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Beta\"/>
    </mc:Choice>
  </mc:AlternateContent>
  <xr:revisionPtr revIDLastSave="0" documentId="13_ncr:1_{33236A18-0DDC-4ECA-A28F-407D4C00348C}" xr6:coauthVersionLast="47" xr6:coauthVersionMax="47" xr10:uidLastSave="{00000000-0000-0000-0000-000000000000}"/>
  <bookViews>
    <workbookView xWindow="-120" yWindow="-120" windowWidth="29040" windowHeight="1599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Propu!$A$317:$A$346</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7" i="4" l="1"/>
  <c r="L325" i="4"/>
  <c r="B45" i="1"/>
  <c r="B43" i="1"/>
  <c r="C10" i="6"/>
  <c r="E10" i="6" s="1"/>
  <c r="C10" i="8" s="1"/>
  <c r="L324" i="4"/>
  <c r="L323" i="4"/>
  <c r="L322" i="4"/>
  <c r="L321" i="4"/>
  <c r="L320" i="4"/>
  <c r="L319" i="4"/>
  <c r="L318"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Q105" i="4" s="1"/>
  <c r="R103" i="4"/>
  <c r="S103" i="4"/>
  <c r="T103" i="4"/>
  <c r="U103" i="4"/>
  <c r="V103" i="4"/>
  <c r="W103" i="4"/>
  <c r="X103" i="4"/>
  <c r="S98" i="4"/>
  <c r="S100" i="4" s="1"/>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4" i="4"/>
  <c r="H104" i="4"/>
  <c r="G104" i="4"/>
  <c r="G105" i="4" s="1"/>
  <c r="F104" i="4"/>
  <c r="E104" i="4"/>
  <c r="E105" i="4" s="1"/>
  <c r="D104" i="4"/>
  <c r="C104" i="4"/>
  <c r="B104" i="4"/>
  <c r="L102" i="4"/>
  <c r="H102" i="4"/>
  <c r="B102" i="4"/>
  <c r="X99" i="4"/>
  <c r="W99" i="4"/>
  <c r="V99" i="4"/>
  <c r="U99" i="4"/>
  <c r="T99" i="4"/>
  <c r="S99" i="4"/>
  <c r="R99" i="4"/>
  <c r="Q100" i="4" s="1"/>
  <c r="Q99" i="4"/>
  <c r="P99" i="4"/>
  <c r="O99" i="4"/>
  <c r="N99" i="4"/>
  <c r="M99" i="4"/>
  <c r="L99" i="4"/>
  <c r="K99" i="4"/>
  <c r="J99" i="4"/>
  <c r="J100" i="4" s="1"/>
  <c r="I99" i="4"/>
  <c r="H100" i="4" s="1"/>
  <c r="H99" i="4"/>
  <c r="G99" i="4"/>
  <c r="F99" i="4"/>
  <c r="E99" i="4"/>
  <c r="E100" i="4" s="1"/>
  <c r="D99" i="4"/>
  <c r="C99" i="4"/>
  <c r="B99" i="4"/>
  <c r="L97" i="4"/>
  <c r="H97" i="4"/>
  <c r="B97" i="4"/>
  <c r="X95" i="4"/>
  <c r="W95" i="4"/>
  <c r="V95" i="4"/>
  <c r="U95" i="4"/>
  <c r="T95" i="4"/>
  <c r="S95" i="4"/>
  <c r="R95" i="4"/>
  <c r="Q95" i="4"/>
  <c r="P95" i="4"/>
  <c r="O95" i="4"/>
  <c r="N95" i="4"/>
  <c r="M95" i="4"/>
  <c r="L95" i="4"/>
  <c r="K95" i="4"/>
  <c r="J95" i="4"/>
  <c r="I95" i="4"/>
  <c r="H95" i="4"/>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D31" i="4" s="1"/>
  <c r="F31" i="4" s="1"/>
  <c r="F34" i="4"/>
  <c r="G34" i="4"/>
  <c r="H34" i="4"/>
  <c r="I34" i="4"/>
  <c r="J34" i="4"/>
  <c r="K34" i="4"/>
  <c r="L34" i="4"/>
  <c r="M34" i="4"/>
  <c r="N34" i="4"/>
  <c r="O34" i="4"/>
  <c r="P34" i="4"/>
  <c r="Q34" i="4"/>
  <c r="R34" i="4"/>
  <c r="S34" i="4"/>
  <c r="T34" i="4"/>
  <c r="U34" i="4"/>
  <c r="V34" i="4"/>
  <c r="W34" i="4"/>
  <c r="X34" i="4"/>
  <c r="J31" i="4"/>
  <c r="B39" i="4"/>
  <c r="C39" i="4"/>
  <c r="D39" i="4"/>
  <c r="E39" i="4"/>
  <c r="D36" i="4" s="1"/>
  <c r="F36" i="4" s="1"/>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X80" i="4"/>
  <c r="J77" i="4"/>
  <c r="C84" i="4"/>
  <c r="B84" i="4"/>
  <c r="B85" i="4" s="1"/>
  <c r="D84" i="4"/>
  <c r="E84" i="4"/>
  <c r="D85" i="4" s="1"/>
  <c r="F84" i="4"/>
  <c r="E85" i="4" s="1"/>
  <c r="G84" i="4"/>
  <c r="H84" i="4"/>
  <c r="H85" i="4" s="1"/>
  <c r="I84" i="4"/>
  <c r="J84" i="4"/>
  <c r="K84" i="4"/>
  <c r="L84" i="4"/>
  <c r="M84" i="4"/>
  <c r="N84" i="4"/>
  <c r="M85" i="4" s="1"/>
  <c r="O84" i="4"/>
  <c r="P84" i="4"/>
  <c r="Q84" i="4"/>
  <c r="R84" i="4"/>
  <c r="S84" i="4"/>
  <c r="S85" i="4" s="1"/>
  <c r="T84" i="4"/>
  <c r="U84" i="4"/>
  <c r="V84" i="4"/>
  <c r="U85" i="4" s="1"/>
  <c r="W84" i="4"/>
  <c r="X84" i="4"/>
  <c r="H82" i="4"/>
  <c r="L82" i="4"/>
  <c r="C89" i="4"/>
  <c r="B89" i="4"/>
  <c r="D89" i="4"/>
  <c r="E89" i="4"/>
  <c r="F89" i="4"/>
  <c r="G89" i="4"/>
  <c r="H89" i="4"/>
  <c r="I89" i="4"/>
  <c r="J89" i="4"/>
  <c r="J90" i="4" s="1"/>
  <c r="K89" i="4"/>
  <c r="L89" i="4"/>
  <c r="K90" i="4" s="1"/>
  <c r="M89" i="4"/>
  <c r="L90" i="4" s="1"/>
  <c r="N89" i="4"/>
  <c r="O89" i="4"/>
  <c r="O90" i="4" s="1"/>
  <c r="P89" i="4"/>
  <c r="Q89" i="4"/>
  <c r="R89" i="4"/>
  <c r="S89" i="4"/>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D269" i="4" s="1"/>
  <c r="F269" i="4" s="1"/>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O85" i="4"/>
  <c r="R216" i="4"/>
  <c r="V115" i="4"/>
  <c r="J87" i="4"/>
  <c r="S90" i="4"/>
  <c r="Q90" i="4"/>
  <c r="I90" i="4"/>
  <c r="G90" i="4"/>
  <c r="T214" i="4"/>
  <c r="U214" i="4" s="1"/>
  <c r="V214" i="4" s="1"/>
  <c r="W214" i="4" s="1"/>
  <c r="X85" i="4"/>
  <c r="T85" i="4"/>
  <c r="R85" i="4"/>
  <c r="J85" i="4"/>
  <c r="K196" i="4"/>
  <c r="T211" i="4"/>
  <c r="S251" i="4"/>
  <c r="L246" i="4"/>
  <c r="K246" i="4"/>
  <c r="R251" i="4"/>
  <c r="U116" i="4"/>
  <c r="W115" i="4"/>
  <c r="X115" i="4" s="1"/>
  <c r="U211" i="4"/>
  <c r="M246" i="4"/>
  <c r="V250" i="4"/>
  <c r="T251" i="4"/>
  <c r="V211" i="4"/>
  <c r="N246" i="4"/>
  <c r="X245" i="4"/>
  <c r="W211" i="4"/>
  <c r="X211" i="4"/>
  <c r="O246" i="4"/>
  <c r="P246" i="4"/>
  <c r="Q246" i="4"/>
  <c r="R246" i="4"/>
  <c r="S246" i="4"/>
  <c r="T246" i="4"/>
  <c r="U246" i="4"/>
  <c r="X244" i="4"/>
  <c r="V246" i="4"/>
  <c r="U125" i="4"/>
  <c r="V125" i="4" s="1"/>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U100" i="4"/>
  <c r="R241" i="4" l="1"/>
  <c r="U165" i="4"/>
  <c r="T166" i="4" s="1"/>
  <c r="D173" i="4"/>
  <c r="F173" i="4" s="1"/>
  <c r="R90" i="4"/>
  <c r="L85" i="4"/>
  <c r="R100" i="4"/>
  <c r="D133" i="4"/>
  <c r="F133" i="4" s="1"/>
  <c r="I105" i="4"/>
  <c r="W130" i="4"/>
  <c r="V131" i="4" s="1"/>
  <c r="D183" i="4"/>
  <c r="F183" i="4" s="1"/>
  <c r="D138" i="4"/>
  <c r="F138" i="4" s="1"/>
  <c r="D92" i="4"/>
  <c r="F92" i="4" s="1"/>
  <c r="D90" i="4"/>
  <c r="D153" i="4"/>
  <c r="F153" i="4" s="1"/>
  <c r="P85" i="4"/>
  <c r="D51" i="4"/>
  <c r="F51" i="4" s="1"/>
  <c r="S226" i="4"/>
  <c r="F90" i="4"/>
  <c r="W85" i="4"/>
  <c r="D56" i="4"/>
  <c r="F56" i="4" s="1"/>
  <c r="R201" i="4"/>
  <c r="V116" i="4"/>
  <c r="V85" i="4"/>
  <c r="F85" i="4"/>
  <c r="D77" i="4"/>
  <c r="F77" i="4" s="1"/>
  <c r="D72" i="4"/>
  <c r="F72" i="4" s="1"/>
  <c r="P100" i="4"/>
  <c r="I38" i="7"/>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D113" i="4" s="1"/>
  <c r="F113" i="4" s="1"/>
  <c r="X116" i="4"/>
  <c r="U239" i="4"/>
  <c r="V239" i="4" s="1"/>
  <c r="W239" i="4" s="1"/>
  <c r="X239" i="4" s="1"/>
  <c r="S241" i="4"/>
  <c r="U126" i="4"/>
  <c r="W125" i="4"/>
  <c r="S216" i="4"/>
  <c r="U215" i="4"/>
  <c r="T216" i="4" s="1"/>
  <c r="D309" i="4"/>
  <c r="F309" i="4" s="1"/>
  <c r="D299" i="4"/>
  <c r="F299" i="4" s="1"/>
  <c r="D294" i="4"/>
  <c r="F294" i="4" s="1"/>
  <c r="D208" i="4"/>
  <c r="F208" i="4" s="1"/>
  <c r="B90" i="4"/>
  <c r="U110" i="4"/>
  <c r="J97" i="4"/>
  <c r="F100" i="4"/>
  <c r="N100" i="4"/>
  <c r="T100" i="4"/>
  <c r="V105"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U235" i="4"/>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Y4" i="4"/>
  <c r="Q3" i="4"/>
  <c r="T3" i="4"/>
  <c r="V241" i="4" l="1"/>
  <c r="U121" i="4"/>
  <c r="T241" i="4"/>
  <c r="S236" i="4"/>
  <c r="C163" i="6"/>
  <c r="C166" i="6"/>
  <c r="C167" i="6"/>
  <c r="E4" i="7"/>
  <c r="V215" i="4"/>
  <c r="W215" i="4" s="1"/>
  <c r="V121" i="4"/>
  <c r="U241" i="4"/>
  <c r="D82" i="4"/>
  <c r="F82" i="4" s="1"/>
  <c r="D97" i="4"/>
  <c r="F97" i="4" s="1"/>
  <c r="D243" i="4"/>
  <c r="F243" i="4" s="1"/>
  <c r="W251" i="4"/>
  <c r="W165" i="4"/>
  <c r="V166" i="4" s="1"/>
  <c r="D87" i="4"/>
  <c r="F87" i="4" s="1"/>
  <c r="O194" i="4"/>
  <c r="M196" i="4"/>
  <c r="V126" i="4"/>
  <c r="X125" i="4"/>
  <c r="V251" i="4"/>
  <c r="X131" i="4"/>
  <c r="W131" i="4"/>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F3" i="4"/>
  <c r="N3" i="4"/>
  <c r="G4" i="4"/>
  <c r="W3" i="4"/>
  <c r="L3" i="4"/>
  <c r="Q4" i="4"/>
  <c r="E3" i="4"/>
  <c r="T4" i="4"/>
  <c r="M4" i="4"/>
  <c r="F4" i="4"/>
  <c r="P3" i="4"/>
  <c r="P4" i="4"/>
  <c r="L2" i="4"/>
  <c r="J2" i="4"/>
  <c r="L4" i="4"/>
  <c r="E4" i="4"/>
  <c r="K3" i="4"/>
  <c r="G3" i="4"/>
  <c r="R2" i="4"/>
  <c r="Z2" i="4"/>
  <c r="J3" i="4"/>
  <c r="V4" i="4"/>
  <c r="C3" i="4"/>
  <c r="D4" i="4"/>
  <c r="B4" i="4"/>
  <c r="X3" i="4"/>
  <c r="R4" i="4"/>
  <c r="V2" i="4"/>
  <c r="U3" i="4"/>
  <c r="R3" i="4"/>
  <c r="I4" i="4"/>
  <c r="D3" i="4"/>
  <c r="X2" i="4"/>
  <c r="S4" i="4"/>
  <c r="M3" i="4"/>
  <c r="B3" i="4"/>
  <c r="K4" i="4"/>
  <c r="H3" i="4"/>
  <c r="P2" i="4"/>
  <c r="H4" i="4"/>
  <c r="O3" i="4"/>
  <c r="N2" i="4"/>
  <c r="Y3" i="4"/>
  <c r="H2" i="4"/>
  <c r="O4" i="4"/>
  <c r="V3" i="4"/>
  <c r="C4" i="4"/>
  <c r="U4" i="4"/>
  <c r="S3" i="4"/>
  <c r="N4" i="4"/>
  <c r="T2" i="4"/>
  <c r="I3" i="4"/>
  <c r="J4" i="4"/>
  <c r="D248" i="4" l="1"/>
  <c r="F248" i="4" s="1"/>
  <c r="X165" i="4"/>
  <c r="D128" i="4"/>
  <c r="D166" i="6"/>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D163" i="4" s="1"/>
  <c r="F163" i="4" s="1"/>
  <c r="X166" i="4"/>
  <c r="E127" i="6"/>
  <c r="D128" i="6"/>
  <c r="W110" i="4"/>
  <c r="U111" i="4"/>
  <c r="X126" i="4"/>
  <c r="W126" i="4"/>
  <c r="D118" i="4"/>
  <c r="F118" i="4" s="1"/>
  <c r="W235" i="4"/>
  <c r="U236" i="4"/>
  <c r="W200" i="4"/>
  <c r="U201" i="4"/>
  <c r="X215" i="4"/>
  <c r="V216" i="4"/>
  <c r="V226" i="4"/>
  <c r="X225" i="4"/>
  <c r="X190" i="4"/>
  <c r="V191" i="4"/>
  <c r="I31" i="6"/>
  <c r="C154" i="6" s="1"/>
  <c r="E29" i="6"/>
  <c r="C191" i="6"/>
  <c r="D153" i="6"/>
  <c r="C192" i="6"/>
  <c r="W4" i="4"/>
  <c r="D123" i="4" l="1"/>
  <c r="C11" i="1"/>
  <c r="S4" i="3" s="1"/>
  <c r="T4" i="3" s="1"/>
  <c r="U4" i="3" s="1"/>
  <c r="P15" i="6"/>
  <c r="M15" i="6" s="1"/>
  <c r="J42" i="7" s="1"/>
  <c r="E35" i="6"/>
  <c r="O22" i="6" s="1"/>
  <c r="O19" i="6" s="1"/>
  <c r="H28" i="6" s="1"/>
  <c r="C190"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X4" i="4"/>
  <c r="N15" i="6" l="1"/>
  <c r="I42" i="7" s="1"/>
  <c r="H42" i="7"/>
  <c r="E108" i="7"/>
  <c r="D23" i="7"/>
  <c r="M19" i="6"/>
  <c r="H31" i="6" s="1"/>
  <c r="H29" i="6" s="1"/>
  <c r="H47" i="7" s="1"/>
  <c r="AA6" i="3"/>
  <c r="H48" i="8"/>
  <c r="P29" i="1"/>
  <c r="A7" i="3"/>
  <c r="B7" i="3" s="1"/>
  <c r="P7" i="3" s="1"/>
  <c r="Q7" i="3" s="1"/>
  <c r="AD6" i="3"/>
  <c r="P6" i="3"/>
  <c r="Q6" i="3" s="1"/>
  <c r="H71" i="7"/>
  <c r="Z6" i="3"/>
  <c r="H68" i="7"/>
  <c r="H16" i="7"/>
  <c r="P28" i="1"/>
  <c r="H50" i="8"/>
  <c r="C149"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l="1"/>
  <c r="C155" i="6"/>
  <c r="I29" i="6"/>
  <c r="I47" i="7" s="1"/>
  <c r="C150" i="6"/>
  <c r="B192" i="6"/>
  <c r="B193" i="6"/>
  <c r="H32" i="6"/>
  <c r="I32" i="6"/>
  <c r="C157" i="6"/>
  <c r="C152" i="6"/>
  <c r="C151" i="6"/>
  <c r="F198" i="4"/>
  <c r="A8" i="3"/>
  <c r="B8" i="3" s="1"/>
  <c r="Z8" i="3" s="1"/>
  <c r="Z7" i="3"/>
  <c r="AD7" i="3"/>
  <c r="AA7" i="3"/>
  <c r="AC7" i="3"/>
  <c r="H14" i="7"/>
  <c r="B194" i="6"/>
  <c r="H30" i="6"/>
  <c r="H48" i="7" s="1"/>
  <c r="B190" i="6"/>
  <c r="S194" i="4"/>
  <c r="Q196" i="4"/>
  <c r="F108" i="4"/>
  <c r="D233" i="4"/>
  <c r="F233" i="4" s="1"/>
  <c r="D2" i="4"/>
  <c r="F2" i="4"/>
  <c r="G64" i="8" l="1"/>
  <c r="J64" i="8" s="1"/>
  <c r="G47" i="8"/>
  <c r="J47" i="8" s="1"/>
  <c r="G61" i="8"/>
  <c r="K61" i="8" s="1"/>
  <c r="M61" i="8" s="1"/>
  <c r="G67" i="8"/>
  <c r="J67" i="8" s="1"/>
  <c r="G62" i="8"/>
  <c r="J62" i="8" s="1"/>
  <c r="G43" i="8"/>
  <c r="K43" i="8" s="1"/>
  <c r="M43" i="8" s="1"/>
  <c r="G54" i="8"/>
  <c r="K54" i="8" s="1"/>
  <c r="M54" i="8" s="1"/>
  <c r="G66" i="8"/>
  <c r="K66" i="8" s="1"/>
  <c r="M66" i="8" s="1"/>
  <c r="G46" i="8"/>
  <c r="K46" i="8" s="1"/>
  <c r="M46" i="8" s="1"/>
  <c r="G53" i="8"/>
  <c r="J53" i="8" s="1"/>
  <c r="G56" i="8"/>
  <c r="J56" i="8" s="1"/>
  <c r="G63" i="8"/>
  <c r="K63" i="8" s="1"/>
  <c r="M63" i="8" s="1"/>
  <c r="G59" i="8"/>
  <c r="J59" i="8" s="1"/>
  <c r="G57" i="8"/>
  <c r="K57" i="8" s="1"/>
  <c r="M57" i="8" s="1"/>
  <c r="G44" i="8"/>
  <c r="K44" i="8" s="1"/>
  <c r="M44" i="8" s="1"/>
  <c r="G48" i="8"/>
  <c r="K48" i="8" s="1"/>
  <c r="M48" i="8" s="1"/>
  <c r="G58" i="8"/>
  <c r="K58" i="8" s="1"/>
  <c r="M58" i="8" s="1"/>
  <c r="G65" i="8"/>
  <c r="K65" i="8" s="1"/>
  <c r="M65" i="8" s="1"/>
  <c r="G45" i="8"/>
  <c r="J45" i="8" s="1"/>
  <c r="G52" i="8"/>
  <c r="J52" i="8" s="1"/>
  <c r="G69" i="8"/>
  <c r="J69" i="8" s="1"/>
  <c r="G68" i="8"/>
  <c r="J68" i="8" s="1"/>
  <c r="G49" i="8"/>
  <c r="K49" i="8" s="1"/>
  <c r="M49" i="8" s="1"/>
  <c r="G55" i="8"/>
  <c r="K55" i="8" s="1"/>
  <c r="M55" i="8" s="1"/>
  <c r="G51" i="8"/>
  <c r="K51" i="8" s="1"/>
  <c r="M51" i="8" s="1"/>
  <c r="G60" i="8"/>
  <c r="J60" i="8" s="1"/>
  <c r="G50" i="8"/>
  <c r="K50" i="8" s="1"/>
  <c r="M50" i="8" s="1"/>
  <c r="S29" i="6"/>
  <c r="I30" i="6"/>
  <c r="I48" i="7" s="1"/>
  <c r="I14" i="7"/>
  <c r="C156" i="6"/>
  <c r="R5" i="3"/>
  <c r="S5" i="3" s="1"/>
  <c r="T5" i="3" s="1"/>
  <c r="R6" i="3"/>
  <c r="R7" i="3"/>
  <c r="AC8" i="3"/>
  <c r="A9" i="3"/>
  <c r="B9" i="3" s="1"/>
  <c r="P9" i="3" s="1"/>
  <c r="Q9" i="3" s="1"/>
  <c r="R9" i="3" s="1"/>
  <c r="P8" i="3"/>
  <c r="Q8" i="3" s="1"/>
  <c r="R8" i="3" s="1"/>
  <c r="AD8" i="3"/>
  <c r="AA8" i="3"/>
  <c r="H15" i="7"/>
  <c r="R196" i="4"/>
  <c r="T194" i="4"/>
  <c r="K47" i="8" l="1"/>
  <c r="M47" i="8" s="1"/>
  <c r="K53" i="8"/>
  <c r="M53" i="8" s="1"/>
  <c r="J50" i="8"/>
  <c r="L50" i="8" s="1"/>
  <c r="J63" i="8"/>
  <c r="L63" i="8" s="1"/>
  <c r="J43" i="8"/>
  <c r="L43" i="8" s="1"/>
  <c r="J57" i="8"/>
  <c r="L57" i="8" s="1"/>
  <c r="K68" i="8"/>
  <c r="M68" i="8" s="1"/>
  <c r="K45" i="8"/>
  <c r="M45" i="8" s="1"/>
  <c r="J46" i="8"/>
  <c r="L46" i="8" s="1"/>
  <c r="K64" i="8"/>
  <c r="M64" i="8" s="1"/>
  <c r="K56" i="8"/>
  <c r="M56" i="8" s="1"/>
  <c r="K59" i="8"/>
  <c r="L59" i="8" s="1"/>
  <c r="J66" i="8"/>
  <c r="L66" i="8" s="1"/>
  <c r="K69" i="8"/>
  <c r="M69" i="8" s="1"/>
  <c r="J44" i="8"/>
  <c r="L44" i="8" s="1"/>
  <c r="K62" i="8"/>
  <c r="M62" i="8" s="1"/>
  <c r="J48" i="8"/>
  <c r="L48" i="8" s="1"/>
  <c r="K67" i="8"/>
  <c r="M67" i="8" s="1"/>
  <c r="K52" i="8"/>
  <c r="M52" i="8" s="1"/>
  <c r="K60" i="8"/>
  <c r="M60" i="8" s="1"/>
  <c r="J51" i="8"/>
  <c r="L51" i="8" s="1"/>
  <c r="J58" i="8"/>
  <c r="L58" i="8" s="1"/>
  <c r="J65" i="8"/>
  <c r="L65" i="8" s="1"/>
  <c r="J61" i="8"/>
  <c r="L61" i="8" s="1"/>
  <c r="J55" i="8"/>
  <c r="L55" i="8" s="1"/>
  <c r="J49" i="8"/>
  <c r="L49" i="8" s="1"/>
  <c r="J54" i="8"/>
  <c r="L54" i="8" s="1"/>
  <c r="S30" i="6"/>
  <c r="H33" i="6"/>
  <c r="I15" i="7"/>
  <c r="S6" i="3"/>
  <c r="T6" i="3" s="1"/>
  <c r="AG5" i="3"/>
  <c r="AH5" i="3"/>
  <c r="D5" i="3"/>
  <c r="E5" i="3"/>
  <c r="H5" i="3" s="1"/>
  <c r="K5" i="3" s="1"/>
  <c r="AC9" i="3"/>
  <c r="AA9" i="3"/>
  <c r="AD9" i="3"/>
  <c r="Z9" i="3"/>
  <c r="A10" i="3"/>
  <c r="B10" i="3" s="1"/>
  <c r="A11" i="3" s="1"/>
  <c r="B11" i="3" s="1"/>
  <c r="AC11" i="3" s="1"/>
  <c r="U194" i="4"/>
  <c r="S196" i="4"/>
  <c r="L47" i="8" l="1"/>
  <c r="L53" i="8"/>
  <c r="L69" i="8"/>
  <c r="L68" i="8"/>
  <c r="L64" i="8"/>
  <c r="L45" i="8"/>
  <c r="M59" i="8"/>
  <c r="L56" i="8"/>
  <c r="L62" i="8"/>
  <c r="L52" i="8"/>
  <c r="L60" i="8"/>
  <c r="L67" i="8"/>
  <c r="S7" i="3"/>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S14" i="3"/>
  <c r="T13" i="3"/>
  <c r="AA18" i="3"/>
  <c r="P18" i="3"/>
  <c r="Q18" i="3" s="1"/>
  <c r="R18" i="3" s="1"/>
  <c r="AC18" i="3"/>
  <c r="A19" i="3"/>
  <c r="B19" i="3" s="1"/>
  <c r="AD18" i="3"/>
  <c r="Z18" i="3"/>
  <c r="M7" i="3" l="1"/>
  <c r="N7" i="3" s="1"/>
  <c r="J7" i="3"/>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AD84" i="3" s="1"/>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A112" i="3" l="1"/>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AD112" i="3" s="1"/>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AD122" i="3" s="1"/>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P132" i="3" l="1"/>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AD132" i="3" s="1"/>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AD142" i="3" s="1"/>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AD152" i="3" s="1"/>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AD172" i="3" s="1"/>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AD182" i="3" s="1"/>
  <c r="M182" i="3"/>
  <c r="N182" i="3" s="1"/>
  <c r="L182" i="3" l="1"/>
  <c r="U182" i="3" l="1"/>
  <c r="E183" i="3" s="1"/>
  <c r="H183" i="3" s="1"/>
  <c r="AH183" i="3"/>
  <c r="AG183" i="3"/>
  <c r="Y181" i="3"/>
  <c r="D183" i="3" l="1"/>
  <c r="G183" i="3" s="1"/>
  <c r="K183" i="3"/>
  <c r="A184" i="3" s="1"/>
  <c r="B184" i="3" s="1"/>
  <c r="Z184" i="3" l="1"/>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AD184" i="3" s="1"/>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AD192" i="3" s="1"/>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AD202" i="3" s="1"/>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AD212" i="3" s="1"/>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U221" i="3"/>
  <c r="Y220" i="3"/>
  <c r="T222" i="3" l="1"/>
  <c r="AH222" i="3" s="1"/>
  <c r="E222" i="3" l="1"/>
  <c r="H222" i="3" s="1"/>
  <c r="AG222" i="3"/>
  <c r="D222" i="3"/>
  <c r="F222" i="3" l="1"/>
  <c r="G222" i="3"/>
  <c r="K222" i="3"/>
  <c r="AE222" i="3" s="1"/>
  <c r="I222" i="3" l="1"/>
  <c r="J222" i="3"/>
  <c r="AD222" i="3" s="1"/>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Z225" i="3"/>
  <c r="U224" i="3" l="1"/>
  <c r="Y223" i="3"/>
  <c r="T225" i="3"/>
  <c r="AG225" i="3" s="1"/>
  <c r="AH225" i="3" l="1"/>
  <c r="E225" i="3"/>
  <c r="H225" i="3" s="1"/>
  <c r="D225" i="3"/>
  <c r="K225" i="3" l="1"/>
  <c r="AE225" i="3" s="1"/>
  <c r="F225" i="3"/>
  <c r="G225" i="3"/>
  <c r="I225" i="3" l="1"/>
  <c r="J225" i="3"/>
  <c r="AD225" i="3" s="1"/>
  <c r="M225" i="3"/>
  <c r="N225" i="3" s="1"/>
  <c r="V225" i="3"/>
  <c r="A226" i="3"/>
  <c r="B226" i="3" s="1"/>
  <c r="W225" i="3" l="1"/>
  <c r="L225" i="3"/>
  <c r="Z226" i="3"/>
  <c r="AA226" i="3"/>
  <c r="P226" i="3"/>
  <c r="Q226" i="3" s="1"/>
  <c r="R226" i="3" s="1"/>
  <c r="S226" i="3" s="1"/>
  <c r="AC226" i="3"/>
  <c r="U225" i="3" l="1"/>
  <c r="Y224" i="3"/>
  <c r="T226" i="3"/>
  <c r="D226" i="3" l="1"/>
  <c r="G226" i="3" s="1"/>
  <c r="AH226" i="3"/>
  <c r="AG226" i="3"/>
  <c r="E226" i="3"/>
  <c r="H226" i="3" s="1"/>
  <c r="F226" i="3" l="1"/>
  <c r="I226" i="3"/>
  <c r="J226" i="3"/>
  <c r="AD226" i="3" s="1"/>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AD229" i="3" s="1"/>
  <c r="M229" i="3"/>
  <c r="N229" i="3" s="1"/>
  <c r="L229" i="3" l="1"/>
  <c r="W229" i="3"/>
  <c r="P230" i="3"/>
  <c r="Q230" i="3" s="1"/>
  <c r="R230" i="3" s="1"/>
  <c r="S230" i="3" s="1"/>
  <c r="AA230" i="3"/>
  <c r="AC230" i="3"/>
  <c r="Z230" i="3"/>
  <c r="U229" i="3" l="1"/>
  <c r="Y228" i="3"/>
  <c r="T230" i="3"/>
  <c r="AH230" i="3" s="1"/>
  <c r="AG230" i="3" l="1"/>
  <c r="D230" i="3"/>
  <c r="E230" i="3"/>
  <c r="H230" i="3" s="1"/>
  <c r="K230" i="3" l="1"/>
  <c r="AE230" i="3" s="1"/>
  <c r="F230" i="3"/>
  <c r="G230" i="3"/>
  <c r="I230" i="3" l="1"/>
  <c r="J230" i="3"/>
  <c r="AD230" i="3" s="1"/>
  <c r="M230" i="3"/>
  <c r="N230" i="3" s="1"/>
  <c r="V230" i="3"/>
  <c r="A231" i="3"/>
  <c r="B231" i="3" s="1"/>
  <c r="W230" i="3" l="1"/>
  <c r="L230"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AD231" i="3" s="1"/>
  <c r="M231" i="3"/>
  <c r="N231" i="3" s="1"/>
  <c r="L231" i="3" l="1"/>
  <c r="W231" i="3"/>
  <c r="P232" i="3"/>
  <c r="Q232" i="3" s="1"/>
  <c r="R232" i="3" s="1"/>
  <c r="S232" i="3" s="1"/>
  <c r="Z232" i="3"/>
  <c r="AA232" i="3"/>
  <c r="AC232" i="3"/>
  <c r="U231" i="3" l="1"/>
  <c r="Y230" i="3"/>
  <c r="T232" i="3"/>
  <c r="D232" i="3" l="1"/>
  <c r="G232" i="3" s="1"/>
  <c r="AG232" i="3"/>
  <c r="E232" i="3"/>
  <c r="H232" i="3" s="1"/>
  <c r="AH232" i="3"/>
  <c r="F232" i="3" l="1"/>
  <c r="I232" i="3"/>
  <c r="J232" i="3"/>
  <c r="AD232" i="3" s="1"/>
  <c r="M232" i="3"/>
  <c r="N232" i="3" s="1"/>
  <c r="K232" i="3"/>
  <c r="AE232" i="3" s="1"/>
  <c r="V232" i="3" l="1"/>
  <c r="W232" i="3" s="1"/>
  <c r="A233" i="3"/>
  <c r="B233" i="3" s="1"/>
  <c r="L232" i="3"/>
  <c r="U232" i="3" l="1"/>
  <c r="Y231" i="3"/>
  <c r="AA233" i="3"/>
  <c r="AC233" i="3"/>
  <c r="P233" i="3"/>
  <c r="Q233" i="3" s="1"/>
  <c r="R233" i="3" s="1"/>
  <c r="S233" i="3" s="1"/>
  <c r="Z233" i="3"/>
  <c r="T233" i="3" l="1"/>
  <c r="D233" i="3" s="1"/>
  <c r="AG233" i="3" l="1"/>
  <c r="AH233" i="3"/>
  <c r="E233" i="3"/>
  <c r="H233" i="3" s="1"/>
  <c r="K233" i="3" s="1"/>
  <c r="AE233" i="3" s="1"/>
  <c r="G233" i="3"/>
  <c r="F233" i="3" l="1"/>
  <c r="I233" i="3"/>
  <c r="J233" i="3"/>
  <c r="AD233" i="3" s="1"/>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C242" i="3"/>
  <c r="T242" i="3" l="1"/>
  <c r="D242" i="3" s="1"/>
  <c r="E242" i="3" l="1"/>
  <c r="H242" i="3" s="1"/>
  <c r="K242" i="3" s="1"/>
  <c r="AE242" i="3" s="1"/>
  <c r="G242" i="3"/>
  <c r="AH242" i="3"/>
  <c r="AG242" i="3"/>
  <c r="F242" i="3" l="1"/>
  <c r="I242" i="3"/>
  <c r="J242" i="3"/>
  <c r="AD242" i="3" s="1"/>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AD252" i="3" s="1"/>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AD262" i="3" s="1"/>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Z272" i="3"/>
  <c r="AA272" i="3"/>
  <c r="P272" i="3"/>
  <c r="Q272" i="3" s="1"/>
  <c r="R272" i="3" s="1"/>
  <c r="S272" i="3" s="1"/>
  <c r="AC272" i="3"/>
  <c r="T272" i="3" l="1"/>
  <c r="U271" i="3"/>
  <c r="Y270" i="3"/>
  <c r="D272" i="3" l="1"/>
  <c r="G272" i="3" s="1"/>
  <c r="E272" i="3"/>
  <c r="H272" i="3" s="1"/>
  <c r="K272" i="3" s="1"/>
  <c r="AE272" i="3" s="1"/>
  <c r="AG272" i="3"/>
  <c r="AH272" i="3"/>
  <c r="F272" i="3" l="1"/>
  <c r="I272" i="3"/>
  <c r="J272" i="3"/>
  <c r="AD272" i="3" s="1"/>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P282" i="3"/>
  <c r="Q282" i="3" s="1"/>
  <c r="R282" i="3" s="1"/>
  <c r="S282" i="3" s="1"/>
  <c r="AA282" i="3"/>
  <c r="U281" i="3" l="1"/>
  <c r="Y280" i="3"/>
  <c r="T282" i="3"/>
  <c r="D282" i="3" l="1"/>
  <c r="G282" i="3" s="1"/>
  <c r="E282" i="3"/>
  <c r="H282" i="3" s="1"/>
  <c r="AH282" i="3"/>
  <c r="AG282" i="3"/>
  <c r="F282" i="3" l="1"/>
  <c r="I282" i="3"/>
  <c r="J282" i="3"/>
  <c r="AD282" i="3" s="1"/>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AD292" i="3" s="1"/>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AD303" i="3"/>
  <c r="Z303" i="3"/>
  <c r="P303" i="3"/>
  <c r="Q303" i="3" s="1"/>
  <c r="R303" i="3" s="1"/>
  <c r="S303" i="3" s="1"/>
  <c r="AA303" i="3"/>
  <c r="AC303" i="3"/>
  <c r="L302" i="3" l="1"/>
  <c r="Y301" i="3" s="1"/>
  <c r="AD302" i="3"/>
  <c r="T303" i="3"/>
  <c r="U302" i="3" l="1"/>
  <c r="E303" i="3" s="1"/>
  <c r="H303" i="3" s="1"/>
  <c r="K303" i="3" s="1"/>
  <c r="AE303" i="3" s="1"/>
  <c r="AH303" i="3"/>
  <c r="AG303" i="3"/>
  <c r="D303" i="3" l="1"/>
  <c r="G303" i="3" s="1"/>
  <c r="I303" i="3" s="1"/>
  <c r="V303" i="3"/>
  <c r="A304" i="3"/>
  <c r="B304" i="3" s="1"/>
  <c r="J303" i="3" l="1"/>
  <c r="L303" i="3" s="1"/>
  <c r="M303" i="3"/>
  <c r="N303" i="3" s="1"/>
  <c r="F303" i="3"/>
  <c r="W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AD312" i="3" s="1"/>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A322" i="3"/>
  <c r="T322" i="3" l="1"/>
  <c r="AH322" i="3" s="1"/>
  <c r="E322" i="3" l="1"/>
  <c r="H322" i="3" s="1"/>
  <c r="K322" i="3" s="1"/>
  <c r="AE322" i="3" s="1"/>
  <c r="AG322" i="3"/>
  <c r="D322" i="3"/>
  <c r="V322" i="3" l="1"/>
  <c r="A323" i="3"/>
  <c r="B323" i="3" s="1"/>
  <c r="F322" i="3"/>
  <c r="G322" i="3"/>
  <c r="I322" i="3" l="1"/>
  <c r="W322" i="3" s="1"/>
  <c r="J322" i="3"/>
  <c r="AD322" i="3" s="1"/>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L371" i="3" l="1"/>
  <c r="T372" i="3"/>
  <c r="U371" i="3" l="1"/>
  <c r="E372" i="3" s="1"/>
  <c r="H372" i="3" s="1"/>
  <c r="AG372" i="3"/>
  <c r="AH372" i="3"/>
  <c r="Y370" i="3"/>
  <c r="D372" i="3" l="1"/>
  <c r="F372" i="3" s="1"/>
  <c r="K372" i="3"/>
  <c r="AE372" i="3" s="1"/>
  <c r="G372" i="3" l="1"/>
  <c r="M372" i="3" s="1"/>
  <c r="N372" i="3" s="1"/>
  <c r="V372" i="3"/>
  <c r="A373" i="3"/>
  <c r="B373" i="3" s="1"/>
  <c r="J372" i="3" l="1"/>
  <c r="I372" i="3"/>
  <c r="W372" i="3" s="1"/>
  <c r="AD373" i="3"/>
  <c r="Z373" i="3"/>
  <c r="AC373" i="3"/>
  <c r="P373" i="3"/>
  <c r="Q373" i="3" s="1"/>
  <c r="R373" i="3" s="1"/>
  <c r="S373" i="3" s="1"/>
  <c r="AA373" i="3"/>
  <c r="L372" i="3" l="1"/>
  <c r="U372" i="3" s="1"/>
  <c r="AD372" i="3"/>
  <c r="T373" i="3"/>
  <c r="Y371" i="3" l="1"/>
  <c r="AH373" i="3"/>
  <c r="D373" i="3"/>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AD382" i="3" s="1"/>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Z392" i="3"/>
  <c r="P392" i="3"/>
  <c r="Q392" i="3" s="1"/>
  <c r="R392" i="3" s="1"/>
  <c r="S392" i="3" s="1"/>
  <c r="AA392" i="3"/>
  <c r="AC392" i="3"/>
  <c r="T392" i="3" l="1"/>
  <c r="L391" i="3"/>
  <c r="U391" i="3" l="1"/>
  <c r="D392" i="3" s="1"/>
  <c r="AH392" i="3"/>
  <c r="AG392" i="3"/>
  <c r="Y390" i="3"/>
  <c r="G392" i="3" l="1"/>
  <c r="E392" i="3"/>
  <c r="H392" i="3" s="1"/>
  <c r="F392" i="3" l="1"/>
  <c r="I392" i="3"/>
  <c r="J392" i="3"/>
  <c r="AD392" i="3" s="1"/>
  <c r="M392" i="3"/>
  <c r="N392" i="3" s="1"/>
  <c r="K392" i="3"/>
  <c r="AE392" i="3" s="1"/>
  <c r="V392" i="3" l="1"/>
  <c r="W392" i="3" s="1"/>
  <c r="A393" i="3"/>
  <c r="B393" i="3" s="1"/>
  <c r="L392" i="3"/>
  <c r="U392" i="3" l="1"/>
  <c r="Y391"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AD393" i="3" s="1"/>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AD395" i="3" s="1"/>
  <c r="M395" i="3"/>
  <c r="N395" i="3" s="1"/>
  <c r="W395" i="3" l="1"/>
  <c r="L395" i="3"/>
  <c r="AA396" i="3"/>
  <c r="Z396" i="3"/>
  <c r="P396" i="3"/>
  <c r="Q396" i="3" s="1"/>
  <c r="R396" i="3" s="1"/>
  <c r="S396" i="3" s="1"/>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AD396" i="3" s="1"/>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A399" i="3"/>
  <c r="AC399" i="3"/>
  <c r="U398" i="3" l="1"/>
  <c r="Y397" i="3"/>
  <c r="T399" i="3"/>
  <c r="AH399" i="3" s="1"/>
  <c r="D399" i="3" l="1"/>
  <c r="G399" i="3" s="1"/>
  <c r="AG399" i="3"/>
  <c r="E399" i="3"/>
  <c r="H399" i="3" s="1"/>
  <c r="F399" i="3" l="1"/>
  <c r="I399" i="3"/>
  <c r="J399" i="3"/>
  <c r="AD399" i="3" s="1"/>
  <c r="M399" i="3"/>
  <c r="N399" i="3" s="1"/>
  <c r="K399" i="3"/>
  <c r="AE399" i="3" s="1"/>
  <c r="V399" i="3" l="1"/>
  <c r="W399" i="3" s="1"/>
  <c r="A400" i="3"/>
  <c r="B400" i="3" s="1"/>
  <c r="L399" i="3"/>
  <c r="U399" i="3" l="1"/>
  <c r="Y398"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AD400" i="3" s="1"/>
  <c r="M400" i="3"/>
  <c r="N400" i="3" s="1"/>
  <c r="W400" i="3" l="1"/>
  <c r="L400" i="3"/>
  <c r="AA401" i="3"/>
  <c r="Z401" i="3"/>
  <c r="AC401" i="3"/>
  <c r="P401" i="3"/>
  <c r="Q401" i="3" s="1"/>
  <c r="R401" i="3" s="1"/>
  <c r="S401" i="3" s="1"/>
  <c r="U400" i="3" l="1"/>
  <c r="Y399" i="3"/>
  <c r="T401" i="3"/>
  <c r="AG401" i="3" s="1"/>
  <c r="D401" i="3" l="1"/>
  <c r="E401" i="3"/>
  <c r="H401" i="3" s="1"/>
  <c r="K401" i="3" s="1"/>
  <c r="AE401" i="3" s="1"/>
  <c r="AH401" i="3"/>
  <c r="F401" i="3" l="1"/>
  <c r="G401" i="3"/>
  <c r="J401" i="3" s="1"/>
  <c r="AD401" i="3" s="1"/>
  <c r="V401" i="3"/>
  <c r="A402" i="3"/>
  <c r="B402" i="3" s="1"/>
  <c r="M401" i="3" l="1"/>
  <c r="N401" i="3" s="1"/>
  <c r="I401" i="3"/>
  <c r="W401" i="3" s="1"/>
  <c r="L401" i="3"/>
  <c r="AA402" i="3"/>
  <c r="AC402" i="3"/>
  <c r="Z402" i="3"/>
  <c r="P402" i="3"/>
  <c r="Q402" i="3" s="1"/>
  <c r="R402" i="3" s="1"/>
  <c r="S402" i="3" s="1"/>
  <c r="U401" i="3" l="1"/>
  <c r="Y400" i="3"/>
  <c r="T402" i="3"/>
  <c r="AG402" i="3" s="1"/>
  <c r="AH402" i="3" l="1"/>
  <c r="E402" i="3"/>
  <c r="H402" i="3" s="1"/>
  <c r="K402" i="3" s="1"/>
  <c r="AE402" i="3" s="1"/>
  <c r="D402" i="3"/>
  <c r="G402" i="3" s="1"/>
  <c r="F402" i="3" l="1"/>
  <c r="I402" i="3"/>
  <c r="J402" i="3"/>
  <c r="AD402" i="3" s="1"/>
  <c r="M402" i="3"/>
  <c r="N402" i="3" s="1"/>
  <c r="V402" i="3"/>
  <c r="A403" i="3"/>
  <c r="B403" i="3" s="1"/>
  <c r="W402" i="3" l="1"/>
  <c r="L402" i="3"/>
  <c r="AC403" i="3"/>
  <c r="AA403" i="3"/>
  <c r="P403" i="3"/>
  <c r="Q403" i="3" s="1"/>
  <c r="R403" i="3" s="1"/>
  <c r="S403" i="3" s="1"/>
  <c r="Z403" i="3"/>
  <c r="T403" i="3" l="1"/>
  <c r="AH403" i="3" s="1"/>
  <c r="U402" i="3"/>
  <c r="Y401" i="3"/>
  <c r="AG403" i="3" l="1"/>
  <c r="D403" i="3"/>
  <c r="E403" i="3"/>
  <c r="H403" i="3" s="1"/>
  <c r="F403" i="3" l="1"/>
  <c r="G403" i="3"/>
  <c r="K403" i="3"/>
  <c r="AE403" i="3" s="1"/>
  <c r="V403" i="3" l="1"/>
  <c r="A404" i="3"/>
  <c r="B404" i="3" s="1"/>
  <c r="I403" i="3"/>
  <c r="J403" i="3"/>
  <c r="AD403" i="3" s="1"/>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A405" i="3"/>
  <c r="U404" i="3" l="1"/>
  <c r="Y403" i="3"/>
  <c r="T405" i="3"/>
  <c r="E405" i="3" l="1"/>
  <c r="H405" i="3" s="1"/>
  <c r="K405" i="3" s="1"/>
  <c r="AE405" i="3" s="1"/>
  <c r="AH405" i="3"/>
  <c r="D405" i="3"/>
  <c r="AG405" i="3"/>
  <c r="F405" i="3" l="1"/>
  <c r="G405" i="3"/>
  <c r="V405" i="3"/>
  <c r="A406" i="3"/>
  <c r="B406" i="3" s="1"/>
  <c r="AA406" i="3" l="1"/>
  <c r="AC406" i="3"/>
  <c r="Z406" i="3"/>
  <c r="P406" i="3"/>
  <c r="Q406" i="3" s="1"/>
  <c r="R406" i="3" s="1"/>
  <c r="S406" i="3" s="1"/>
  <c r="I405" i="3"/>
  <c r="W405" i="3" s="1"/>
  <c r="J405" i="3"/>
  <c r="AD405" i="3" s="1"/>
  <c r="M405" i="3"/>
  <c r="N405" i="3" s="1"/>
  <c r="T406" i="3" l="1"/>
  <c r="L405" i="3"/>
  <c r="U405" i="3" l="1"/>
  <c r="E406" i="3" s="1"/>
  <c r="H406" i="3" s="1"/>
  <c r="AH406" i="3"/>
  <c r="AG406" i="3"/>
  <c r="Y404" i="3"/>
  <c r="K406" i="3" l="1"/>
  <c r="AE406" i="3" s="1"/>
  <c r="D406" i="3"/>
  <c r="V406" i="3" l="1"/>
  <c r="A407" i="3"/>
  <c r="B407" i="3" s="1"/>
  <c r="F406" i="3"/>
  <c r="G406" i="3"/>
  <c r="I406" i="3" l="1"/>
  <c r="W406" i="3" s="1"/>
  <c r="J406" i="3"/>
  <c r="AD406" i="3" s="1"/>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Z410" i="3"/>
  <c r="I409" i="3"/>
  <c r="W409" i="3" s="1"/>
  <c r="J409" i="3"/>
  <c r="AD409" i="3" s="1"/>
  <c r="M409" i="3"/>
  <c r="N409" i="3" s="1"/>
  <c r="T410" i="3" l="1"/>
  <c r="L409" i="3"/>
  <c r="AG410" i="3" l="1"/>
  <c r="U409" i="3"/>
  <c r="D410" i="3" s="1"/>
  <c r="AH410" i="3"/>
  <c r="Y408" i="3"/>
  <c r="E410" i="3" l="1"/>
  <c r="H410" i="3" s="1"/>
  <c r="K410" i="3" s="1"/>
  <c r="AE410" i="3" s="1"/>
  <c r="G410" i="3"/>
  <c r="F410" i="3" l="1"/>
  <c r="I410" i="3"/>
  <c r="J410" i="3"/>
  <c r="AD410" i="3" s="1"/>
  <c r="M410" i="3"/>
  <c r="N410" i="3" s="1"/>
  <c r="V410" i="3"/>
  <c r="A411" i="3"/>
  <c r="B411" i="3" s="1"/>
  <c r="W410" i="3" l="1"/>
  <c r="L410" i="3"/>
  <c r="AC411" i="3"/>
  <c r="P411" i="3"/>
  <c r="Q411" i="3" s="1"/>
  <c r="R411" i="3" s="1"/>
  <c r="S411" i="3" s="1"/>
  <c r="AA411" i="3"/>
  <c r="Z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I411" i="3"/>
  <c r="W411" i="3" s="1"/>
  <c r="J411" i="3"/>
  <c r="AD411" i="3" s="1"/>
  <c r="M411" i="3"/>
  <c r="N411" i="3" s="1"/>
  <c r="T412" i="3" l="1"/>
  <c r="L411" i="3"/>
  <c r="U411" i="3" l="1"/>
  <c r="D412" i="3" s="1"/>
  <c r="AG412" i="3"/>
  <c r="AH412" i="3"/>
  <c r="Y410" i="3"/>
  <c r="G412" i="3" l="1"/>
  <c r="E412" i="3"/>
  <c r="H412" i="3" s="1"/>
  <c r="F412" i="3" l="1"/>
  <c r="I412" i="3"/>
  <c r="J412" i="3"/>
  <c r="AD412" i="3" s="1"/>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AD429" i="3" s="1"/>
  <c r="M429" i="3"/>
  <c r="N429" i="3" s="1"/>
  <c r="V429" i="3"/>
  <c r="A430" i="3"/>
  <c r="B430" i="3" s="1"/>
  <c r="L429" i="3" l="1"/>
  <c r="W429" i="3"/>
  <c r="AA430" i="3"/>
  <c r="Z430" i="3"/>
  <c r="P430" i="3"/>
  <c r="Q430" i="3" s="1"/>
  <c r="R430" i="3" s="1"/>
  <c r="S430" i="3" s="1"/>
  <c r="AC430" i="3"/>
  <c r="U429" i="3" l="1"/>
  <c r="Y428" i="3"/>
  <c r="T430" i="3"/>
  <c r="D430" i="3" l="1"/>
  <c r="G430" i="3" s="1"/>
  <c r="AH430" i="3"/>
  <c r="E430" i="3"/>
  <c r="H430" i="3" s="1"/>
  <c r="AG430" i="3"/>
  <c r="F430" i="3" l="1"/>
  <c r="I430" i="3"/>
  <c r="J430" i="3"/>
  <c r="AD430" i="3" s="1"/>
  <c r="M430" i="3"/>
  <c r="N430" i="3" s="1"/>
  <c r="K430" i="3"/>
  <c r="AE430" i="3" s="1"/>
  <c r="V430" i="3" l="1"/>
  <c r="W430" i="3" s="1"/>
  <c r="A431" i="3"/>
  <c r="B431" i="3" s="1"/>
  <c r="L430" i="3"/>
  <c r="U430" i="3" l="1"/>
  <c r="Y429" i="3"/>
  <c r="AC431" i="3"/>
  <c r="Z431" i="3"/>
  <c r="P431" i="3"/>
  <c r="Q431" i="3" s="1"/>
  <c r="R431" i="3" s="1"/>
  <c r="S431" i="3" s="1"/>
  <c r="AA431" i="3"/>
  <c r="T431" i="3" l="1"/>
  <c r="AH431" i="3" s="1"/>
  <c r="E431" i="3" l="1"/>
  <c r="H431" i="3" s="1"/>
  <c r="AG431" i="3"/>
  <c r="D431" i="3"/>
  <c r="K431" i="3" l="1"/>
  <c r="AE431" i="3" s="1"/>
  <c r="F431" i="3"/>
  <c r="G431" i="3"/>
  <c r="V431" i="3" l="1"/>
  <c r="A432" i="3"/>
  <c r="B432" i="3" s="1"/>
  <c r="I431" i="3"/>
  <c r="J431" i="3"/>
  <c r="AD431" i="3" s="1"/>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U433" i="3" s="1"/>
  <c r="AD433" i="3"/>
  <c r="T434" i="3"/>
  <c r="AH434" i="3" l="1"/>
  <c r="Y432" i="3"/>
  <c r="E434" i="3"/>
  <c r="H434" i="3" s="1"/>
  <c r="K434" i="3" s="1"/>
  <c r="AE434" i="3" s="1"/>
  <c r="AG434" i="3"/>
  <c r="D434" i="3"/>
  <c r="F434" i="3" l="1"/>
  <c r="G434" i="3"/>
  <c r="M434" i="3" s="1"/>
  <c r="N434" i="3" s="1"/>
  <c r="V434" i="3"/>
  <c r="A435" i="3"/>
  <c r="B435" i="3" s="1"/>
  <c r="I434" i="3" l="1"/>
  <c r="W434" i="3" s="1"/>
  <c r="J434" i="3"/>
  <c r="P435" i="3"/>
  <c r="Q435" i="3" s="1"/>
  <c r="R435" i="3" s="1"/>
  <c r="S435" i="3" s="1"/>
  <c r="AA435" i="3"/>
  <c r="AC435" i="3"/>
  <c r="Z435" i="3"/>
  <c r="L434" i="3" l="1"/>
  <c r="Y433" i="3" s="1"/>
  <c r="AD434" i="3"/>
  <c r="T435" i="3"/>
  <c r="U434" i="3" l="1"/>
  <c r="E435" i="3" s="1"/>
  <c r="H435" i="3" s="1"/>
  <c r="AG435" i="3"/>
  <c r="AH435" i="3"/>
  <c r="D435" i="3" l="1"/>
  <c r="G435" i="3" s="1"/>
  <c r="I435" i="3" s="1"/>
  <c r="K435" i="3"/>
  <c r="AE435" i="3" s="1"/>
  <c r="J435" i="3" l="1"/>
  <c r="M435" i="3"/>
  <c r="N435" i="3" s="1"/>
  <c r="F435" i="3"/>
  <c r="V435" i="3"/>
  <c r="W435" i="3" s="1"/>
  <c r="A436" i="3"/>
  <c r="B436" i="3" s="1"/>
  <c r="L435" i="3" l="1"/>
  <c r="Y434" i="3" s="1"/>
  <c r="AD435" i="3"/>
  <c r="AC436" i="3"/>
  <c r="Z436" i="3"/>
  <c r="P436" i="3"/>
  <c r="Q436" i="3" s="1"/>
  <c r="R436" i="3" s="1"/>
  <c r="S436" i="3" s="1"/>
  <c r="AA436" i="3"/>
  <c r="U435" i="3" l="1"/>
  <c r="T436" i="3"/>
  <c r="E436" i="3" l="1"/>
  <c r="H436" i="3" s="1"/>
  <c r="D436" i="3"/>
  <c r="AH436" i="3"/>
  <c r="AG436" i="3"/>
  <c r="F436" i="3" l="1"/>
  <c r="G436" i="3"/>
  <c r="K436" i="3"/>
  <c r="AE436" i="3" s="1"/>
  <c r="I436" i="3" l="1"/>
  <c r="J436" i="3"/>
  <c r="AD436" i="3" s="1"/>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C439" i="3"/>
  <c r="AA439" i="3"/>
  <c r="T439" i="3" l="1"/>
  <c r="L438" i="3"/>
  <c r="AG439" i="3" l="1"/>
  <c r="AH439" i="3"/>
  <c r="U438" i="3"/>
  <c r="E439" i="3" s="1"/>
  <c r="H439" i="3" s="1"/>
  <c r="Y437" i="3"/>
  <c r="D439" i="3" l="1"/>
  <c r="G439" i="3" s="1"/>
  <c r="K439" i="3"/>
  <c r="AE439" i="3" s="1"/>
  <c r="F439" i="3" l="1"/>
  <c r="V439" i="3"/>
  <c r="A440" i="3"/>
  <c r="B440" i="3" s="1"/>
  <c r="I439" i="3"/>
  <c r="J439" i="3"/>
  <c r="AD439" i="3" s="1"/>
  <c r="M439" i="3"/>
  <c r="N439" i="3" s="1"/>
  <c r="W439" i="3" l="1"/>
  <c r="L439" i="3"/>
  <c r="Z440" i="3"/>
  <c r="AC440" i="3"/>
  <c r="P440" i="3"/>
  <c r="Q440" i="3" s="1"/>
  <c r="R440" i="3" s="1"/>
  <c r="S440" i="3" s="1"/>
  <c r="AA440" i="3"/>
  <c r="T440" i="3" l="1"/>
  <c r="AH440" i="3" s="1"/>
  <c r="U439" i="3"/>
  <c r="Y438" i="3"/>
  <c r="AG440" i="3" l="1"/>
  <c r="D440" i="3"/>
  <c r="E440" i="3"/>
  <c r="H440" i="3" s="1"/>
  <c r="K440" i="3" l="1"/>
  <c r="AE440" i="3" s="1"/>
  <c r="F440" i="3"/>
  <c r="G440" i="3"/>
  <c r="I440" i="3" l="1"/>
  <c r="J440" i="3"/>
  <c r="AD440" i="3" s="1"/>
  <c r="M440" i="3"/>
  <c r="N440" i="3" s="1"/>
  <c r="V440" i="3"/>
  <c r="A441" i="3"/>
  <c r="B441" i="3" s="1"/>
  <c r="W440" i="3" l="1"/>
  <c r="L440" i="3"/>
  <c r="P441" i="3"/>
  <c r="Q441" i="3" s="1"/>
  <c r="R441" i="3" s="1"/>
  <c r="S441" i="3" s="1"/>
  <c r="AC441" i="3"/>
  <c r="Z441" i="3"/>
  <c r="AA441" i="3"/>
  <c r="T441" i="3" l="1"/>
  <c r="AH441" i="3" s="1"/>
  <c r="U440" i="3"/>
  <c r="Y439" i="3"/>
  <c r="E441" i="3" l="1"/>
  <c r="H441" i="3" s="1"/>
  <c r="K441" i="3" s="1"/>
  <c r="AE441" i="3" s="1"/>
  <c r="AG441" i="3"/>
  <c r="D441" i="3"/>
  <c r="V441" i="3" l="1"/>
  <c r="A442" i="3"/>
  <c r="B442" i="3" s="1"/>
  <c r="F441" i="3"/>
  <c r="G441" i="3"/>
  <c r="I441" i="3" l="1"/>
  <c r="W441" i="3" s="1"/>
  <c r="J441" i="3"/>
  <c r="AD441" i="3" s="1"/>
  <c r="M441" i="3"/>
  <c r="N441" i="3" s="1"/>
  <c r="AC442" i="3"/>
  <c r="AA442" i="3"/>
  <c r="P442" i="3"/>
  <c r="Q442" i="3" s="1"/>
  <c r="R442" i="3" s="1"/>
  <c r="S442" i="3" s="1"/>
  <c r="Z442" i="3"/>
  <c r="T442" i="3" l="1"/>
  <c r="L441" i="3"/>
  <c r="U441" i="3" l="1"/>
  <c r="D442" i="3" s="1"/>
  <c r="AH442" i="3"/>
  <c r="AG442" i="3"/>
  <c r="Y440" i="3"/>
  <c r="G442" i="3" l="1"/>
  <c r="E442" i="3"/>
  <c r="H442" i="3" s="1"/>
  <c r="I442" i="3" l="1"/>
  <c r="J442" i="3"/>
  <c r="AD442" i="3" s="1"/>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A449" i="3"/>
  <c r="Z449" i="3"/>
  <c r="AC449" i="3"/>
  <c r="T449" i="3" l="1"/>
  <c r="D449" i="3" s="1"/>
  <c r="G449" i="3" l="1"/>
  <c r="AG449" i="3"/>
  <c r="AH449" i="3"/>
  <c r="E449" i="3"/>
  <c r="H449" i="3" s="1"/>
  <c r="K449" i="3" l="1"/>
  <c r="AE449" i="3" s="1"/>
  <c r="F449" i="3"/>
  <c r="I449" i="3"/>
  <c r="J449" i="3"/>
  <c r="AD449" i="3" s="1"/>
  <c r="M449" i="3"/>
  <c r="N449" i="3" s="1"/>
  <c r="L449" i="3" l="1"/>
  <c r="V449" i="3"/>
  <c r="W449" i="3" s="1"/>
  <c r="A450" i="3"/>
  <c r="B450" i="3" s="1"/>
  <c r="P450" i="3" l="1"/>
  <c r="Q450" i="3" s="1"/>
  <c r="R450" i="3" s="1"/>
  <c r="S450" i="3" s="1"/>
  <c r="Z450" i="3"/>
  <c r="AC450" i="3"/>
  <c r="AA450" i="3"/>
  <c r="U449" i="3"/>
  <c r="Y448" i="3"/>
  <c r="T450" i="3" l="1"/>
  <c r="D450" i="3" s="1"/>
  <c r="AH450" i="3" l="1"/>
  <c r="G450" i="3"/>
  <c r="E450" i="3"/>
  <c r="H450" i="3" s="1"/>
  <c r="AG450" i="3"/>
  <c r="F450" i="3" l="1"/>
  <c r="I450" i="3"/>
  <c r="J450" i="3"/>
  <c r="AD450" i="3" s="1"/>
  <c r="M450" i="3"/>
  <c r="N450" i="3" s="1"/>
  <c r="K450" i="3"/>
  <c r="AE450" i="3" s="1"/>
  <c r="V450" i="3" l="1"/>
  <c r="W450" i="3" s="1"/>
  <c r="A451" i="3"/>
  <c r="B451" i="3" s="1"/>
  <c r="L450" i="3"/>
  <c r="U450" i="3" l="1"/>
  <c r="Y449" i="3"/>
  <c r="P451" i="3"/>
  <c r="Q451" i="3" s="1"/>
  <c r="R451" i="3" s="1"/>
  <c r="S451" i="3" s="1"/>
  <c r="Z451" i="3"/>
  <c r="AA451" i="3"/>
  <c r="AC451" i="3"/>
  <c r="T451" i="3" l="1"/>
  <c r="AG451" i="3" s="1"/>
  <c r="E451" i="3" l="1"/>
  <c r="H451" i="3" s="1"/>
  <c r="K451" i="3" s="1"/>
  <c r="AE451" i="3" s="1"/>
  <c r="AH451" i="3"/>
  <c r="D451" i="3"/>
  <c r="V451" i="3" l="1"/>
  <c r="A452" i="3"/>
  <c r="B452" i="3" s="1"/>
  <c r="F451" i="3"/>
  <c r="G451" i="3"/>
  <c r="I451" i="3" l="1"/>
  <c r="W451" i="3" s="1"/>
  <c r="J451" i="3"/>
  <c r="AD451" i="3" s="1"/>
  <c r="M451" i="3"/>
  <c r="N451" i="3" s="1"/>
  <c r="AA452" i="3"/>
  <c r="P452" i="3"/>
  <c r="Q452" i="3" s="1"/>
  <c r="R452" i="3" s="1"/>
  <c r="S452" i="3" s="1"/>
  <c r="AC452" i="3"/>
  <c r="Z452" i="3"/>
  <c r="T452" i="3" l="1"/>
  <c r="L451" i="3"/>
  <c r="U451" i="3" l="1"/>
  <c r="D452" i="3" s="1"/>
  <c r="AH452" i="3"/>
  <c r="AG452" i="3"/>
  <c r="Y450" i="3"/>
  <c r="E452" i="3" l="1"/>
  <c r="H452" i="3" s="1"/>
  <c r="K452" i="3" s="1"/>
  <c r="AE452" i="3" s="1"/>
  <c r="G452" i="3"/>
  <c r="F452" i="3" l="1"/>
  <c r="I452" i="3"/>
  <c r="J452" i="3"/>
  <c r="AD452" i="3" s="1"/>
  <c r="M452" i="3"/>
  <c r="N452" i="3" s="1"/>
  <c r="V452" i="3"/>
  <c r="A453" i="3"/>
  <c r="B453" i="3" s="1"/>
  <c r="W452" i="3" l="1"/>
  <c r="L452" i="3"/>
  <c r="AA453" i="3"/>
  <c r="P453" i="3"/>
  <c r="Q453" i="3" s="1"/>
  <c r="R453" i="3" s="1"/>
  <c r="S453" i="3" s="1"/>
  <c r="AC453" i="3"/>
  <c r="Z453" i="3"/>
  <c r="U452" i="3" l="1"/>
  <c r="Y451" i="3"/>
  <c r="T453" i="3"/>
  <c r="AH453" i="3" s="1"/>
  <c r="AG453" i="3" l="1"/>
  <c r="E453" i="3"/>
  <c r="H453" i="3" s="1"/>
  <c r="D453" i="3"/>
  <c r="K453" i="3" l="1"/>
  <c r="AE453" i="3" s="1"/>
  <c r="F453" i="3"/>
  <c r="G453" i="3"/>
  <c r="I453" i="3" l="1"/>
  <c r="J453" i="3"/>
  <c r="AD453" i="3" s="1"/>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AD455" i="3" s="1"/>
  <c r="M455" i="3"/>
  <c r="N455" i="3" s="1"/>
  <c r="V455" i="3"/>
  <c r="A456" i="3"/>
  <c r="B456" i="3" s="1"/>
  <c r="W455" i="3" l="1"/>
  <c r="L455" i="3"/>
  <c r="AC456" i="3"/>
  <c r="P456" i="3"/>
  <c r="Q456" i="3" s="1"/>
  <c r="R456" i="3" s="1"/>
  <c r="S456" i="3" s="1"/>
  <c r="Z456" i="3"/>
  <c r="AA456" i="3"/>
  <c r="U455" i="3" l="1"/>
  <c r="Y454" i="3"/>
  <c r="T456" i="3"/>
  <c r="AG456" i="3" s="1"/>
  <c r="D456" i="3" l="1"/>
  <c r="G456" i="3" s="1"/>
  <c r="AH456" i="3"/>
  <c r="E456" i="3"/>
  <c r="H456" i="3" s="1"/>
  <c r="I456" i="3" l="1"/>
  <c r="J456" i="3"/>
  <c r="AD456" i="3" s="1"/>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C459" i="3"/>
  <c r="T459" i="3" l="1"/>
  <c r="AH459" i="3" s="1"/>
  <c r="U458" i="3"/>
  <c r="Y457" i="3"/>
  <c r="AG459" i="3" l="1"/>
  <c r="D459" i="3"/>
  <c r="E459" i="3"/>
  <c r="H459" i="3" s="1"/>
  <c r="K459" i="3" l="1"/>
  <c r="AE459" i="3" s="1"/>
  <c r="F459" i="3"/>
  <c r="G459" i="3"/>
  <c r="I459" i="3" l="1"/>
  <c r="J459" i="3"/>
  <c r="AD459" i="3" s="1"/>
  <c r="M459" i="3"/>
  <c r="N459" i="3" s="1"/>
  <c r="V459" i="3"/>
  <c r="A460" i="3"/>
  <c r="B460" i="3" s="1"/>
  <c r="W459" i="3" l="1"/>
  <c r="L459" i="3"/>
  <c r="P460" i="3"/>
  <c r="Q460" i="3" s="1"/>
  <c r="R460" i="3" s="1"/>
  <c r="S460" i="3" s="1"/>
  <c r="Z460" i="3"/>
  <c r="AA460" i="3"/>
  <c r="AC460" i="3"/>
  <c r="U459" i="3" l="1"/>
  <c r="Y458" i="3"/>
  <c r="T460" i="3"/>
  <c r="D460" i="3" l="1"/>
  <c r="G460" i="3" s="1"/>
  <c r="AH460" i="3"/>
  <c r="E460" i="3"/>
  <c r="H460" i="3" s="1"/>
  <c r="AG460" i="3"/>
  <c r="F460" i="3" l="1"/>
  <c r="I460" i="3"/>
  <c r="J460" i="3"/>
  <c r="AD460" i="3" s="1"/>
  <c r="M460" i="3"/>
  <c r="N460" i="3" s="1"/>
  <c r="K460" i="3"/>
  <c r="AE460" i="3" s="1"/>
  <c r="V460" i="3" l="1"/>
  <c r="W460" i="3" s="1"/>
  <c r="A461" i="3"/>
  <c r="B461" i="3" s="1"/>
  <c r="L460" i="3"/>
  <c r="U460" i="3" l="1"/>
  <c r="Y459" i="3"/>
  <c r="AC461" i="3"/>
  <c r="Z461" i="3"/>
  <c r="P461" i="3"/>
  <c r="Q461" i="3" s="1"/>
  <c r="R461" i="3" s="1"/>
  <c r="S461" i="3" s="1"/>
  <c r="AA461" i="3"/>
  <c r="T461" i="3" l="1"/>
  <c r="D461" i="3" s="1"/>
  <c r="AG461" i="3" l="1"/>
  <c r="G461" i="3"/>
  <c r="AH461" i="3"/>
  <c r="E461" i="3"/>
  <c r="H461" i="3" s="1"/>
  <c r="F461" i="3" l="1"/>
  <c r="I461" i="3"/>
  <c r="J461" i="3"/>
  <c r="AD461" i="3" s="1"/>
  <c r="M461" i="3"/>
  <c r="N461" i="3" s="1"/>
  <c r="K461" i="3"/>
  <c r="AE461" i="3" s="1"/>
  <c r="V461" i="3" l="1"/>
  <c r="W461" i="3" s="1"/>
  <c r="A462" i="3"/>
  <c r="B462" i="3" s="1"/>
  <c r="L461" i="3"/>
  <c r="U461" i="3" l="1"/>
  <c r="Y460" i="3"/>
  <c r="Z462" i="3"/>
  <c r="P462" i="3"/>
  <c r="Q462" i="3" s="1"/>
  <c r="R462" i="3" s="1"/>
  <c r="S462" i="3" s="1"/>
  <c r="AA462" i="3"/>
  <c r="AC462" i="3"/>
  <c r="T462" i="3" l="1"/>
  <c r="E462" i="3" s="1"/>
  <c r="H462" i="3" s="1"/>
  <c r="AG462" i="3" l="1"/>
  <c r="AH462" i="3"/>
  <c r="D462" i="3"/>
  <c r="G462" i="3" s="1"/>
  <c r="K462" i="3"/>
  <c r="AE462" i="3" s="1"/>
  <c r="F462" i="3" l="1"/>
  <c r="V462" i="3"/>
  <c r="A463" i="3"/>
  <c r="B463" i="3" s="1"/>
  <c r="I462" i="3"/>
  <c r="J462" i="3"/>
  <c r="AD462" i="3" s="1"/>
  <c r="M462" i="3"/>
  <c r="N462" i="3" s="1"/>
  <c r="W462" i="3" l="1"/>
  <c r="L462" i="3"/>
  <c r="P463" i="3"/>
  <c r="Q463" i="3" s="1"/>
  <c r="R463" i="3" s="1"/>
  <c r="S463" i="3" s="1"/>
  <c r="AC463" i="3"/>
  <c r="Z463" i="3"/>
  <c r="AA463" i="3"/>
  <c r="U462" i="3" l="1"/>
  <c r="Y461" i="3"/>
  <c r="T463" i="3"/>
  <c r="AH463" i="3" s="1"/>
  <c r="AG463" i="3" l="1"/>
  <c r="D463" i="3"/>
  <c r="E463" i="3"/>
  <c r="H463" i="3" s="1"/>
  <c r="F463" i="3" l="1"/>
  <c r="G463" i="3"/>
  <c r="K463" i="3"/>
  <c r="AE463" i="3" s="1"/>
  <c r="V463" i="3" l="1"/>
  <c r="A464" i="3"/>
  <c r="B464" i="3" s="1"/>
  <c r="I463" i="3"/>
  <c r="J463" i="3"/>
  <c r="AD463" i="3" s="1"/>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A475" i="3"/>
  <c r="T475" i="3" l="1"/>
  <c r="AG475" i="3" s="1"/>
  <c r="AH475" i="3" l="1"/>
  <c r="E475" i="3"/>
  <c r="H475" i="3" s="1"/>
  <c r="K475" i="3" s="1"/>
  <c r="AE475" i="3" s="1"/>
  <c r="D475" i="3"/>
  <c r="F475" i="3" l="1"/>
  <c r="G475" i="3"/>
  <c r="M475" i="3" s="1"/>
  <c r="N475" i="3" s="1"/>
  <c r="V475" i="3"/>
  <c r="A476" i="3"/>
  <c r="B476" i="3" s="1"/>
  <c r="I475" i="3" l="1"/>
  <c r="W475" i="3" s="1"/>
  <c r="J475" i="3"/>
  <c r="P476" i="3"/>
  <c r="Q476" i="3" s="1"/>
  <c r="R476" i="3" s="1"/>
  <c r="S476" i="3" s="1"/>
  <c r="AA476" i="3"/>
  <c r="Z476" i="3"/>
  <c r="AC476" i="3"/>
  <c r="L475" i="3" l="1"/>
  <c r="AD475" i="3"/>
  <c r="U475" i="3"/>
  <c r="Y474" i="3"/>
  <c r="T476" i="3"/>
  <c r="AG476" i="3" s="1"/>
  <c r="D476" i="3" l="1"/>
  <c r="G476" i="3" s="1"/>
  <c r="E476" i="3"/>
  <c r="H476" i="3" s="1"/>
  <c r="K476" i="3" s="1"/>
  <c r="AE476" i="3" s="1"/>
  <c r="AH476" i="3"/>
  <c r="F476" i="3" l="1"/>
  <c r="V476" i="3"/>
  <c r="A477" i="3"/>
  <c r="B477" i="3" s="1"/>
  <c r="I476" i="3"/>
  <c r="J476" i="3"/>
  <c r="AD476" i="3" s="1"/>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C479" i="3"/>
  <c r="AA479" i="3"/>
  <c r="Z479" i="3"/>
  <c r="T479" i="3" l="1"/>
  <c r="L478" i="3"/>
  <c r="U478" i="3" l="1"/>
  <c r="E479" i="3" s="1"/>
  <c r="H479" i="3" s="1"/>
  <c r="AH479" i="3"/>
  <c r="AG479" i="3"/>
  <c r="Y477" i="3"/>
  <c r="D479" i="3" l="1"/>
  <c r="G479" i="3" s="1"/>
  <c r="K479" i="3"/>
  <c r="AE479" i="3" s="1"/>
  <c r="F479" i="3" l="1"/>
  <c r="I479" i="3"/>
  <c r="J479" i="3"/>
  <c r="AD479" i="3" s="1"/>
  <c r="M479" i="3"/>
  <c r="N479" i="3" s="1"/>
  <c r="V479" i="3"/>
  <c r="A480" i="3"/>
  <c r="B480" i="3" s="1"/>
  <c r="W479" i="3" l="1"/>
  <c r="AA480" i="3"/>
  <c r="P480" i="3"/>
  <c r="Q480" i="3" s="1"/>
  <c r="R480" i="3" s="1"/>
  <c r="S480" i="3" s="1"/>
  <c r="AC480" i="3"/>
  <c r="Z480" i="3"/>
  <c r="L479" i="3"/>
  <c r="U479" i="3" l="1"/>
  <c r="Y478" i="3"/>
  <c r="T480" i="3"/>
  <c r="E480" i="3" l="1"/>
  <c r="H480" i="3" s="1"/>
  <c r="K480" i="3" s="1"/>
  <c r="AE480" i="3" s="1"/>
  <c r="AH480" i="3"/>
  <c r="AG480" i="3"/>
  <c r="D480" i="3"/>
  <c r="V480" i="3" l="1"/>
  <c r="A481" i="3"/>
  <c r="B481" i="3" s="1"/>
  <c r="F480" i="3"/>
  <c r="G480" i="3"/>
  <c r="I480" i="3" l="1"/>
  <c r="W480" i="3" s="1"/>
  <c r="J480" i="3"/>
  <c r="AD480" i="3" s="1"/>
  <c r="M480" i="3"/>
  <c r="N480" i="3" s="1"/>
  <c r="P481" i="3"/>
  <c r="Q481" i="3" s="1"/>
  <c r="R481" i="3" s="1"/>
  <c r="S481" i="3" s="1"/>
  <c r="AC481" i="3"/>
  <c r="AA481" i="3"/>
  <c r="Z481" i="3"/>
  <c r="T481" i="3" l="1"/>
  <c r="L480" i="3"/>
  <c r="U480" i="3" l="1"/>
  <c r="D481" i="3" s="1"/>
  <c r="AG481" i="3"/>
  <c r="AH481" i="3"/>
  <c r="Y479" i="3"/>
  <c r="G481" i="3" l="1"/>
  <c r="E481" i="3"/>
  <c r="H481" i="3" s="1"/>
  <c r="K481" i="3" l="1"/>
  <c r="AE481" i="3" s="1"/>
  <c r="I481" i="3"/>
  <c r="J481" i="3"/>
  <c r="AD481" i="3" s="1"/>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A505" i="3"/>
  <c r="L504" i="3" l="1"/>
  <c r="Y503" i="3" s="1"/>
  <c r="AD504" i="3"/>
  <c r="T505" i="3"/>
  <c r="AH505" i="3" l="1"/>
  <c r="U504" i="3"/>
  <c r="D505" i="3" s="1"/>
  <c r="G505" i="3" s="1"/>
  <c r="AG505" i="3"/>
  <c r="E505" i="3" l="1"/>
  <c r="H505" i="3" s="1"/>
  <c r="K505" i="3" s="1"/>
  <c r="AE505" i="3" s="1"/>
  <c r="J505" i="3"/>
  <c r="AD505" i="3" s="1"/>
  <c r="I505" i="3" l="1"/>
  <c r="F505" i="3"/>
  <c r="V505" i="3"/>
  <c r="M505" i="3"/>
  <c r="N505" i="3" s="1"/>
  <c r="A506" i="3"/>
  <c r="B506" i="3" s="1"/>
  <c r="P506" i="3" s="1"/>
  <c r="Q506" i="3" s="1"/>
  <c r="R506" i="3" s="1"/>
  <c r="S506" i="3" s="1"/>
  <c r="L505" i="3"/>
  <c r="W505" i="3" l="1"/>
  <c r="AA506" i="3"/>
  <c r="AC506" i="3"/>
  <c r="Z506" i="3"/>
  <c r="U505" i="3"/>
  <c r="Y504" i="3"/>
  <c r="T506" i="3"/>
  <c r="AG506" i="3" l="1"/>
  <c r="D506" i="3"/>
  <c r="G506" i="3" s="1"/>
  <c r="AH506" i="3"/>
  <c r="E506" i="3"/>
  <c r="H506" i="3" s="1"/>
  <c r="K506" i="3" s="1"/>
  <c r="AE506" i="3" s="1"/>
  <c r="F506" i="3" l="1"/>
  <c r="I506" i="3"/>
  <c r="J506" i="3"/>
  <c r="AD506" i="3" s="1"/>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C509" i="3" l="1"/>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AD509" i="3" s="1"/>
  <c r="M509" i="3"/>
  <c r="N509" i="3" s="1"/>
  <c r="K509" i="3"/>
  <c r="AE509" i="3" s="1"/>
  <c r="V509" i="3" l="1"/>
  <c r="W509" i="3" s="1"/>
  <c r="A510" i="3"/>
  <c r="B510" i="3" s="1"/>
  <c r="L509" i="3"/>
  <c r="U509" i="3" l="1"/>
  <c r="Y508" i="3"/>
  <c r="AC510" i="3"/>
  <c r="Z510" i="3"/>
  <c r="AA510" i="3"/>
  <c r="P510" i="3"/>
  <c r="Q510" i="3" s="1"/>
  <c r="R510" i="3" s="1"/>
  <c r="S510" i="3" s="1"/>
  <c r="T510" i="3" l="1"/>
  <c r="AH510" i="3" l="1"/>
  <c r="E510" i="3"/>
  <c r="H510" i="3" s="1"/>
  <c r="D510" i="3"/>
  <c r="AG510" i="3"/>
  <c r="F510" i="3" l="1"/>
  <c r="G510" i="3"/>
  <c r="K510" i="3"/>
  <c r="AE510" i="3" s="1"/>
  <c r="V510" i="3" l="1"/>
  <c r="A511" i="3"/>
  <c r="B511" i="3" s="1"/>
  <c r="I510" i="3"/>
  <c r="J510" i="3"/>
  <c r="AD510" i="3" s="1"/>
  <c r="M510" i="3"/>
  <c r="N510" i="3" s="1"/>
  <c r="L510" i="3" l="1"/>
  <c r="AA511" i="3"/>
  <c r="AC511" i="3"/>
  <c r="P511" i="3"/>
  <c r="Q511" i="3" s="1"/>
  <c r="R511" i="3" s="1"/>
  <c r="S511" i="3" s="1"/>
  <c r="Z511" i="3"/>
  <c r="W510" i="3"/>
  <c r="U510" i="3" l="1"/>
  <c r="Y509" i="3"/>
  <c r="T511" i="3"/>
  <c r="AG511" i="3" s="1"/>
  <c r="AH511" i="3" l="1"/>
  <c r="D511" i="3"/>
  <c r="E511" i="3"/>
  <c r="H511" i="3" s="1"/>
  <c r="F511" i="3" l="1"/>
  <c r="G511" i="3"/>
  <c r="K511" i="3"/>
  <c r="AE511" i="3" s="1"/>
  <c r="V511" i="3" l="1"/>
  <c r="A512" i="3"/>
  <c r="B512" i="3" s="1"/>
  <c r="I511" i="3"/>
  <c r="J511" i="3"/>
  <c r="AD511" i="3" s="1"/>
  <c r="M511" i="3"/>
  <c r="N511" i="3" s="1"/>
  <c r="W511" i="3" l="1"/>
  <c r="L511" i="3"/>
  <c r="AC512" i="3"/>
  <c r="Z512" i="3"/>
  <c r="AA512" i="3"/>
  <c r="P512" i="3"/>
  <c r="Q512" i="3" s="1"/>
  <c r="R512" i="3" s="1"/>
  <c r="S512" i="3" s="1"/>
  <c r="T512" i="3" l="1"/>
  <c r="U511" i="3"/>
  <c r="Y510" i="3"/>
  <c r="D512" i="3" l="1"/>
  <c r="G512" i="3" s="1"/>
  <c r="AH512" i="3"/>
  <c r="E512" i="3"/>
  <c r="H512" i="3" s="1"/>
  <c r="K512" i="3" s="1"/>
  <c r="AE512" i="3" s="1"/>
  <c r="AG512" i="3"/>
  <c r="F512" i="3" l="1"/>
  <c r="I512" i="3"/>
  <c r="J512" i="3"/>
  <c r="AD512" i="3" s="1"/>
  <c r="M512" i="3"/>
  <c r="N512" i="3" s="1"/>
  <c r="V512" i="3"/>
  <c r="A513" i="3"/>
  <c r="B513" i="3" s="1"/>
  <c r="W512" i="3" l="1"/>
  <c r="L512" i="3"/>
  <c r="AA513" i="3"/>
  <c r="P513" i="3"/>
  <c r="Q513" i="3" s="1"/>
  <c r="R513" i="3" s="1"/>
  <c r="S513" i="3" s="1"/>
  <c r="AC513" i="3"/>
  <c r="Z513" i="3"/>
  <c r="T513" i="3" l="1"/>
  <c r="AG513" i="3" s="1"/>
  <c r="U512" i="3"/>
  <c r="Y511" i="3"/>
  <c r="AH513" i="3" l="1"/>
  <c r="E513" i="3"/>
  <c r="H513" i="3" s="1"/>
  <c r="D513" i="3"/>
  <c r="F513" i="3" l="1"/>
  <c r="G513" i="3"/>
  <c r="K513" i="3"/>
  <c r="AE513" i="3" s="1"/>
  <c r="V513" i="3" l="1"/>
  <c r="A514" i="3"/>
  <c r="B514" i="3" s="1"/>
  <c r="I513" i="3"/>
  <c r="J513" i="3"/>
  <c r="AD513" i="3" s="1"/>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H27" i="1"/>
  <c r="J31" i="7" s="1"/>
  <c r="L45" i="1"/>
  <c r="M45" i="1"/>
  <c r="K45" i="1"/>
  <c r="H45" i="1"/>
  <c r="I46" i="1"/>
  <c r="H46" i="1"/>
  <c r="J27" i="1"/>
  <c r="D164" i="1" s="1"/>
  <c r="M46" i="1"/>
  <c r="K27" i="1"/>
  <c r="K31" i="7" s="1"/>
  <c r="L46" i="1"/>
  <c r="I27" i="1"/>
  <c r="B164" i="1" s="1"/>
  <c r="I45" i="1"/>
  <c r="J46" i="1"/>
  <c r="H29" i="1"/>
  <c r="F155" i="1" s="1"/>
  <c r="M31" i="7"/>
  <c r="E121" i="7"/>
  <c r="F121" i="7" s="1"/>
  <c r="H116" i="7"/>
  <c r="H58" i="7"/>
  <c r="E64" i="7"/>
  <c r="F64" i="7" s="1"/>
  <c r="L43" i="1" l="1"/>
  <c r="K24" i="1"/>
  <c r="S26" i="6" s="1"/>
  <c r="K43" i="1"/>
  <c r="I43" i="1"/>
  <c r="J43" i="1"/>
  <c r="H55" i="7"/>
  <c r="H112" i="7"/>
  <c r="H53" i="7"/>
  <c r="P32" i="1"/>
  <c r="P33" i="1"/>
  <c r="I67" i="7"/>
  <c r="H43" i="1"/>
  <c r="K46" i="1"/>
  <c r="H47" i="1"/>
  <c r="M47" i="1"/>
  <c r="L47" i="1"/>
  <c r="K47" i="1"/>
  <c r="K29" i="1" s="1"/>
  <c r="M29" i="1" s="1"/>
  <c r="J47" i="1"/>
  <c r="J29"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D180" i="1"/>
  <c r="F201" i="1"/>
  <c r="D163" i="1"/>
  <c r="F200" i="1"/>
  <c r="D165" i="1"/>
  <c r="D173" i="1"/>
  <c r="D184" i="1"/>
  <c r="F168" i="1"/>
  <c r="F169" i="1"/>
  <c r="D193" i="1"/>
  <c r="F186" i="1"/>
  <c r="F170" i="1"/>
  <c r="D174" i="1"/>
  <c r="D172" i="1"/>
  <c r="F176" i="1"/>
  <c r="D182" i="1"/>
  <c r="D192" i="1"/>
  <c r="D186" i="1"/>
  <c r="F164" i="1"/>
  <c r="F199" i="1"/>
  <c r="D196" i="1"/>
  <c r="F183" i="1"/>
  <c r="D191" i="1"/>
  <c r="F189" i="1"/>
  <c r="F163" i="1"/>
  <c r="F177" i="1"/>
  <c r="D166" i="1"/>
  <c r="D187" i="1"/>
  <c r="D198" i="1"/>
  <c r="F195" i="1"/>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H44" i="7" l="1"/>
  <c r="H11" i="7"/>
  <c r="P31" i="1"/>
  <c r="F22" i="1"/>
  <c r="B152" i="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<sst xmlns="http://schemas.openxmlformats.org/spreadsheetml/2006/main" count="1734" uniqueCount="576">
  <si>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</si>
  <si>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</si>
  <si>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</si>
  <si>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</si>
  <si>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</si>
  <si>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</si>
  <si>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</si>
  <si>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</si>
  <si>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</si>
  <si>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</si>
  <si>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</si>
  <si>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</si>
  <si>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</si>
  <si>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</si>
  <si>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</si>
  <si>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</si>
  <si>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</si>
  <si>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</si>
  <si>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</si>
  <si>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</si>
  <si>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</si>
  <si>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</si>
  <si>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</si>
  <si>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</si>
  <si>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</si>
  <si>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</si>
  <si>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</si>
  <si>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</si>
  <si>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</si>
  <si>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</si>
  <si>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</si>
  <si>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</si>
  <si>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</si>
  <si>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</si>
  <si>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</si>
  <si>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</si>
  <si>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</si>
  <si>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</si>
  <si>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</si>
  <si>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</si>
  <si>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</si>
  <si>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</si>
  <si>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</si>
  <si>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</si>
  <si>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</si>
  <si>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</si>
  <si>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</si>
  <si>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</si>
  <si>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</si>
  <si>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</si>
  <si>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</si>
  <si>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</si>
  <si>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</si>
  <si>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</si>
  <si>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</si>
  <si>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</si>
  <si>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</si>
  <si>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</si>
  <si>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</si>
  <si>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</si>
  <si>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</si>
  <si>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</si>
  <si>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</si>
  <si>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</si>
  <si>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</si>
  <si>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</si>
  <si>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</si>
  <si>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</si>
  <si>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</si>
  <si>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</si>
  <si>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</si>
  <si>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</si>
  <si>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</si>
  <si>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</si>
  <si>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</si>
  <si>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</si>
  <si>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</si>
  <si>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</si>
  <si>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</si>
  <si>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</si>
  <si>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</si>
  <si>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</si>
  <si>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</si>
  <si>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</si>
  <si>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</si>
  <si>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</si>
  <si>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</si>
  <si>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</si>
  <si>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</si>
  <si>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</si>
  <si>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</si>
  <si>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</si>
  <si>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</si>
  <si>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</si>
  <si>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</si>
  <si>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</si>
  <si>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</si>
  <si>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</si>
  <si>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</si>
  <si>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</si>
  <si>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</si>
  <si>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</si>
  <si>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</si>
  <si>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</si>
  <si>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</si>
  <si>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</si>
  <si>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</si>
  <si>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</si>
  <si>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</si>
  <si>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</si>
  <si>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</si>
  <si>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</si>
  <si>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</si>
  <si>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</si>
  <si>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</si>
  <si>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</si>
  <si>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</si>
  <si>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</si>
  <si>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</si>
  <si>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</si>
  <si>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</si>
  <si>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</si>
  <si>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</si>
  <si>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</si>
  <si>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</si>
  <si>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</si>
  <si>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</si>
  <si>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</si>
  <si>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</si>
  <si>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</si>
  <si>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</si>
  <si>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</si>
  <si>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</si>
  <si>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</si>
  <si>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</si>
  <si>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</si>
  <si>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</si>
  <si>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</si>
  <si>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</si>
  <si>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</si>
  <si>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</si>
  <si>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</si>
  <si>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</si>
  <si>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</si>
  <si>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</si>
  <si>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</si>
  <si>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</si>
  <si>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</si>
  <si>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</si>
  <si>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</si>
  <si>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</si>
  <si>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</si>
  <si>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</si>
  <si>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</si>
  <si>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</si>
  <si>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</si>
  <si>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</si>
  <si>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</si>
  <si>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</si>
  <si>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</si>
  <si>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</si>
  <si>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</si>
  <si>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</si>
  <si>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</si>
  <si>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</si>
  <si>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</si>
  <si>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</si>
  <si>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</si>
  <si>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</si>
  <si>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</si>
  <si>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</si>
  <si>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</si>
  <si>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</si>
  <si>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</si>
  <si>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</si>
  <si>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</si>
  <si>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</si>
  <si>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</si>
  <si>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</si>
  <si>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</si>
  <si>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</si>
  <si>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</si>
  <si>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</si>
  <si>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</si>
  <si>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</si>
  <si>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</si>
  <si>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</si>
  <si>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</si>
  <si>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</si>
  <si>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</si>
  <si>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</si>
  <si>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</si>
  <si>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</si>
  <si>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</si>
  <si>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</si>
  <si>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</si>
  <si>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</si>
  <si>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</si>
  <si>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</si>
  <si>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</si>
  <si>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</si>
  <si>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</si>
  <si>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</si>
  <si>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</si>
  <si>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</si>
  <si>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</si>
  <si>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</si>
  <si>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</si>
  <si>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</si>
  <si>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</si>
  <si>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</si>
  <si>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</si>
  <si>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</si>
  <si>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</si>
  <si>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</si>
  <si>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</si>
  <si>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</si>
  <si>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</si>
  <si>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</si>
  <si>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</si>
  <si>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</si>
  <si>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</si>
  <si>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</si>
  <si>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</si>
  <si>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</si>
  <si>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</si>
  <si>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</si>
  <si>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</si>
  <si>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</si>
  <si>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</si>
  <si>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</si>
  <si>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</si>
  <si>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</si>
  <si>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</si>
  <si>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</si>
  <si>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</si>
  <si>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</si>
  <si>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</si>
  <si>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</si>
  <si>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</si>
  <si>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</si>
  <si>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</si>
  <si>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</si>
  <si>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</si>
  <si>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</si>
  <si>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</si>
  <si>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</si>
  <si>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</si>
  <si>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</si>
  <si>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</si>
  <si>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</si>
  <si>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</si>
  <si>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</si>
  <si>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</si>
  <si>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</si>
  <si>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</si>
  <si>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</si>
  <si>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</si>
  <si>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</si>
  <si>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</si>
  <si>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</si>
  <si>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</si>
  <si>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</si>
  <si>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</si>
  <si>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</si>
  <si>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</si>
  <si>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</si>
  <si>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</si>
  <si>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</si>
  <si>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</si>
  <si>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</si>
  <si>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</si>
  <si>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</si>
  <si>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</si>
  <si>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</si>
  <si>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</si>
  <si>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</si>
  <si>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</si>
  <si>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</si>
  <si>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</si>
  <si>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</si>
  <si>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</si>
  <si>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</si>
  <si>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</si>
  <si>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</si>
  <si>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</si>
  <si>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</si>
  <si>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</si>
  <si>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</si>
  <si>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</si>
  <si>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</si>
  <si>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</si>
  <si>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</si>
  <si>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</si>
  <si>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</si>
  <si>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</si>
  <si>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</si>
  <si>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</si>
  <si>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</si>
  <si>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</si>
  <si>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</si>
  <si>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</si>
  <si>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</si>
  <si>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</si>
  <si>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</si>
  <si>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</si>
  <si>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</si>
  <si>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</si>
  <si>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</si>
  <si>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</si>
  <si>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</si>
  <si>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</si>
  <si>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</si>
  <si>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</si>
  <si>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</si>
  <si>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</si>
  <si>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</si>
  <si>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</si>
  <si>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</si>
  <si>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</si>
  <si>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</si>
  <si>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</si>
  <si>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</si>
  <si>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</si>
  <si>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</si>
  <si>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</si>
  <si>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</si>
  <si>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</si>
  <si>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</si>
  <si>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</si>
  <si>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</si>
  <si>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</si>
  <si>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</si>
  <si>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</si>
  <si>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</si>
  <si>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</si>
  <si>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</si>
  <si>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</si>
  <si>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</si>
  <si>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</si>
  <si>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</si>
  <si>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</si>
  <si>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</si>
  <si>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</si>
  <si>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</si>
  <si>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</si>
  <si>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</si>
  <si>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</si>
  <si>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</si>
  <si>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</si>
  <si>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</si>
  <si>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</si>
  <si>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</si>
  <si>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</si>
  <si>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</si>
  <si>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</si>
  <si>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</si>
  <si>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</si>
  <si>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</si>
  <si>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</si>
  <si>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</si>
  <si>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</si>
  <si>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</si>
  <si>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</si>
  <si>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</si>
  <si>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</si>
  <si>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</si>
  <si>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</si>
  <si>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</si>
  <si>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</si>
  <si>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</si>
  <si>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</si>
  <si>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</si>
  <si>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</si>
  <si>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</si>
  <si>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</si>
  <si>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</si>
  <si>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</si>
  <si>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</si>
  <si>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</si>
  <si>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</si>
  <si>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</si>
  <si>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</si>
  <si>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</si>
  <si>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</si>
  <si>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</si>
  <si>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</si>
  <si>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</si>
  <si>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</si>
  <si>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</si>
  <si>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</si>
  <si>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</si>
  <si>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</si>
  <si>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</si>
  <si>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</si>
  <si>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</si>
  <si>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</si>
  <si>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</si>
  <si>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</si>
  <si>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</si>
  <si>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</si>
  <si>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</si>
  <si>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</si>
  <si>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</si>
  <si>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</si>
  <si>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</si>
  <si>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</si>
  <si>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</si>
  <si>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</si>
  <si>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</si>
  <si>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</si>
  <si>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</si>
  <si>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</si>
  <si>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</si>
  <si>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</si>
  <si>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</si>
  <si>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</si>
  <si>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</si>
  <si>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</si>
  <si>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</si>
  <si>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</si>
  <si>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</si>
  <si>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</si>
  <si>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</si>
  <si>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</si>
  <si>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</si>
  <si>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</si>
  <si>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</si>
  <si>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</si>
  <si>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</si>
  <si>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</si>
  <si>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</si>
  <si>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</si>
  <si>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</si>
  <si>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</si>
  <si>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</si>
  <si>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</si>
  <si>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</si>
  <si>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</si>
  <si>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</si>
  <si>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</si>
  <si>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</si>
  <si>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</si>
  <si>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</si>
  <si>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</si>
  <si>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</si>
  <si>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</si>
  <si>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</si>
  <si>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</si>
  <si>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</si>
  <si>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</si>
  <si>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</si>
  <si>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</si>
  <si>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</si>
  <si>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</si>
  <si>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</si>
  <si>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</si>
  <si>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</si>
  <si>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</si>
  <si>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</si>
  <si>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</si>
  <si>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</si>
  <si>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</si>
  <si>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</si>
  <si>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</si>
  <si>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</si>
  <si>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</si>
  <si>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</si>
  <si>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</si>
  <si>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</si>
  <si>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</si>
  <si>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</si>
  <si>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</si>
  <si>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</si>
  <si>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</si>
  <si>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</si>
  <si>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</si>
  <si>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</si>
  <si>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</si>
  <si>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</si>
  <si>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</si>
  <si>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</si>
  <si>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</si>
  <si>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</si>
  <si>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</si>
  <si>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</si>
  <si>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</si>
  <si>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</si>
  <si>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</si>
  <si>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</si>
  <si>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</si>
  <si>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</si>
  <si>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</si>
  <si>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</si>
  <si>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</si>
  <si>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</si>
  <si>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</si>
  <si>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</si>
  <si>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</si>
  <si>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</si>
  <si>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</si>
  <si>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</si>
  <si>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</si>
  <si>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</si>
  <si>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</si>
  <si>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</si>
  <si>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</si>
  <si>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</si>
  <si>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</si>
  <si>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</si>
  <si>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</si>
  <si>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</si>
  <si>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</si>
  <si>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</si>
  <si>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</si>
  <si>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</si>
  <si>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</si>
  <si>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</si>
  <si>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</si>
  <si>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</si>
  <si>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</si>
  <si>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</si>
  <si>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</si>
  <si>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</si>
  <si>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</si>
  <si>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</si>
  <si>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</si>
  <si>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</si>
  <si>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</si>
  <si>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</si>
  <si>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</si>
  <si>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</si>
  <si>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</si>
  <si>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</si>
  <si>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</si>
  <si>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</si>
  <si>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</si>
  <si>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</si>
  <si>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</si>
  <si>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</si>
  <si>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</si>
  <si>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</si>
  <si>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</si>
  <si>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</si>
  <si>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</si>
  <si>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</si>
  <si>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</si>
  <si>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</si>
  <si>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</si>
  <si>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</si>
  <si>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</si>
  <si>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</si>
  <si>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</si>
  <si>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</si>
  <si>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</si>
  <si>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</si>
  <si>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</si>
  <si>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</si>
  <si>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</si>
  <si>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</si>
  <si>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</si>
  <si>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</si>
  <si>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</si>
  <si>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</si>
  <si>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</si>
  <si>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</si>
  <si>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</si>
  <si>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</si>
  <si>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L'AéroIPSA</t>
  </si>
  <si>
    <t>Conique (droite)</t>
  </si>
  <si>
    <t>Plusieurs diamètres.</t>
  </si>
  <si>
    <t>SP02-Alpha</t>
  </si>
  <si>
    <t>Minifusée</t>
  </si>
  <si>
    <t>OpenRocket</t>
  </si>
  <si>
    <t>MS</t>
  </si>
  <si>
    <t>Cnalpha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</si>
</sst>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-548.01430075133385</c:v>
                </c:pt>
                <c:pt idx="1">
                  <c:v>-548</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87.372101895940062</c:v>
                </c:pt>
                <c:pt idx="2">
                  <c:v>87.372101895940062</c:v>
                </c:pt>
                <c:pt idx="3">
                  <c:v>0</c:v>
                </c:pt>
              </c:numCache>
            </c:numRef>
          </c:xVal>
          <c:yVal>
            <c:numRef>
              <c:f>Stabilito!$C$151:$C$154</c:f>
              <c:numCache>
                <c:formatCode>0</c:formatCode>
                <c:ptCount val="4"/>
                <c:pt idx="0">
                  <c:v>-769.02762675440692</c:v>
                </c:pt>
                <c:pt idx="1">
                  <c:v>-769.02762675440692</c:v>
                </c:pt>
                <c:pt idx="2">
                  <c:v>-769.02762675440692</c:v>
                </c:pt>
                <c:pt idx="3">
                  <c:v>-769.02762675440692</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330.66666666666669</c:v>
                </c:pt>
                <c:pt idx="1">
                  <c:v>-330.66666666666669</c:v>
                </c:pt>
              </c:numCache>
            </c:numRef>
          </c:xVal>
          <c:yVal>
            <c:numRef>
              <c:f>Stabilito!$C$168:$C$169</c:f>
              <c:numCache>
                <c:formatCode>0</c:formatCode>
                <c:ptCount val="2"/>
                <c:pt idx="0">
                  <c:v>-1001.92</c:v>
                </c:pt>
                <c:pt idx="1">
                  <c:v>-1001.92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0</c:v>
                </c:pt>
                <c:pt idx="1">
                  <c:v>0</c:v>
                </c:pt>
                <c:pt idx="2">
                  <c:v>0</c:v>
                </c:pt>
                <c:pt idx="3">
                  <c:v>0</c:v>
                </c:pt>
                <c:pt idx="4">
                  <c:v>0</c:v>
                </c:pt>
              </c:numCache>
            </c:numRef>
          </c:xVal>
          <c:yVal>
            <c:numRef>
              <c:f>Stabilito!$C$170:$C$174</c:f>
              <c:numCache>
                <c:formatCode>0</c:formatCode>
                <c:ptCount val="5"/>
                <c:pt idx="0">
                  <c:v>-942</c:v>
                </c:pt>
                <c:pt idx="1">
                  <c:v>-942</c:v>
                </c:pt>
                <c:pt idx="2">
                  <c:v>-942</c:v>
                </c:pt>
                <c:pt idx="3">
                  <c:v>-942</c:v>
                </c:pt>
                <c:pt idx="4">
                  <c:v>-942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-149</c:v>
                </c:pt>
                <c:pt idx="1">
                  <c:v>-95.5</c:v>
                </c:pt>
                <c:pt idx="2">
                  <c:v>-42</c:v>
                </c:pt>
              </c:numCache>
            </c:numRef>
          </c:xVal>
          <c:yVal>
            <c:numRef>
              <c:f>Stabilito!$C$137:$C$139</c:f>
              <c:numCache>
                <c:formatCode>0</c:formatCode>
                <c:ptCount val="3"/>
                <c:pt idx="0">
                  <c:v>-1005.0666666666667</c:v>
                </c:pt>
                <c:pt idx="1">
                  <c:v>-1005.0666666666667</c:v>
                </c:pt>
                <c:pt idx="2">
                  <c:v>-1005.0666666666667</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-182.06666666666666</c:v>
                </c:pt>
                <c:pt idx="1">
                  <c:v>-182.06666666666666</c:v>
                </c:pt>
                <c:pt idx="2">
                  <c:v>-182.06666666666666</c:v>
                </c:pt>
              </c:numCache>
            </c:numRef>
          </c:xVal>
          <c:yVal>
            <c:numRef>
              <c:f>Stabilito!$C$143:$C$145</c:f>
              <c:numCache>
                <c:formatCode>0</c:formatCode>
                <c:ptCount val="3"/>
                <c:pt idx="0">
                  <c:v>-772</c:v>
                </c:pt>
                <c:pt idx="1">
                  <c:v>-832</c:v>
                </c:pt>
                <c:pt idx="2">
                  <c:v>-892</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-198.6</c:v>
                </c:pt>
                <c:pt idx="1">
                  <c:v>-198.6</c:v>
                </c:pt>
                <c:pt idx="2">
                  <c:v>-198.6</c:v>
                </c:pt>
              </c:numCache>
            </c:numRef>
          </c:xVal>
          <c:yVal>
            <c:numRef>
              <c:f>Stabilito!$C$146:$C$148</c:f>
              <c:numCache>
                <c:formatCode>0</c:formatCode>
                <c:ptCount val="3"/>
                <c:pt idx="0">
                  <c:v>-892</c:v>
                </c:pt>
                <c:pt idx="1">
                  <c:v>-932</c:v>
                </c:pt>
                <c:pt idx="2">
                  <c:v>-972</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198.6</c:v>
                </c:pt>
                <c:pt idx="1">
                  <c:v>198.6</c:v>
                </c:pt>
                <c:pt idx="2">
                  <c:v>198.6</c:v>
                </c:pt>
              </c:numCache>
            </c:numRef>
          </c:xVal>
          <c:yVal>
            <c:numRef>
              <c:f>Stabilito!$C$140:$C$142</c:f>
              <c:numCache>
                <c:formatCode>0</c:formatCode>
                <c:ptCount val="3"/>
                <c:pt idx="0">
                  <c:v>-772</c:v>
                </c:pt>
                <c:pt idx="1">
                  <c:v>-857</c:v>
                </c:pt>
                <c:pt idx="2">
                  <c:v>-942</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-198.6</c:v>
                </c:pt>
                <c:pt idx="1">
                  <c:v>-198.6</c:v>
                </c:pt>
                <c:pt idx="2">
                  <c:v>-198.6</c:v>
                </c:pt>
              </c:numCache>
            </c:numRef>
          </c:xVal>
          <c:yVal>
            <c:numRef>
              <c:f>Stabilito!$C$155:$C$157</c:f>
              <c:numCache>
                <c:formatCode>0</c:formatCode>
                <c:ptCount val="3"/>
                <c:pt idx="0">
                  <c:v>-548.00715037566692</c:v>
                </c:pt>
                <c:pt idx="1">
                  <c:v>-658.51738856503698</c:v>
                </c:pt>
                <c:pt idx="2">
                  <c:v>-769.02762675440692</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0.68884999999999996</c:v>
                </c:pt>
                <c:pt idx="2">
                  <c:v>1.3775999999999999</c:v>
                </c:pt>
                <c:pt idx="3">
                  <c:v>2.0663500000000004</c:v>
                </c:pt>
                <c:pt idx="4">
                  <c:v>2.7551000000000001</c:v>
                </c:pt>
                <c:pt idx="5">
                  <c:v>3.4438499999999999</c:v>
                </c:pt>
                <c:pt idx="6">
                  <c:v>4.1326000000000001</c:v>
                </c:pt>
                <c:pt idx="7">
                  <c:v>4.8213499999999998</c:v>
                </c:pt>
                <c:pt idx="8">
                  <c:v>5.5100999999999996</c:v>
                </c:pt>
              </c:numCache>
            </c:numRef>
          </c:xVal>
          <c:yVal>
            <c:numRef>
              <c:f>Abaco!$K$43:$K$51</c:f>
              <c:numCache>
                <c:formatCode>General" m/s"</c:formatCode>
                <c:ptCount val="9"/>
                <c:pt idx="0">
                  <c:v>1.0003435820197859</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84 mm</c:v>
                </c:pt>
              </c:strCache>
            </c:strRef>
          </c:tx>
          <c:xVal>
            <c:numRef>
              <c:f>Abaco!$D$52:$D$60</c:f>
              <c:numCache>
                <c:formatCode>General\ "kg"</c:formatCode>
                <c:ptCount val="9"/>
                <c:pt idx="0">
                  <c:v>1E-4</c:v>
                </c:pt>
                <c:pt idx="1">
                  <c:v>0.68884999999999996</c:v>
                </c:pt>
                <c:pt idx="2">
                  <c:v>1.3775999999999999</c:v>
                </c:pt>
                <c:pt idx="3">
                  <c:v>2.0663500000000004</c:v>
                </c:pt>
                <c:pt idx="4">
                  <c:v>2.7551000000000001</c:v>
                </c:pt>
                <c:pt idx="5">
                  <c:v>3.4438499999999999</c:v>
                </c:pt>
                <c:pt idx="6">
                  <c:v>4.1326000000000001</c:v>
                </c:pt>
                <c:pt idx="7">
                  <c:v>4.8213499999999998</c:v>
                </c:pt>
                <c:pt idx="8">
                  <c:v>5.5100999999999996</c:v>
                </c:pt>
              </c:numCache>
            </c:numRef>
          </c:xVal>
          <c:yVal>
            <c:numRef>
              <c:f>Abaco!$K$52:$K$60</c:f>
              <c:numCache>
                <c:formatCode>General" m/s"</c:formatCode>
                <c:ptCount val="9"/>
                <c:pt idx="0">
                  <c:v>0.50017179242982535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126 mm</c:v>
                </c:pt>
              </c:strCache>
            </c:strRef>
          </c:tx>
          <c:xVal>
            <c:numRef>
              <c:f>Abaco!$D$61:$D$69</c:f>
              <c:numCache>
                <c:formatCode>General\ "kg"</c:formatCode>
                <c:ptCount val="9"/>
                <c:pt idx="0">
                  <c:v>1E-4</c:v>
                </c:pt>
                <c:pt idx="1">
                  <c:v>0.68884999999999996</c:v>
                </c:pt>
                <c:pt idx="2">
                  <c:v>1.3775999999999999</c:v>
                </c:pt>
                <c:pt idx="3">
                  <c:v>2.0663500000000004</c:v>
                </c:pt>
                <c:pt idx="4">
                  <c:v>2.7551000000000001</c:v>
                </c:pt>
                <c:pt idx="5">
                  <c:v>3.4438499999999999</c:v>
                </c:pt>
                <c:pt idx="6">
                  <c:v>4.1326000000000001</c:v>
                </c:pt>
                <c:pt idx="7">
                  <c:v>4.8213499999999998</c:v>
                </c:pt>
                <c:pt idx="8">
                  <c:v>5.5100999999999996</c:v>
                </c:pt>
              </c:numCache>
            </c:numRef>
          </c:xVal>
          <c:yVal>
            <c:numRef>
              <c:f>Abaco!$K$61:$K$69</c:f>
              <c:numCache>
                <c:formatCode>General" m/s"</c:formatCode>
                <c:ptCount val="9"/>
                <c:pt idx="0">
                  <c:v>0.33344786161988355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0.68884999999999996</c:v>
                </c:pt>
                <c:pt idx="2">
                  <c:v>1.3775999999999999</c:v>
                </c:pt>
                <c:pt idx="3">
                  <c:v>2.0663500000000004</c:v>
                </c:pt>
                <c:pt idx="4">
                  <c:v>2.7551000000000001</c:v>
                </c:pt>
                <c:pt idx="5">
                  <c:v>3.4438499999999999</c:v>
                </c:pt>
                <c:pt idx="6">
                  <c:v>4.1326000000000001</c:v>
                </c:pt>
                <c:pt idx="7">
                  <c:v>4.8213499999999998</c:v>
                </c:pt>
                <c:pt idx="8">
                  <c:v>5.5100999999999996</c:v>
                </c:pt>
              </c:numCache>
            </c:numRef>
          </c:xVal>
          <c:yVal>
            <c:numRef>
              <c:f>Abaco!$L$43:$L$51</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84 mm</c:v>
                </c:pt>
              </c:strCache>
            </c:strRef>
          </c:tx>
          <c:xVal>
            <c:numRef>
              <c:f>Abaco!$D$52:$D$60</c:f>
              <c:numCache>
                <c:formatCode>General\ "kg"</c:formatCode>
                <c:ptCount val="9"/>
                <c:pt idx="0">
                  <c:v>1E-4</c:v>
                </c:pt>
                <c:pt idx="1">
                  <c:v>0.68884999999999996</c:v>
                </c:pt>
                <c:pt idx="2">
                  <c:v>1.3775999999999999</c:v>
                </c:pt>
                <c:pt idx="3">
                  <c:v>2.0663500000000004</c:v>
                </c:pt>
                <c:pt idx="4">
                  <c:v>2.7551000000000001</c:v>
                </c:pt>
                <c:pt idx="5">
                  <c:v>3.4438499999999999</c:v>
                </c:pt>
                <c:pt idx="6">
                  <c:v>4.1326000000000001</c:v>
                </c:pt>
                <c:pt idx="7">
                  <c:v>4.8213499999999998</c:v>
                </c:pt>
                <c:pt idx="8">
                  <c:v>5.5100999999999996</c:v>
                </c:pt>
              </c:numCache>
            </c:numRef>
          </c:xVal>
          <c:yVal>
            <c:numRef>
              <c:f>Abaco!$L$52:$L$60</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126 mm</c:v>
                </c:pt>
              </c:strCache>
            </c:strRef>
          </c:tx>
          <c:xVal>
            <c:numRef>
              <c:f>Abaco!$D$61:$D$69</c:f>
              <c:numCache>
                <c:formatCode>General\ "kg"</c:formatCode>
                <c:ptCount val="9"/>
                <c:pt idx="0">
                  <c:v>1E-4</c:v>
                </c:pt>
                <c:pt idx="1">
                  <c:v>0.68884999999999996</c:v>
                </c:pt>
                <c:pt idx="2">
                  <c:v>1.3775999999999999</c:v>
                </c:pt>
                <c:pt idx="3">
                  <c:v>2.0663500000000004</c:v>
                </c:pt>
                <c:pt idx="4">
                  <c:v>2.7551000000000001</c:v>
                </c:pt>
                <c:pt idx="5">
                  <c:v>3.4438499999999999</c:v>
                </c:pt>
                <c:pt idx="6">
                  <c:v>4.1326000000000001</c:v>
                </c:pt>
                <c:pt idx="7">
                  <c:v>4.8213499999999998</c:v>
                </c:pt>
                <c:pt idx="8">
                  <c:v>5.5100999999999996</c:v>
                </c:pt>
              </c:numCache>
            </c:numRef>
          </c:xVal>
          <c:yVal>
            <c:numRef>
              <c:f>Abaco!$L$61:$L$69</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0.68884999999999996</c:v>
                </c:pt>
                <c:pt idx="2">
                  <c:v>1.3775999999999999</c:v>
                </c:pt>
                <c:pt idx="3">
                  <c:v>2.0663500000000004</c:v>
                </c:pt>
                <c:pt idx="4">
                  <c:v>2.7551000000000001</c:v>
                </c:pt>
                <c:pt idx="5">
                  <c:v>3.4438499999999999</c:v>
                </c:pt>
                <c:pt idx="6">
                  <c:v>4.1326000000000001</c:v>
                </c:pt>
                <c:pt idx="7">
                  <c:v>4.8213499999999998</c:v>
                </c:pt>
                <c:pt idx="8">
                  <c:v>5.5100999999999996</c:v>
                </c:pt>
              </c:numCache>
            </c:numRef>
          </c:xVal>
          <c:yVal>
            <c:numRef>
              <c:f>Abaco!$M$43:$M$51</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84 mm</c:v>
                </c:pt>
              </c:strCache>
            </c:strRef>
          </c:tx>
          <c:xVal>
            <c:numRef>
              <c:f>Abaco!$D$52:$D$60</c:f>
              <c:numCache>
                <c:formatCode>General\ "kg"</c:formatCode>
                <c:ptCount val="9"/>
                <c:pt idx="0">
                  <c:v>1E-4</c:v>
                </c:pt>
                <c:pt idx="1">
                  <c:v>0.68884999999999996</c:v>
                </c:pt>
                <c:pt idx="2">
                  <c:v>1.3775999999999999</c:v>
                </c:pt>
                <c:pt idx="3">
                  <c:v>2.0663500000000004</c:v>
                </c:pt>
                <c:pt idx="4">
                  <c:v>2.7551000000000001</c:v>
                </c:pt>
                <c:pt idx="5">
                  <c:v>3.4438499999999999</c:v>
                </c:pt>
                <c:pt idx="6">
                  <c:v>4.1326000000000001</c:v>
                </c:pt>
                <c:pt idx="7">
                  <c:v>4.8213499999999998</c:v>
                </c:pt>
                <c:pt idx="8">
                  <c:v>5.5100999999999996</c:v>
                </c:pt>
              </c:numCache>
            </c:numRef>
          </c:xVal>
          <c:yVal>
            <c:numRef>
              <c:f>Abaco!$M$52:$M$60</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126 mm</c:v>
                </c:pt>
              </c:strCache>
            </c:strRef>
          </c:tx>
          <c:xVal>
            <c:numRef>
              <c:f>Abaco!$D$61:$D$69</c:f>
              <c:numCache>
                <c:formatCode>General\ "kg"</c:formatCode>
                <c:ptCount val="9"/>
                <c:pt idx="0">
                  <c:v>1E-4</c:v>
                </c:pt>
                <c:pt idx="1">
                  <c:v>0.68884999999999996</c:v>
                </c:pt>
                <c:pt idx="2">
                  <c:v>1.3775999999999999</c:v>
                </c:pt>
                <c:pt idx="3">
                  <c:v>2.0663500000000004</c:v>
                </c:pt>
                <c:pt idx="4">
                  <c:v>2.7551000000000001</c:v>
                </c:pt>
                <c:pt idx="5">
                  <c:v>3.4438499999999999</c:v>
                </c:pt>
                <c:pt idx="6">
                  <c:v>4.1326000000000001</c:v>
                </c:pt>
                <c:pt idx="7">
                  <c:v>4.8213499999999998</c:v>
                </c:pt>
                <c:pt idx="8">
                  <c:v>5.5100999999999996</c:v>
                </c:pt>
              </c:numCache>
            </c:numRef>
          </c:xVal>
          <c:yVal>
            <c:numRef>
              <c:f>Abaco!$M$61:$M$69</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4.2857142857142856</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4.4444444444444446</c:v>
                </c:pt>
                <c:pt idx="1">
                  <c:v>7</c:v>
                </c:pt>
              </c:numCache>
            </c:numRef>
          </c:xVal>
          <c:yVal>
            <c:numRef>
              <c:f>Stabilito!$C$197:$C$198</c:f>
              <c:numCache>
                <c:formatCode>General</c:formatCode>
                <c:ptCount val="2"/>
                <c:pt idx="0">
                  <c:v>22.5</c:v>
                </c:pt>
                <c:pt idx="1">
                  <c:v>22.5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3.75</c:v>
                </c:pt>
                <c:pt idx="1">
                  <c:v>3.75</c:v>
                </c:pt>
              </c:numCache>
            </c:numRef>
          </c:xVal>
          <c:yVal>
            <c:numRef>
              <c:f>Stabilito!$C$201:$C$202</c:f>
              <c:numCache>
                <c:formatCode>General</c:formatCode>
                <c:ptCount val="2"/>
                <c:pt idx="0">
                  <c:v>26.666666666666668</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2.631111023846108</c:v>
                </c:pt>
                <c:pt idx="1">
                  <c:v>2.631111023846108</c:v>
                </c:pt>
                <c:pt idx="2">
                  <c:v>2.6312812708857969</c:v>
                </c:pt>
                <c:pt idx="3">
                  <c:v>2.6312812708857969</c:v>
                </c:pt>
              </c:numCache>
            </c:numRef>
          </c:xVal>
          <c:yVal>
            <c:numRef>
              <c:f>Stabilito!$C$190:$C$193</c:f>
              <c:numCache>
                <c:formatCode>0.00</c:formatCode>
                <c:ptCount val="4"/>
                <c:pt idx="0">
                  <c:v>15.602161052846441</c:v>
                </c:pt>
                <c:pt idx="1">
                  <c:v>15.602161052846441</c:v>
                </c:pt>
                <c:pt idx="2">
                  <c:v>15.602161052846441</c:v>
                </c:pt>
                <c:pt idx="3">
                  <c:v>15.602161052846441</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2.6312812708857969</c:v>
                </c:pt>
                <c:pt idx="1">
                  <c:v>2.631111023846108</c:v>
                </c:pt>
              </c:numCache>
            </c:numRef>
          </c:xVal>
          <c:yVal>
            <c:numRef>
              <c:f>Stabilito!$C$193:$C$194</c:f>
              <c:numCache>
                <c:formatCode>0.00</c:formatCode>
                <c:ptCount val="2"/>
                <c:pt idx="0">
                  <c:v>15.602161052846441</c:v>
                </c:pt>
                <c:pt idx="1">
                  <c:v>15.602161052846441</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3.4</c:v>
                </c:pt>
                <c:pt idx="1">
                  <c:v>3.58</c:v>
                </c:pt>
              </c:numCache>
            </c:numRef>
          </c:xVal>
          <c:yVal>
            <c:numRef>
              <c:f>Stabilito!$V$31:$V$32</c:f>
              <c:numCache>
                <c:formatCode>General</c:formatCode>
                <c:ptCount val="2"/>
                <c:pt idx="0">
                  <c:v>15.795999999999999</c:v>
                </c:pt>
                <c:pt idx="1">
                  <c:v>15.795999999999999</c:v>
                </c:pt>
              </c:numCache>
            </c:numRef>
          </c:yVal>
          <c:smooth val="0"/>
          <c:extLst>
            <c:ext xmlns:c16="http://schemas.microsoft.com/office/drawing/2014/chart" uri="{C3380CC4-5D6E-409C-BE32-E72D297353CC}">
              <c16:uniqueId val="{00000000-129D-4A52-8B50-2D37113355A0}"/>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1234.2335143170092</c:v>
                </c:pt>
              </c:numCache>
            </c:numRef>
          </c:xVal>
          <c:yVal>
            <c:numRef>
              <c:f>Trajecto!$C$121</c:f>
              <c:numCache>
                <c:formatCode>0</c:formatCode>
                <c:ptCount val="1"/>
                <c:pt idx="0">
                  <c:v>1234.2335143170092</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128.81719081154608</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160.29546970569356</c:v>
                </c:pt>
                <c:pt idx="109">
                  <c:v>#N/A</c:v>
                </c:pt>
                <c:pt idx="110">
                  <c:v>#N/A</c:v>
                </c:pt>
                <c:pt idx="111">
                  <c:v>#N/A</c:v>
                </c:pt>
                <c:pt idx="112">
                  <c:v>#N/A</c:v>
                </c:pt>
                <c:pt idx="113">
                  <c:v>#N/A</c:v>
                </c:pt>
                <c:pt idx="114">
                  <c:v>#N/A</c:v>
                </c:pt>
                <c:pt idx="115">
                  <c:v>#N/A</c:v>
                </c:pt>
                <c:pt idx="116">
                  <c:v>#N/A</c:v>
                </c:pt>
                <c:pt idx="117">
                  <c:v>#N/A</c:v>
                </c:pt>
                <c:pt idx="118">
                  <c:v>188.5646342450793</c:v>
                </c:pt>
                <c:pt idx="119">
                  <c:v>#N/A</c:v>
                </c:pt>
                <c:pt idx="120">
                  <c:v>#N/A</c:v>
                </c:pt>
                <c:pt idx="121">
                  <c:v>#N/A</c:v>
                </c:pt>
                <c:pt idx="122">
                  <c:v>#N/A</c:v>
                </c:pt>
                <c:pt idx="123">
                  <c:v>#N/A</c:v>
                </c:pt>
                <c:pt idx="124">
                  <c:v>#N/A</c:v>
                </c:pt>
                <c:pt idx="125">
                  <c:v>#N/A</c:v>
                </c:pt>
                <c:pt idx="126">
                  <c:v>#N/A</c:v>
                </c:pt>
                <c:pt idx="127">
                  <c:v>#N/A</c:v>
                </c:pt>
                <c:pt idx="128">
                  <c:v>214.43815756641348</c:v>
                </c:pt>
                <c:pt idx="129">
                  <c:v>#N/A</c:v>
                </c:pt>
                <c:pt idx="130">
                  <c:v>#N/A</c:v>
                </c:pt>
                <c:pt idx="131">
                  <c:v>#N/A</c:v>
                </c:pt>
                <c:pt idx="132">
                  <c:v>#N/A</c:v>
                </c:pt>
                <c:pt idx="133">
                  <c:v>#N/A</c:v>
                </c:pt>
                <c:pt idx="134">
                  <c:v>#N/A</c:v>
                </c:pt>
                <c:pt idx="135">
                  <c:v>#N/A</c:v>
                </c:pt>
                <c:pt idx="136">
                  <c:v>#N/A</c:v>
                </c:pt>
                <c:pt idx="137">
                  <c:v>#N/A</c:v>
                </c:pt>
                <c:pt idx="138">
                  <c:v>238.48594579139748</c:v>
                </c:pt>
                <c:pt idx="139">
                  <c:v>#N/A</c:v>
                </c:pt>
                <c:pt idx="140">
                  <c:v>#N/A</c:v>
                </c:pt>
                <c:pt idx="141">
                  <c:v>#N/A</c:v>
                </c:pt>
                <c:pt idx="142">
                  <c:v>#N/A</c:v>
                </c:pt>
                <c:pt idx="143">
                  <c:v>#N/A</c:v>
                </c:pt>
                <c:pt idx="144">
                  <c:v>#N/A</c:v>
                </c:pt>
                <c:pt idx="145">
                  <c:v>#N/A</c:v>
                </c:pt>
                <c:pt idx="146">
                  <c:v>#N/A</c:v>
                </c:pt>
                <c:pt idx="147">
                  <c:v>#N/A</c:v>
                </c:pt>
                <c:pt idx="148">
                  <c:v>261.12589200306059</c:v>
                </c:pt>
                <c:pt idx="149">
                  <c:v>#N/A</c:v>
                </c:pt>
                <c:pt idx="150">
                  <c:v>#N/A</c:v>
                </c:pt>
                <c:pt idx="151">
                  <c:v>#N/A</c:v>
                </c:pt>
                <c:pt idx="152">
                  <c:v>#N/A</c:v>
                </c:pt>
                <c:pt idx="153">
                  <c:v>#N/A</c:v>
                </c:pt>
                <c:pt idx="154">
                  <c:v>#N/A</c:v>
                </c:pt>
                <c:pt idx="155">
                  <c:v>#N/A</c:v>
                </c:pt>
                <c:pt idx="156">
                  <c:v>#N/A</c:v>
                </c:pt>
                <c:pt idx="157">
                  <c:v>#N/A</c:v>
                </c:pt>
                <c:pt idx="158">
                  <c:v>282.67657391969891</c:v>
                </c:pt>
                <c:pt idx="159">
                  <c:v>#N/A</c:v>
                </c:pt>
                <c:pt idx="160">
                  <c:v>#N/A</c:v>
                </c:pt>
                <c:pt idx="161">
                  <c:v>#N/A</c:v>
                </c:pt>
                <c:pt idx="162">
                  <c:v>#N/A</c:v>
                </c:pt>
                <c:pt idx="163">
                  <c:v>#N/A</c:v>
                </c:pt>
                <c:pt idx="164">
                  <c:v>#N/A</c:v>
                </c:pt>
                <c:pt idx="165">
                  <c:v>#N/A</c:v>
                </c:pt>
                <c:pt idx="166">
                  <c:v>#N/A</c:v>
                </c:pt>
                <c:pt idx="167">
                  <c:v>#N/A</c:v>
                </c:pt>
                <c:pt idx="168">
                  <c:v>303.38853111024349</c:v>
                </c:pt>
                <c:pt idx="169">
                  <c:v>#N/A</c:v>
                </c:pt>
                <c:pt idx="170">
                  <c:v>#N/A</c:v>
                </c:pt>
                <c:pt idx="171">
                  <c:v>#N/A</c:v>
                </c:pt>
                <c:pt idx="172">
                  <c:v>#N/A</c:v>
                </c:pt>
                <c:pt idx="173">
                  <c:v>#N/A</c:v>
                </c:pt>
                <c:pt idx="174">
                  <c:v>#N/A</c:v>
                </c:pt>
                <c:pt idx="175">
                  <c:v>#N/A</c:v>
                </c:pt>
                <c:pt idx="176">
                  <c:v>#N/A</c:v>
                </c:pt>
                <c:pt idx="177">
                  <c:v>#N/A</c:v>
                </c:pt>
                <c:pt idx="178">
                  <c:v>323.46272397838857</c:v>
                </c:pt>
                <c:pt idx="179">
                  <c:v>#N/A</c:v>
                </c:pt>
                <c:pt idx="180">
                  <c:v>#N/A</c:v>
                </c:pt>
                <c:pt idx="181">
                  <c:v>#N/A</c:v>
                </c:pt>
                <c:pt idx="182">
                  <c:v>#N/A</c:v>
                </c:pt>
                <c:pt idx="183">
                  <c:v>#N/A</c:v>
                </c:pt>
                <c:pt idx="184">
                  <c:v>#N/A</c:v>
                </c:pt>
                <c:pt idx="185">
                  <c:v>#N/A</c:v>
                </c:pt>
                <c:pt idx="186">
                  <c:v>#N/A</c:v>
                </c:pt>
                <c:pt idx="187">
                  <c:v>#N/A</c:v>
                </c:pt>
                <c:pt idx="188">
                  <c:v>343.05929909218275</c:v>
                </c:pt>
                <c:pt idx="189">
                  <c:v>#N/A</c:v>
                </c:pt>
                <c:pt idx="190">
                  <c:v>#N/A</c:v>
                </c:pt>
                <c:pt idx="191">
                  <c:v>#N/A</c:v>
                </c:pt>
                <c:pt idx="192">
                  <c:v>#N/A</c:v>
                </c:pt>
                <c:pt idx="193">
                  <c:v>#N/A</c:v>
                </c:pt>
                <c:pt idx="194">
                  <c:v>#N/A</c:v>
                </c:pt>
                <c:pt idx="195">
                  <c:v>#N/A</c:v>
                </c:pt>
                <c:pt idx="196">
                  <c:v>#N/A</c:v>
                </c:pt>
                <c:pt idx="197">
                  <c:v>#N/A</c:v>
                </c:pt>
                <c:pt idx="198">
                  <c:v>362.29544737350557</c:v>
                </c:pt>
                <c:pt idx="199">
                  <c:v>#N/A</c:v>
                </c:pt>
                <c:pt idx="200">
                  <c:v>#N/A</c:v>
                </c:pt>
                <c:pt idx="201">
                  <c:v>#N/A</c:v>
                </c:pt>
                <c:pt idx="202">
                  <c:v>#N/A</c:v>
                </c:pt>
                <c:pt idx="203">
                  <c:v>#N/A</c:v>
                </c:pt>
                <c:pt idx="204">
                  <c:v>#N/A</c:v>
                </c:pt>
                <c:pt idx="205">
                  <c:v>#N/A</c:v>
                </c:pt>
                <c:pt idx="206">
                  <c:v>#N/A</c:v>
                </c:pt>
                <c:pt idx="207">
                  <c:v>#N/A</c:v>
                </c:pt>
                <c:pt idx="208">
                  <c:v>381.23028228840684</c:v>
                </c:pt>
                <c:pt idx="209">
                  <c:v>#N/A</c:v>
                </c:pt>
                <c:pt idx="210">
                  <c:v>#N/A</c:v>
                </c:pt>
                <c:pt idx="211">
                  <c:v>#N/A</c:v>
                </c:pt>
                <c:pt idx="212">
                  <c:v>#N/A</c:v>
                </c:pt>
                <c:pt idx="213">
                  <c:v>#N/A</c:v>
                </c:pt>
                <c:pt idx="214">
                  <c:v>#N/A</c:v>
                </c:pt>
                <c:pt idx="215">
                  <c:v>#N/A</c:v>
                </c:pt>
                <c:pt idx="216">
                  <c:v>#N/A</c:v>
                </c:pt>
                <c:pt idx="217">
                  <c:v>#N/A</c:v>
                </c:pt>
                <c:pt idx="218">
                  <c:v>399.85191585689256</c:v>
                </c:pt>
                <c:pt idx="219">
                  <c:v>#N/A</c:v>
                </c:pt>
                <c:pt idx="220">
                  <c:v>#N/A</c:v>
                </c:pt>
                <c:pt idx="221">
                  <c:v>#N/A</c:v>
                </c:pt>
                <c:pt idx="222">
                  <c:v>#N/A</c:v>
                </c:pt>
                <c:pt idx="223">
                  <c:v>#N/A</c:v>
                </c:pt>
                <c:pt idx="224">
                  <c:v>#N/A</c:v>
                </c:pt>
                <c:pt idx="225">
                  <c:v>#N/A</c:v>
                </c:pt>
                <c:pt idx="226">
                  <c:v>#N/A</c:v>
                </c:pt>
                <c:pt idx="227">
                  <c:v>#N/A</c:v>
                </c:pt>
                <c:pt idx="228">
                  <c:v>418.09359010570017</c:v>
                </c:pt>
                <c:pt idx="229">
                  <c:v>#N/A</c:v>
                </c:pt>
                <c:pt idx="230">
                  <c:v>#N/A</c:v>
                </c:pt>
                <c:pt idx="231">
                  <c:v>#N/A</c:v>
                </c:pt>
                <c:pt idx="232">
                  <c:v>#N/A</c:v>
                </c:pt>
                <c:pt idx="233">
                  <c:v>#N/A</c:v>
                </c:pt>
                <c:pt idx="234">
                  <c:v>#N/A</c:v>
                </c:pt>
                <c:pt idx="235">
                  <c:v>#N/A</c:v>
                </c:pt>
                <c:pt idx="236">
                  <c:v>#N/A</c:v>
                </c:pt>
                <c:pt idx="237">
                  <c:v>#N/A</c:v>
                </c:pt>
                <c:pt idx="238">
                  <c:v>435.86463184206804</c:v>
                </c:pt>
                <c:pt idx="239">
                  <c:v>#N/A</c:v>
                </c:pt>
                <c:pt idx="240">
                  <c:v>#N/A</c:v>
                </c:pt>
                <c:pt idx="241">
                  <c:v>#N/A</c:v>
                </c:pt>
                <c:pt idx="242">
                  <c:v>#N/A</c:v>
                </c:pt>
                <c:pt idx="243">
                  <c:v>#N/A</c:v>
                </c:pt>
                <c:pt idx="244">
                  <c:v>#N/A</c:v>
                </c:pt>
                <c:pt idx="245">
                  <c:v>#N/A</c:v>
                </c:pt>
                <c:pt idx="246">
                  <c:v>#N/A</c:v>
                </c:pt>
                <c:pt idx="247">
                  <c:v>#N/A</c:v>
                </c:pt>
                <c:pt idx="248">
                  <c:v>453.07161722460671</c:v>
                </c:pt>
                <c:pt idx="249">
                  <c:v>#N/A</c:v>
                </c:pt>
                <c:pt idx="250">
                  <c:v>#N/A</c:v>
                </c:pt>
                <c:pt idx="251">
                  <c:v>#N/A</c:v>
                </c:pt>
                <c:pt idx="252">
                  <c:v>#N/A</c:v>
                </c:pt>
                <c:pt idx="253">
                  <c:v>#N/A</c:v>
                </c:pt>
                <c:pt idx="254">
                  <c:v>#N/A</c:v>
                </c:pt>
                <c:pt idx="255">
                  <c:v>#N/A</c:v>
                </c:pt>
                <c:pt idx="256">
                  <c:v>#N/A</c:v>
                </c:pt>
                <c:pt idx="257">
                  <c:v>#N/A</c:v>
                </c:pt>
                <c:pt idx="258">
                  <c:v>469.62917929658505</c:v>
                </c:pt>
                <c:pt idx="259">
                  <c:v>#N/A</c:v>
                </c:pt>
                <c:pt idx="260">
                  <c:v>#N/A</c:v>
                </c:pt>
                <c:pt idx="261">
                  <c:v>#N/A</c:v>
                </c:pt>
                <c:pt idx="262">
                  <c:v>#N/A</c:v>
                </c:pt>
                <c:pt idx="263">
                  <c:v>#N/A</c:v>
                </c:pt>
                <c:pt idx="264">
                  <c:v>#N/A</c:v>
                </c:pt>
                <c:pt idx="265">
                  <c:v>#N/A</c:v>
                </c:pt>
                <c:pt idx="266">
                  <c:v>#N/A</c:v>
                </c:pt>
                <c:pt idx="267">
                  <c:v>#N/A</c:v>
                </c:pt>
                <c:pt idx="268">
                  <c:v>485.46537628883709</c:v>
                </c:pt>
                <c:pt idx="269">
                  <c:v>#N/A</c:v>
                </c:pt>
                <c:pt idx="270">
                  <c:v>#N/A</c:v>
                </c:pt>
                <c:pt idx="271">
                  <c:v>#N/A</c:v>
                </c:pt>
                <c:pt idx="272">
                  <c:v>#N/A</c:v>
                </c:pt>
                <c:pt idx="273">
                  <c:v>#N/A</c:v>
                </c:pt>
                <c:pt idx="274">
                  <c:v>#N/A</c:v>
                </c:pt>
                <c:pt idx="275">
                  <c:v>#N/A</c:v>
                </c:pt>
                <c:pt idx="276">
                  <c:v>#N/A</c:v>
                </c:pt>
                <c:pt idx="277">
                  <c:v>#N/A</c:v>
                </c:pt>
                <c:pt idx="278">
                  <c:v>500.52416648357922</c:v>
                </c:pt>
                <c:pt idx="279">
                  <c:v>#N/A</c:v>
                </c:pt>
                <c:pt idx="280">
                  <c:v>#N/A</c:v>
                </c:pt>
                <c:pt idx="281">
                  <c:v>#N/A</c:v>
                </c:pt>
                <c:pt idx="282">
                  <c:v>#N/A</c:v>
                </c:pt>
                <c:pt idx="283">
                  <c:v>#N/A</c:v>
                </c:pt>
                <c:pt idx="284">
                  <c:v>#N/A</c:v>
                </c:pt>
                <c:pt idx="285">
                  <c:v>#N/A</c:v>
                </c:pt>
                <c:pt idx="286">
                  <c:v>#N/A</c:v>
                </c:pt>
                <c:pt idx="287">
                  <c:v>#N/A</c:v>
                </c:pt>
                <c:pt idx="288">
                  <c:v>514.76609964176669</c:v>
                </c:pt>
                <c:pt idx="289">
                  <c:v>#N/A</c:v>
                </c:pt>
                <c:pt idx="290">
                  <c:v>#N/A</c:v>
                </c:pt>
                <c:pt idx="291">
                  <c:v>#N/A</c:v>
                </c:pt>
                <c:pt idx="292">
                  <c:v>#N/A</c:v>
                </c:pt>
                <c:pt idx="293">
                  <c:v>#N/A</c:v>
                </c:pt>
                <c:pt idx="294">
                  <c:v>#N/A</c:v>
                </c:pt>
                <c:pt idx="295">
                  <c:v>#N/A</c:v>
                </c:pt>
                <c:pt idx="296">
                  <c:v>#N/A</c:v>
                </c:pt>
                <c:pt idx="297">
                  <c:v>#N/A</c:v>
                </c:pt>
                <c:pt idx="298">
                  <c:v>528.16781170115894</c:v>
                </c:pt>
                <c:pt idx="299">
                  <c:v>#N/A</c:v>
                </c:pt>
                <c:pt idx="300">
                  <c:v>#N/A</c:v>
                </c:pt>
                <c:pt idx="301">
                  <c:v>#N/A</c:v>
                </c:pt>
                <c:pt idx="302">
                  <c:v>#N/A</c:v>
                </c:pt>
                <c:pt idx="303">
                  <c:v>#N/A</c:v>
                </c:pt>
                <c:pt idx="304">
                  <c:v>#N/A</c:v>
                </c:pt>
                <c:pt idx="305">
                  <c:v>#N/A</c:v>
                </c:pt>
                <c:pt idx="306">
                  <c:v>#N/A</c:v>
                </c:pt>
                <c:pt idx="307">
                  <c:v>#N/A</c:v>
                </c:pt>
                <c:pt idx="308">
                  <c:v>540.72071915964614</c:v>
                </c:pt>
                <c:pt idx="309">
                  <c:v>#N/A</c:v>
                </c:pt>
                <c:pt idx="310">
                  <c:v>#N/A</c:v>
                </c:pt>
                <c:pt idx="311">
                  <c:v>#N/A</c:v>
                </c:pt>
                <c:pt idx="312">
                  <c:v>#N/A</c:v>
                </c:pt>
                <c:pt idx="313">
                  <c:v>#N/A</c:v>
                </c:pt>
                <c:pt idx="314">
                  <c:v>#N/A</c:v>
                </c:pt>
                <c:pt idx="315">
                  <c:v>#N/A</c:v>
                </c:pt>
                <c:pt idx="316">
                  <c:v>#N/A</c:v>
                </c:pt>
                <c:pt idx="317">
                  <c:v>#N/A</c:v>
                </c:pt>
                <c:pt idx="318">
                  <c:v>552.42922099363295</c:v>
                </c:pt>
                <c:pt idx="319">
                  <c:v>#N/A</c:v>
                </c:pt>
                <c:pt idx="320">
                  <c:v>#N/A</c:v>
                </c:pt>
                <c:pt idx="321">
                  <c:v>#N/A</c:v>
                </c:pt>
                <c:pt idx="322">
                  <c:v>#N/A</c:v>
                </c:pt>
                <c:pt idx="323">
                  <c:v>#N/A</c:v>
                </c:pt>
                <c:pt idx="324">
                  <c:v>#N/A</c:v>
                </c:pt>
                <c:pt idx="325">
                  <c:v>#N/A</c:v>
                </c:pt>
                <c:pt idx="326">
                  <c:v>#N/A</c:v>
                </c:pt>
                <c:pt idx="327">
                  <c:v>#N/A</c:v>
                </c:pt>
                <c:pt idx="328">
                  <c:v>563.30865414734581</c:v>
                </c:pt>
                <c:pt idx="329">
                  <c:v>#N/A</c:v>
                </c:pt>
                <c:pt idx="330">
                  <c:v>#N/A</c:v>
                </c:pt>
                <c:pt idx="331">
                  <c:v>#N/A</c:v>
                </c:pt>
                <c:pt idx="332">
                  <c:v>#N/A</c:v>
                </c:pt>
                <c:pt idx="333">
                  <c:v>#N/A</c:v>
                </c:pt>
                <c:pt idx="334">
                  <c:v>#N/A</c:v>
                </c:pt>
                <c:pt idx="335">
                  <c:v>#N/A</c:v>
                </c:pt>
                <c:pt idx="336">
                  <c:v>#N/A</c:v>
                </c:pt>
                <c:pt idx="337">
                  <c:v>#N/A</c:v>
                </c:pt>
                <c:pt idx="338">
                  <c:v>573.38319291115306</c:v>
                </c:pt>
                <c:pt idx="339">
                  <c:v>#N/A</c:v>
                </c:pt>
                <c:pt idx="340">
                  <c:v>#N/A</c:v>
                </c:pt>
                <c:pt idx="341">
                  <c:v>#N/A</c:v>
                </c:pt>
                <c:pt idx="342">
                  <c:v>#N/A</c:v>
                </c:pt>
                <c:pt idx="343">
                  <c:v>#N/A</c:v>
                </c:pt>
                <c:pt idx="344">
                  <c:v>#N/A</c:v>
                </c:pt>
                <c:pt idx="345">
                  <c:v>#N/A</c:v>
                </c:pt>
                <c:pt idx="346">
                  <c:v>#N/A</c:v>
                </c:pt>
                <c:pt idx="347">
                  <c:v>#N/A</c:v>
                </c:pt>
                <c:pt idx="348">
                  <c:v>582.68383010572177</c:v>
                </c:pt>
                <c:pt idx="349">
                  <c:v>#N/A</c:v>
                </c:pt>
                <c:pt idx="350">
                  <c:v>#N/A</c:v>
                </c:pt>
                <c:pt idx="351">
                  <c:v>#N/A</c:v>
                </c:pt>
                <c:pt idx="352">
                  <c:v>#N/A</c:v>
                </c:pt>
                <c:pt idx="353">
                  <c:v>#N/A</c:v>
                </c:pt>
                <c:pt idx="354">
                  <c:v>#N/A</c:v>
                </c:pt>
                <c:pt idx="355">
                  <c:v>#N/A</c:v>
                </c:pt>
                <c:pt idx="356">
                  <c:v>#N/A</c:v>
                </c:pt>
                <c:pt idx="357">
                  <c:v>#N/A</c:v>
                </c:pt>
                <c:pt idx="358">
                  <c:v>591.24653097261398</c:v>
                </c:pt>
                <c:pt idx="359">
                  <c:v>#N/A</c:v>
                </c:pt>
                <c:pt idx="360">
                  <c:v>#N/A</c:v>
                </c:pt>
                <c:pt idx="361">
                  <c:v>#N/A</c:v>
                </c:pt>
                <c:pt idx="362">
                  <c:v>#N/A</c:v>
                </c:pt>
                <c:pt idx="363">
                  <c:v>#N/A</c:v>
                </c:pt>
                <c:pt idx="364">
                  <c:v>#N/A</c:v>
                </c:pt>
                <c:pt idx="365">
                  <c:v>#N/A</c:v>
                </c:pt>
                <c:pt idx="366">
                  <c:v>#N/A</c:v>
                </c:pt>
                <c:pt idx="367">
                  <c:v>#N/A</c:v>
                </c:pt>
                <c:pt idx="368">
                  <c:v>599.11061131155691</c:v>
                </c:pt>
                <c:pt idx="369">
                  <c:v>#N/A</c:v>
                </c:pt>
                <c:pt idx="370">
                  <c:v>#N/A</c:v>
                </c:pt>
                <c:pt idx="371">
                  <c:v>#N/A</c:v>
                </c:pt>
                <c:pt idx="372">
                  <c:v>#N/A</c:v>
                </c:pt>
                <c:pt idx="373">
                  <c:v>#N/A</c:v>
                </c:pt>
                <c:pt idx="374">
                  <c:v>#N/A</c:v>
                </c:pt>
                <c:pt idx="375">
                  <c:v>#N/A</c:v>
                </c:pt>
                <c:pt idx="376">
                  <c:v>#N/A</c:v>
                </c:pt>
                <c:pt idx="377">
                  <c:v>#N/A</c:v>
                </c:pt>
                <c:pt idx="378">
                  <c:v>606.31736079407108</c:v>
                </c:pt>
                <c:pt idx="379">
                  <c:v>#N/A</c:v>
                </c:pt>
                <c:pt idx="380">
                  <c:v>#N/A</c:v>
                </c:pt>
                <c:pt idx="381">
                  <c:v>#N/A</c:v>
                </c:pt>
                <c:pt idx="382">
                  <c:v>#N/A</c:v>
                </c:pt>
                <c:pt idx="383">
                  <c:v>#N/A</c:v>
                </c:pt>
                <c:pt idx="384">
                  <c:v>#N/A</c:v>
                </c:pt>
                <c:pt idx="385">
                  <c:v>#N/A</c:v>
                </c:pt>
                <c:pt idx="386">
                  <c:v>#N/A</c:v>
                </c:pt>
                <c:pt idx="387">
                  <c:v>#N/A</c:v>
                </c:pt>
                <c:pt idx="388">
                  <c:v>612.90891036688618</c:v>
                </c:pt>
                <c:pt idx="389">
                  <c:v>612.90891036688618</c:v>
                </c:pt>
                <c:pt idx="390">
                  <c:v>612.90891036688618</c:v>
                </c:pt>
                <c:pt idx="391">
                  <c:v>612.90891036688618</c:v>
                </c:pt>
                <c:pt idx="392">
                  <c:v>612.90891036688618</c:v>
                </c:pt>
                <c:pt idx="393">
                  <c:v>612.90891036688618</c:v>
                </c:pt>
                <c:pt idx="394">
                  <c:v>612.90891036688618</c:v>
                </c:pt>
                <c:pt idx="395">
                  <c:v>612.90891036688618</c:v>
                </c:pt>
                <c:pt idx="396">
                  <c:v>612.90891036688618</c:v>
                </c:pt>
                <c:pt idx="397">
                  <c:v>612.90891036688618</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498.89461014633224</c:v>
                </c:pt>
                <c:pt idx="2">
                  <c:v>500.61621732087974</c:v>
                </c:pt>
                <c:pt idx="3">
                  <c:v>502.33421686950084</c:v>
                </c:pt>
                <c:pt idx="4">
                  <c:v>504.04862020478083</c:v>
                </c:pt>
                <c:pt idx="5">
                  <c:v>505.75943867622618</c:v>
                </c:pt>
                <c:pt idx="6">
                  <c:v>507.46668357072906</c:v>
                </c:pt>
                <c:pt idx="7">
                  <c:v>509.17036611302785</c:v>
                </c:pt>
                <c:pt idx="8">
                  <c:v>510.87049746616316</c:v>
                </c:pt>
                <c:pt idx="9">
                  <c:v>512.56708873192986</c:v>
                </c:pt>
                <c:pt idx="10">
                  <c:v>514.26015095132482</c:v>
                </c:pt>
                <c:pt idx="11">
                  <c:v>515.94969508771737</c:v>
                </c:pt>
                <c:pt idx="12">
                  <c:v>517.63573201052077</c:v>
                </c:pt>
                <c:pt idx="13">
                  <c:v>519.31827251390246</c:v>
                </c:pt>
                <c:pt idx="14">
                  <c:v>520.99732733497137</c:v>
                </c:pt>
                <c:pt idx="15">
                  <c:v>522.67290715417539</c:v>
                </c:pt>
                <c:pt idx="16">
                  <c:v>524.34502259569524</c:v>
                </c:pt>
                <c:pt idx="17">
                  <c:v>526.0136842278348</c:v>
                </c:pt>
                <c:pt idx="18">
                  <c:v>527.6789025634082</c:v>
                </c:pt>
                <c:pt idx="19">
                  <c:v>529.34068806012363</c:v>
                </c:pt>
                <c:pt idx="20">
                  <c:v>530.99905112096337</c:v>
                </c:pt>
                <c:pt idx="21">
                  <c:v>532.6540021032049</c:v>
                </c:pt>
                <c:pt idx="22">
                  <c:v>534.30555132719587</c:v>
                </c:pt>
                <c:pt idx="23">
                  <c:v>535.95370906759911</c:v>
                </c:pt>
                <c:pt idx="24">
                  <c:v>537.59848554488451</c:v>
                </c:pt>
                <c:pt idx="25">
                  <c:v>539.23989092570719</c:v>
                </c:pt>
                <c:pt idx="26">
                  <c:v>540.87793532328249</c:v>
                </c:pt>
                <c:pt idx="27">
                  <c:v>542.512628797758</c:v>
                </c:pt>
                <c:pt idx="28">
                  <c:v>544.14398135658212</c:v>
                </c:pt>
                <c:pt idx="29">
                  <c:v>545.77200295486944</c:v>
                </c:pt>
                <c:pt idx="30">
                  <c:v>547.39670349576284</c:v>
                </c:pt>
                <c:pt idx="31">
                  <c:v>549.0180928307924</c:v>
                </c:pt>
                <c:pt idx="32">
                  <c:v>550.63618076023147</c:v>
                </c:pt>
                <c:pt idx="33">
                  <c:v>552.25097703344932</c:v>
                </c:pt>
                <c:pt idx="34">
                  <c:v>553.86249134926118</c:v>
                </c:pt>
                <c:pt idx="35">
                  <c:v>555.47073335627465</c:v>
                </c:pt>
                <c:pt idx="36">
                  <c:v>557.07571265323361</c:v>
                </c:pt>
                <c:pt idx="37">
                  <c:v>558.6774387893588</c:v>
                </c:pt>
                <c:pt idx="38">
                  <c:v>560.27592126468596</c:v>
                </c:pt>
                <c:pt idx="39">
                  <c:v>561.87116953040049</c:v>
                </c:pt>
                <c:pt idx="40">
                  <c:v>563.46319298916978</c:v>
                </c:pt>
                <c:pt idx="41">
                  <c:v>565.0520009954721</c:v>
                </c:pt>
                <c:pt idx="42">
                  <c:v>566.63760285592332</c:v>
                </c:pt>
                <c:pt idx="43">
                  <c:v>568.22000782960049</c:v>
                </c:pt>
                <c:pt idx="44">
                  <c:v>569.79922512836265</c:v>
                </c:pt>
                <c:pt idx="45">
                  <c:v>571.37526391716904</c:v>
                </c:pt>
                <c:pt idx="46">
                  <c:v>572.94813331439434</c:v>
                </c:pt>
                <c:pt idx="47">
                  <c:v>574.51784239214192</c:v>
                </c:pt>
                <c:pt idx="48">
                  <c:v>576.08440017655346</c:v>
                </c:pt>
                <c:pt idx="49">
                  <c:v>577.64781564811676</c:v>
                </c:pt>
                <c:pt idx="50">
                  <c:v>579.20809774197073</c:v>
                </c:pt>
                <c:pt idx="51">
                  <c:v>580.76525534820757</c:v>
                </c:pt>
                <c:pt idx="52">
                  <c:v>582.31929731217281</c:v>
                </c:pt>
                <c:pt idx="53">
                  <c:v>583.87023243476233</c:v>
                </c:pt>
                <c:pt idx="54">
                  <c:v>585.41806947271743</c:v>
                </c:pt>
                <c:pt idx="55">
                  <c:v>586.9628171389171</c:v>
                </c:pt>
                <c:pt idx="56">
                  <c:v>588.50448410266813</c:v>
                </c:pt>
                <c:pt idx="57">
                  <c:v>590.0430789899923</c:v>
                </c:pt>
                <c:pt idx="58">
                  <c:v>591.57861038391172</c:v>
                </c:pt>
                <c:pt idx="59">
                  <c:v>593.11108682473173</c:v>
                </c:pt>
                <c:pt idx="60">
                  <c:v>594.64051681032083</c:v>
                </c:pt>
                <c:pt idx="61">
                  <c:v>596.16690879638941</c:v>
                </c:pt>
                <c:pt idx="62">
                  <c:v>597.69027119676491</c:v>
                </c:pt>
                <c:pt idx="63">
                  <c:v>599.21061238366599</c:v>
                </c:pt>
                <c:pt idx="64">
                  <c:v>600.72794068797339</c:v>
                </c:pt>
                <c:pt idx="65">
                  <c:v>602.24226439949916</c:v>
                </c:pt>
                <c:pt idx="66">
                  <c:v>603.75359176725328</c:v>
                </c:pt>
                <c:pt idx="67">
                  <c:v>605.26193099970862</c:v>
                </c:pt>
                <c:pt idx="68">
                  <c:v>606.76729026506325</c:v>
                </c:pt>
                <c:pt idx="69">
                  <c:v>608.26967769150087</c:v>
                </c:pt>
                <c:pt idx="70">
                  <c:v>609.76910136744914</c:v>
                </c:pt>
                <c:pt idx="71">
                  <c:v>611.26556934183554</c:v>
                </c:pt>
                <c:pt idx="72">
                  <c:v>612.75908962434175</c:v>
                </c:pt>
                <c:pt idx="73">
                  <c:v>614.24967018565542</c:v>
                </c:pt>
                <c:pt idx="74">
                  <c:v>615.73731895772028</c:v>
                </c:pt>
                <c:pt idx="75">
                  <c:v>617.22204383398389</c:v>
                </c:pt>
                <c:pt idx="76">
                  <c:v>618.70385266964388</c:v>
                </c:pt>
                <c:pt idx="77">
                  <c:v>620.18275328189156</c:v>
                </c:pt>
                <c:pt idx="78">
                  <c:v>621.65875345015411</c:v>
                </c:pt>
                <c:pt idx="79">
                  <c:v>623.13186091633474</c:v>
                </c:pt>
                <c:pt idx="80">
                  <c:v>624.60208338505061</c:v>
                </c:pt>
                <c:pt idx="81">
                  <c:v>626.06942852386919</c:v>
                </c:pt>
                <c:pt idx="82">
                  <c:v>627.53390396354246</c:v>
                </c:pt>
                <c:pt idx="83">
                  <c:v>628.99551729823952</c:v>
                </c:pt>
                <c:pt idx="84">
                  <c:v>630.45427608577734</c:v>
                </c:pt>
                <c:pt idx="85">
                  <c:v>631.9101878478491</c:v>
                </c:pt>
                <c:pt idx="86">
                  <c:v>633.36326007025161</c:v>
                </c:pt>
                <c:pt idx="87">
                  <c:v>634.81350020311038</c:v>
                </c:pt>
                <c:pt idx="88">
                  <c:v>636.26091566110267</c:v>
                </c:pt>
                <c:pt idx="89">
                  <c:v>637.70551382367978</c:v>
                </c:pt>
                <c:pt idx="90">
                  <c:v>639.1473020352862</c:v>
                </c:pt>
                <c:pt idx="91">
                  <c:v>640.58628760557826</c:v>
                </c:pt>
                <c:pt idx="92">
                  <c:v>642.02247780964046</c:v>
                </c:pt>
                <c:pt idx="93">
                  <c:v>643.45587988820012</c:v>
                </c:pt>
                <c:pt idx="94">
                  <c:v>644.8865010478404</c:v>
                </c:pt>
                <c:pt idx="95">
                  <c:v>646.31434846121169</c:v>
                </c:pt>
                <c:pt idx="96">
                  <c:v>647.73942926724169</c:v>
                </c:pt>
                <c:pt idx="97">
                  <c:v>649.16175057134296</c:v>
                </c:pt>
                <c:pt idx="98">
                  <c:v>650.5813194456199</c:v>
                </c:pt>
                <c:pt idx="99">
                  <c:v>651.9981429290732</c:v>
                </c:pt>
                <c:pt idx="100">
                  <c:v>653.41222802780339</c:v>
                </c:pt>
                <c:pt idx="101">
                  <c:v>667.40300792726555</c:v>
                </c:pt>
                <c:pt idx="102">
                  <c:v>681.1244227223998</c:v>
                </c:pt>
                <c:pt idx="103">
                  <c:v>694.58317221711582</c:v>
                </c:pt>
                <c:pt idx="104">
                  <c:v>707.78565239655438</c:v>
                </c:pt>
                <c:pt idx="105">
                  <c:v>720.73797327032082</c:v>
                </c:pt>
                <c:pt idx="106">
                  <c:v>733.44597540652728</c:v>
                </c:pt>
                <c:pt idx="107">
                  <c:v>745.91524527061654</c:v>
                </c:pt>
                <c:pt idx="108">
                  <c:v>758.15112947148293</c:v>
                </c:pt>
                <c:pt idx="109">
                  <c:v>770.15874800725089</c:v>
                </c:pt>
                <c:pt idx="110">
                  <c:v>781.94300659405246</c:v>
                </c:pt>
                <c:pt idx="111">
                  <c:v>793.50860815312285</c:v>
                </c:pt>
                <c:pt idx="112">
                  <c:v>804.86006352438187</c:v>
                </c:pt>
                <c:pt idx="113">
                  <c:v>816.00170146828782</c:v>
                </c:pt>
                <c:pt idx="114">
                  <c:v>826.9376780120416</c:v>
                </c:pt>
                <c:pt idx="115">
                  <c:v>837.67198519111014</c:v>
                </c:pt>
                <c:pt idx="116">
                  <c:v>848.20845923245258</c:v>
                </c:pt>
                <c:pt idx="117">
                  <c:v>858.55078822171629</c:v>
                </c:pt>
                <c:pt idx="118">
                  <c:v>868.70251929296467</c:v>
                </c:pt>
                <c:pt idx="119">
                  <c:v>878.66706537616346</c:v>
                </c:pt>
                <c:pt idx="120">
                  <c:v>888.4477115346408</c:v>
                </c:pt>
                <c:pt idx="121">
                  <c:v>898.04762092201838</c:v>
                </c:pt>
                <c:pt idx="122">
                  <c:v>907.46984038565154</c:v>
                </c:pt>
                <c:pt idx="123">
                  <c:v>916.71730574138905</c:v>
                </c:pt>
                <c:pt idx="124">
                  <c:v>925.79284674244434</c:v>
                </c:pt>
                <c:pt idx="125">
                  <c:v>934.69919176333622</c:v>
                </c:pt>
                <c:pt idx="126">
                  <c:v>943.43897221819157</c:v>
                </c:pt>
                <c:pt idx="127">
                  <c:v>952.01472673118519</c:v>
                </c:pt>
                <c:pt idx="128">
                  <c:v>960.42890507551203</c:v>
                </c:pt>
                <c:pt idx="129">
                  <c:v>968.68387189602663</c:v>
                </c:pt>
                <c:pt idx="130">
                  <c:v>976.7819102295349</c:v>
                </c:pt>
                <c:pt idx="131">
                  <c:v>984.72522483567252</c:v>
                </c:pt>
                <c:pt idx="132">
                  <c:v>992.51594535034269</c:v>
                </c:pt>
                <c:pt idx="133">
                  <c:v>1000.1561292728056</c:v>
                </c:pt>
                <c:pt idx="134">
                  <c:v>1007.6477647967062</c:v>
                </c:pt>
                <c:pt idx="135">
                  <c:v>1014.9927734945838</c:v>
                </c:pt>
                <c:pt idx="136">
                  <c:v>1022.1930128647319</c:v>
                </c:pt>
                <c:pt idx="137">
                  <c:v>1029.250278748646</c:v>
                </c:pt>
                <c:pt idx="138">
                  <c:v>1036.1663076267282</c:v>
                </c:pt>
                <c:pt idx="139">
                  <c:v>1042.9427787993848</c:v>
                </c:pt>
                <c:pt idx="140">
                  <c:v>1049.5813164601664</c:v>
                </c:pt>
                <c:pt idx="141">
                  <c:v>1056.0834916671524</c:v>
                </c:pt>
                <c:pt idx="142">
                  <c:v>1062.4508242183645</c:v>
                </c:pt>
                <c:pt idx="143">
                  <c:v>1068.6847844366125</c:v>
                </c:pt>
                <c:pt idx="144">
                  <c:v>1074.7867948688238</c:v>
                </c:pt>
                <c:pt idx="145">
                  <c:v>1080.7582319045762</c:v>
                </c:pt>
                <c:pt idx="146">
                  <c:v>1086.6004273182571</c:v>
                </c:pt>
                <c:pt idx="147">
                  <c:v>1092.3146697389891</c:v>
                </c:pt>
                <c:pt idx="148">
                  <c:v>1097.9022060522032</c:v>
                </c:pt>
                <c:pt idx="149">
                  <c:v>1103.3642427365041</c:v>
                </c:pt>
                <c:pt idx="150">
                  <c:v>1108.7019471392459</c:v>
                </c:pt>
                <c:pt idx="151">
                  <c:v>1113.9164486940356</c:v>
                </c:pt>
                <c:pt idx="152">
                  <c:v>1119.0088400831899</c:v>
                </c:pt>
                <c:pt idx="153">
                  <c:v>1123.9801783479941</c:v>
                </c:pt>
                <c:pt idx="154">
                  <c:v>1128.8314859494526</c:v>
                </c:pt>
                <c:pt idx="155">
                  <c:v>1133.5637517820676</c:v>
                </c:pt>
                <c:pt idx="156">
                  <c:v>1138.1779321430467</c:v>
                </c:pt>
                <c:pt idx="157">
                  <c:v>1142.6749516592133</c:v>
                </c:pt>
                <c:pt idx="158">
                  <c:v>1147.0557041737761</c:v>
                </c:pt>
                <c:pt idx="159">
                  <c:v>1151.3210535950104</c:v>
                </c:pt>
                <c:pt idx="160">
                  <c:v>1155.4718347088046</c:v>
                </c:pt>
                <c:pt idx="161">
                  <c:v>1159.5088539569442</c:v>
                </c:pt>
                <c:pt idx="162">
                  <c:v>1163.4328901829228</c:v>
                </c:pt>
                <c:pt idx="163">
                  <c:v>1167.2446953470057</c:v>
                </c:pt>
                <c:pt idx="164">
                  <c:v>1170.9449952122156</c:v>
                </c:pt>
                <c:pt idx="165">
                  <c:v>1174.5344900028558</c:v>
                </c:pt>
                <c:pt idx="166">
                  <c:v>1178.0138550371548</c:v>
                </c:pt>
                <c:pt idx="167">
                  <c:v>1181.3837413355861</c:v>
                </c:pt>
                <c:pt idx="168">
                  <c:v>1184.6447762063981</c:v>
                </c:pt>
                <c:pt idx="169">
                  <c:v>1187.7975638098892</c:v>
                </c:pt>
                <c:pt idx="170">
                  <c:v>1190.842685702969</c:v>
                </c:pt>
                <c:pt idx="171">
                  <c:v>1193.7807013655677</c:v>
                </c:pt>
                <c:pt idx="172">
                  <c:v>1196.6121487104972</c:v>
                </c:pt>
                <c:pt idx="173">
                  <c:v>1199.3375445784184</c:v>
                </c:pt>
                <c:pt idx="174">
                  <c:v>1201.9573852196434</c:v>
                </c:pt>
                <c:pt idx="175">
                  <c:v>1204.4721467645973</c:v>
                </c:pt>
                <c:pt idx="176">
                  <c:v>1206.8822856848769</c:v>
                </c:pt>
                <c:pt idx="177">
                  <c:v>1209.1882392469881</c:v>
                </c:pt>
                <c:pt idx="178">
                  <c:v>1211.3904259610081</c:v>
                </c:pt>
                <c:pt idx="179">
                  <c:v>1213.4892460266194</c:v>
                </c:pt>
                <c:pt idx="180">
                  <c:v>1215.4850817791862</c:v>
                </c:pt>
                <c:pt idx="181">
                  <c:v>1217.3782981388008</c:v>
                </c:pt>
                <c:pt idx="182">
                  <c:v>1219.169243065515</c:v>
                </c:pt>
                <c:pt idx="183">
                  <c:v>1220.8582480242858</c:v>
                </c:pt>
                <c:pt idx="184">
                  <c:v>1222.4456284634948</c:v>
                </c:pt>
                <c:pt idx="185">
                  <c:v>1223.9316843112485</c:v>
                </c:pt>
                <c:pt idx="186">
                  <c:v>1225.3167004940051</c:v>
                </c:pt>
                <c:pt idx="187">
                  <c:v>1226.6009474823845</c:v>
                </c:pt>
                <c:pt idx="188">
                  <c:v>1227.7846818692781</c:v>
                </c:pt>
                <c:pt idx="189">
                  <c:v>1228.8681469855355</c:v>
                </c:pt>
                <c:pt idx="190">
                  <c:v>1229.8515735585261</c:v>
                </c:pt>
                <c:pt idx="191">
                  <c:v>1230.7351804186928</c:v>
                </c:pt>
                <c:pt idx="192">
                  <c:v>1231.5191752587882</c:v>
                </c:pt>
                <c:pt idx="193">
                  <c:v>1232.2037554497176</c:v>
                </c:pt>
                <c:pt idx="194">
                  <c:v>1232.7891089158061</c:v>
                </c:pt>
                <c:pt idx="195">
                  <c:v>1233.2754150707738</c:v>
                </c:pt>
                <c:pt idx="196">
                  <c:v>1233.6628458137925</c:v>
                </c:pt>
                <c:pt idx="197">
                  <c:v>1233.9515665827264</c:v>
                </c:pt>
                <c:pt idx="198">
                  <c:v>1234.1417374591351</c:v>
                </c:pt>
                <c:pt idx="199">
                  <c:v>1234.2335143170092</c:v>
                </c:pt>
                <c:pt idx="200">
                  <c:v>1234.2270500046911</c:v>
                </c:pt>
                <c:pt idx="201">
                  <c:v>1234.1224955472553</c:v>
                </c:pt>
                <c:pt idx="202">
                  <c:v>1233.9200013549878</c:v>
                </c:pt>
                <c:pt idx="203">
                  <c:v>1233.619718422691</c:v>
                </c:pt>
                <c:pt idx="204">
                  <c:v>1233.2217995044623</c:v>
                </c:pt>
                <c:pt idx="205">
                  <c:v>1232.7264002493453</c:v>
                </c:pt>
                <c:pt idx="206">
                  <c:v>1232.1336802847632</c:v>
                </c:pt>
                <c:pt idx="207">
                  <c:v>1231.4438042367515</c:v>
                </c:pt>
                <c:pt idx="208">
                  <c:v>1230.6569426784802</c:v>
                </c:pt>
                <c:pt idx="209">
                  <c:v>1229.7732730011912</c:v>
                </c:pt>
                <c:pt idx="210">
                  <c:v>1228.7929802042481</c:v>
                </c:pt>
                <c:pt idx="211">
                  <c:v>1227.716257603332</c:v>
                </c:pt>
                <c:pt idx="212">
                  <c:v>1226.5433074578225</c:v>
                </c:pt>
                <c:pt idx="213">
                  <c:v>1225.274341519998</c:v>
                </c:pt>
                <c:pt idx="214">
                  <c:v>1223.9095815098754</c:v>
                </c:pt>
                <c:pt idx="215">
                  <c:v>1222.449259520313</c:v>
                </c:pt>
                <c:pt idx="216">
                  <c:v>1220.8936183574651</c:v>
                </c:pt>
                <c:pt idx="217">
                  <c:v>1219.2429118218661</c:v>
                </c:pt>
                <c:pt idx="218">
                  <c:v>1217.4974049354034</c:v>
                </c:pt>
                <c:pt idx="219">
                  <c:v>1215.6573741192576</c:v>
                </c:pt>
                <c:pt idx="220">
                  <c:v>1213.7231073276082</c:v>
                </c:pt>
                <c:pt idx="221">
                  <c:v>1211.6949041415655</c:v>
                </c:pt>
                <c:pt idx="222">
                  <c:v>1209.5730758274067</c:v>
                </c:pt>
                <c:pt idx="223">
                  <c:v>1207.3579453628186</c:v>
                </c:pt>
                <c:pt idx="224">
                  <c:v>1205.049847434474</c:v>
                </c:pt>
                <c:pt idx="225">
                  <c:v>1202.6491284099197</c:v>
                </c:pt>
                <c:pt idx="226">
                  <c:v>1200.1561462864204</c:v>
                </c:pt>
                <c:pt idx="227">
                  <c:v>1197.5712706191139</c:v>
                </c:pt>
                <c:pt idx="228">
                  <c:v>1194.8948824305594</c:v>
                </c:pt>
                <c:pt idx="229">
                  <c:v>1192.1273741035263</c:v>
                </c:pt>
                <c:pt idx="230">
                  <c:v>1189.2691492586584</c:v>
                </c:pt>
                <c:pt idx="231">
                  <c:v>1186.3206226184693</c:v>
                </c:pt>
                <c:pt idx="232">
                  <c:v>1183.2822198589572</c:v>
                </c:pt>
                <c:pt idx="233">
                  <c:v>1180.1543774499933</c:v>
                </c:pt>
                <c:pt idx="234">
                  <c:v>1176.9375424855143</c:v>
                </c:pt>
                <c:pt idx="235">
                  <c:v>1173.6321725044452</c:v>
                </c:pt>
                <c:pt idx="236">
                  <c:v>1170.238735303185</c:v>
                </c:pt>
                <c:pt idx="237">
                  <c:v>1166.757708740415</c:v>
                </c:pt>
                <c:pt idx="238">
                  <c:v>1163.1895805349145</c:v>
                </c:pt>
                <c:pt idx="239">
                  <c:v>1159.5348480570156</c:v>
                </c:pt>
                <c:pt idx="240">
                  <c:v>1155.7940181142728</c:v>
                </c:pt>
                <c:pt idx="241">
                  <c:v>1151.9676067318851</c:v>
                </c:pt>
                <c:pt idx="242">
                  <c:v>1148.0561389283598</c:v>
                </c:pt>
                <c:pt idx="243">
                  <c:v>1144.0601484868851</c:v>
                </c:pt>
                <c:pt idx="244">
                  <c:v>1139.9801777228399</c:v>
                </c:pt>
                <c:pt idx="245">
                  <c:v>1135.8167772478471</c:v>
                </c:pt>
                <c:pt idx="246">
                  <c:v>1131.5705057307539</c:v>
                </c:pt>
                <c:pt idx="247">
                  <c:v>1127.2419296558996</c:v>
                </c:pt>
                <c:pt idx="248">
                  <c:v>1122.8316230790174</c:v>
                </c:pt>
                <c:pt idx="249">
                  <c:v>1118.3401673810945</c:v>
                </c:pt>
                <c:pt idx="250">
                  <c:v>1113.7681510205064</c:v>
                </c:pt>
                <c:pt idx="251">
                  <c:v>1109.1161692837211</c:v>
                </c:pt>
                <c:pt idx="252">
                  <c:v>1104.3848240348634</c:v>
                </c:pt>
                <c:pt idx="253">
                  <c:v>1099.5747234644111</c:v>
                </c:pt>
                <c:pt idx="254">
                  <c:v>1094.6864818372903</c:v>
                </c:pt>
                <c:pt idx="255">
                  <c:v>1089.720719240622</c:v>
                </c:pt>
                <c:pt idx="256">
                  <c:v>1084.6780613313665</c:v>
                </c:pt>
                <c:pt idx="257">
                  <c:v>1079.5591390841014</c:v>
                </c:pt>
                <c:pt idx="258">
                  <c:v>1074.3645885391602</c:v>
                </c:pt>
                <c:pt idx="259">
                  <c:v>1069.0950505513508</c:v>
                </c:pt>
                <c:pt idx="260">
                  <c:v>1063.7511705394659</c:v>
                </c:pt>
                <c:pt idx="261">
                  <c:v>1058.3335982367871</c:v>
                </c:pt>
                <c:pt idx="262">
                  <c:v>1052.8429874427818</c:v>
                </c:pt>
                <c:pt idx="263">
                  <c:v>1047.2799957761779</c:v>
                </c:pt>
                <c:pt idx="264">
                  <c:v>1041.6452844296005</c:v>
                </c:pt>
                <c:pt idx="265">
                  <c:v>1035.9395179259443</c:v>
                </c:pt>
                <c:pt idx="266">
                  <c:v>1030.1633638766493</c:v>
                </c:pt>
                <c:pt idx="267">
                  <c:v>1024.3174927420396</c:v>
                </c:pt>
                <c:pt idx="268">
                  <c:v>1018.4025775938801</c:v>
                </c:pt>
                <c:pt idx="269">
                  <c:v>1012.4192938802983</c:v>
                </c:pt>
                <c:pt idx="270">
                  <c:v>1006.3683191932106</c:v>
                </c:pt>
                <c:pt idx="271">
                  <c:v>1000.2503330383894</c:v>
                </c:pt>
                <c:pt idx="272">
                  <c:v>994.06601660829551</c:v>
                </c:pt>
                <c:pt idx="273">
                  <c:v>987.81605255779971</c:v>
                </c:pt>
                <c:pt idx="274">
                  <c:v>981.50112478290657</c:v>
                </c:pt>
                <c:pt idx="275">
                  <c:v>975.12191820258988</c:v>
                </c:pt>
                <c:pt idx="276">
                  <c:v>968.67911854384181</c:v>
                </c:pt>
                <c:pt idx="277">
                  <c:v>962.17341213003158</c:v>
                </c:pt>
                <c:pt idx="278">
                  <c:v>955.60548567266471</c:v>
                </c:pt>
                <c:pt idx="279">
                  <c:v>948.97602606662667</c:v>
                </c:pt>
                <c:pt idx="280">
                  <c:v>942.28572018898853</c:v>
                </c:pt>
                <c:pt idx="281">
                  <c:v>935.53525470144882</c:v>
                </c:pt>
                <c:pt idx="282">
                  <c:v>928.72531585647687</c:v>
                </c:pt>
                <c:pt idx="283">
                  <c:v>921.85658930721991</c:v>
                </c:pt>
                <c:pt idx="284">
                  <c:v>914.92975992122911</c:v>
                </c:pt>
                <c:pt idx="285">
                  <c:v>907.9455115980561</c:v>
                </c:pt>
                <c:pt idx="286">
                  <c:v>900.90452709076328</c:v>
                </c:pt>
                <c:pt idx="287">
                  <c:v>893.80748783138972</c:v>
                </c:pt>
                <c:pt idx="288">
                  <c:v>886.65507376040648</c:v>
                </c:pt>
                <c:pt idx="289">
                  <c:v>879.44796316019142</c:v>
                </c:pt>
                <c:pt idx="290">
                  <c:v>872.18683249254923</c:v>
                </c:pt>
                <c:pt idx="291">
                  <c:v>864.87235624029699</c:v>
                </c:pt>
                <c:pt idx="292">
                  <c:v>857.50520675293023</c:v>
                </c:pt>
                <c:pt idx="293">
                  <c:v>850.08605409638244</c:v>
                </c:pt>
                <c:pt idx="294">
                  <c:v>842.61556590688406</c:v>
                </c:pt>
                <c:pt idx="295">
                  <c:v>835.09440724892465</c:v>
                </c:pt>
                <c:pt idx="296">
                  <c:v>827.52324047731668</c:v>
                </c:pt>
                <c:pt idx="297">
                  <c:v>819.90272510335649</c:v>
                </c:pt>
                <c:pt idx="298">
                  <c:v>812.2335176650729</c:v>
                </c:pt>
                <c:pt idx="299">
                  <c:v>804.51627160155215</c:v>
                </c:pt>
                <c:pt idx="300">
                  <c:v>796.75163713132258</c:v>
                </c:pt>
                <c:pt idx="301">
                  <c:v>788.94026113477969</c:v>
                </c:pt>
                <c:pt idx="302">
                  <c:v>781.0827870406298</c:v>
                </c:pt>
                <c:pt idx="303">
                  <c:v>773.17985471632619</c:v>
                </c:pt>
                <c:pt idx="304">
                  <c:v>765.23210036246985</c:v>
                </c:pt>
                <c:pt idx="305">
                  <c:v>757.24015641114215</c:v>
                </c:pt>
                <c:pt idx="306">
                  <c:v>749.20465142813748</c:v>
                </c:pt>
                <c:pt idx="307">
                  <c:v>741.12621001905711</c:v>
                </c:pt>
                <c:pt idx="308">
                  <c:v>733.00545273922728</c:v>
                </c:pt>
                <c:pt idx="309">
                  <c:v>724.84299600739882</c:v>
                </c:pt>
                <c:pt idx="310">
                  <c:v>716.63945202318519</c:v>
                </c:pt>
                <c:pt idx="311">
                  <c:v>708.39542868819422</c:v>
                </c:pt>
                <c:pt idx="312">
                  <c:v>700.11152953080534</c:v>
                </c:pt>
                <c:pt idx="313">
                  <c:v>691.78835363454311</c:v>
                </c:pt>
                <c:pt idx="314">
                  <c:v>683.42649556999697</c:v>
                </c:pt>
                <c:pt idx="315">
                  <c:v>675.02654533023417</c:v>
                </c:pt>
                <c:pt idx="316">
                  <c:v>666.58908826965228</c:v>
                </c:pt>
                <c:pt idx="317">
                  <c:v>658.11470504621616</c:v>
                </c:pt>
                <c:pt idx="318">
                  <c:v>649.60397156702311</c:v>
                </c:pt>
                <c:pt idx="319">
                  <c:v>641.05745893713868</c:v>
                </c:pt>
                <c:pt idx="320">
                  <c:v>632.47573341164457</c:v>
                </c:pt>
                <c:pt idx="321">
                  <c:v>623.85935635083968</c:v>
                </c:pt>
                <c:pt idx="322">
                  <c:v>615.20888417853405</c:v>
                </c:pt>
                <c:pt idx="323">
                  <c:v>606.52486834337435</c:v>
                </c:pt>
                <c:pt idx="324">
                  <c:v>597.8078552831405</c:v>
                </c:pt>
                <c:pt idx="325">
                  <c:v>589.05838639195053</c:v>
                </c:pt>
                <c:pt idx="326">
                  <c:v>580.276997990312</c:v>
                </c:pt>
                <c:pt idx="327">
                  <c:v>571.46422129795712</c:v>
                </c:pt>
                <c:pt idx="328">
                  <c:v>562.62058240939803</c:v>
                </c:pt>
                <c:pt idx="329">
                  <c:v>553.74660227214031</c:v>
                </c:pt>
                <c:pt idx="330">
                  <c:v>544.84279666749012</c:v>
                </c:pt>
                <c:pt idx="331">
                  <c:v>535.90967619389301</c:v>
                </c:pt>
                <c:pt idx="332">
                  <c:v>526.94774625273999</c:v>
                </c:pt>
                <c:pt idx="333">
                  <c:v>517.95750703657859</c:v>
                </c:pt>
                <c:pt idx="334">
                  <c:v>508.93945351966539</c:v>
                </c:pt>
                <c:pt idx="335">
                  <c:v>499.89407545079786</c:v>
                </c:pt>
                <c:pt idx="336">
                  <c:v>490.82185734836241</c:v>
                </c:pt>
                <c:pt idx="337">
                  <c:v>481.72327849753697</c:v>
                </c:pt>
                <c:pt idx="338">
                  <c:v>472.59881294958632</c:v>
                </c:pt>
                <c:pt idx="339">
                  <c:v>463.44892952318878</c:v>
                </c:pt>
                <c:pt idx="340">
                  <c:v>454.27409180773344</c:v>
                </c:pt>
                <c:pt idx="341">
                  <c:v>445.07475816852798</c:v>
                </c:pt>
                <c:pt idx="342">
                  <c:v>435.85138175385697</c:v>
                </c:pt>
                <c:pt idx="343">
                  <c:v>426.60441050383201</c:v>
                </c:pt>
                <c:pt idx="344">
                  <c:v>417.33428716097478</c:v>
                </c:pt>
                <c:pt idx="345">
                  <c:v>408.04144928247575</c:v>
                </c:pt>
                <c:pt idx="346">
                  <c:v>398.72632925407117</c:v>
                </c:pt>
                <c:pt idx="347">
                  <c:v>389.38935430548236</c:v>
                </c:pt>
                <c:pt idx="348">
                  <c:v>380.03094652736132</c:v>
                </c:pt>
                <c:pt idx="349">
                  <c:v>370.65152288968858</c:v>
                </c:pt>
                <c:pt idx="350">
                  <c:v>361.25149526156883</c:v>
                </c:pt>
                <c:pt idx="351">
                  <c:v>351.8312704323713</c:v>
                </c:pt>
                <c:pt idx="352">
                  <c:v>342.39125013416322</c:v>
                </c:pt>
                <c:pt idx="353">
                  <c:v>332.93183106538436</c:v>
                </c:pt>
                <c:pt idx="354">
                  <c:v>323.4534049157125</c:v>
                </c:pt>
                <c:pt idx="355">
                  <c:v>313.95635839207034</c:v>
                </c:pt>
                <c:pt idx="356">
                  <c:v>304.44107324572519</c:v>
                </c:pt>
                <c:pt idx="357">
                  <c:v>294.90792630043347</c:v>
                </c:pt>
                <c:pt idx="358">
                  <c:v>285.35728948158368</c:v>
                </c:pt>
                <c:pt idx="359">
                  <c:v>275.78952984629149</c:v>
                </c:pt>
                <c:pt idx="360">
                  <c:v>266.20500961440263</c:v>
                </c:pt>
                <c:pt idx="361">
                  <c:v>256.60408620035912</c:v>
                </c:pt>
                <c:pt idx="362">
                  <c:v>246.98711224588624</c:v>
                </c:pt>
                <c:pt idx="363">
                  <c:v>237.3544356534577</c:v>
                </c:pt>
                <c:pt idx="364">
                  <c:v>227.70639962049853</c:v>
                </c:pt>
                <c:pt idx="365">
                  <c:v>218.04334267428513</c:v>
                </c:pt>
                <c:pt idx="366">
                  <c:v>208.36559870750344</c:v>
                </c:pt>
                <c:pt idx="367">
                  <c:v>198.67349701442686</c:v>
                </c:pt>
                <c:pt idx="368">
                  <c:v>188.96736232767685</c:v>
                </c:pt>
                <c:pt idx="369">
                  <c:v>179.24751485552969</c:v>
                </c:pt>
                <c:pt idx="370">
                  <c:v>169.51427031973395</c:v>
                </c:pt>
                <c:pt idx="371">
                  <c:v>159.7679399938043</c:v>
                </c:pt>
                <c:pt idx="372">
                  <c:v>150.00883074175792</c:v>
                </c:pt>
                <c:pt idx="373">
                  <c:v>140.23724505726105</c:v>
                </c:pt>
                <c:pt idx="374">
                  <c:v>130.45348110315376</c:v>
                </c:pt>
                <c:pt idx="375">
                  <c:v>120.65783275132203</c:v>
                </c:pt>
                <c:pt idx="376">
                  <c:v>110.85058962288736</c:v>
                </c:pt>
                <c:pt idx="377">
                  <c:v>101.03203712868459</c:v>
                </c:pt>
                <c:pt idx="378">
                  <c:v>91.202456509999834</c:v>
                </c:pt>
                <c:pt idx="379">
                  <c:v>81.362124879541</c:v>
                </c:pt>
                <c:pt idx="380">
                  <c:v>71.511315262614488</c:v>
                </c:pt>
                <c:pt idx="381">
                  <c:v>61.65029663848221</c:v>
                </c:pt>
                <c:pt idx="382">
                  <c:v>51.779333981874117</c:v>
                </c:pt>
                <c:pt idx="383">
                  <c:v>41.898688304632053</c:v>
                </c:pt>
                <c:pt idx="384">
                  <c:v>32.008616697461704</c:v>
                </c:pt>
                <c:pt idx="385">
                  <c:v>22.109372371770032</c:v>
                </c:pt>
                <c:pt idx="386">
                  <c:v>12.201204701566471</c:v>
                </c:pt>
                <c:pt idx="387">
                  <c:v>2.2843592654068452</c:v>
                </c:pt>
                <c:pt idx="388">
                  <c:v>-7.6409221116402861</c:v>
                </c:pt>
                <c:pt idx="389">
                  <c:v>-7.650851555037919</c:v>
                </c:pt>
                <c:pt idx="390">
                  <c:v>-7.6607810065151289</c:v>
                </c:pt>
                <c:pt idx="391">
                  <c:v>-7.6707104660716841</c:v>
                </c:pt>
                <c:pt idx="392">
                  <c:v>-7.6806399337073508</c:v>
                </c:pt>
                <c:pt idx="393">
                  <c:v>-7.6905694094218982</c:v>
                </c:pt>
                <c:pt idx="394">
                  <c:v>-7.7004988932150935</c:v>
                </c:pt>
                <c:pt idx="395">
                  <c:v>-7.7104283850867041</c:v>
                </c:pt>
                <c:pt idx="396">
                  <c:v>-7.7203578850364973</c:v>
                </c:pt>
                <c:pt idx="397">
                  <c:v>-7.7302873930642422</c:v>
                </c:pt>
                <c:pt idx="398">
                  <c:v>-7.7402169091697051</c:v>
                </c:pt>
                <c:pt idx="399">
                  <c:v>-7.7501464333526542</c:v>
                </c:pt>
                <c:pt idx="400">
                  <c:v>-7.7600759656128577</c:v>
                </c:pt>
                <c:pt idx="401">
                  <c:v>-7.770005505950083</c:v>
                </c:pt>
                <c:pt idx="402">
                  <c:v>-7.7799350543640973</c:v>
                </c:pt>
                <c:pt idx="403">
                  <c:v>-7.7898646108546687</c:v>
                </c:pt>
                <c:pt idx="404">
                  <c:v>-7.7997941754215647</c:v>
                </c:pt>
                <c:pt idx="405">
                  <c:v>-7.8097237480645534</c:v>
                </c:pt>
                <c:pt idx="406">
                  <c:v>-7.8196533287834029</c:v>
                </c:pt>
                <c:pt idx="407">
                  <c:v>-7.8295829175778806</c:v>
                </c:pt>
                <c:pt idx="408">
                  <c:v>-7.8395125144477538</c:v>
                </c:pt>
                <c:pt idx="409">
                  <c:v>-7.8494421193927906</c:v>
                </c:pt>
                <c:pt idx="410">
                  <c:v>-7.8593717324127583</c:v>
                </c:pt>
                <c:pt idx="411">
                  <c:v>-7.8693013535074252</c:v>
                </c:pt>
                <c:pt idx="412">
                  <c:v>-7.8792309826765594</c:v>
                </c:pt>
                <c:pt idx="413">
                  <c:v>-7.8891606199199282</c:v>
                </c:pt>
                <c:pt idx="414">
                  <c:v>-7.899090265237299</c:v>
                </c:pt>
                <c:pt idx="415">
                  <c:v>-7.9090199186284398</c:v>
                </c:pt>
                <c:pt idx="416">
                  <c:v>-7.9189495800931189</c:v>
                </c:pt>
                <c:pt idx="417">
                  <c:v>-7.9288792496311036</c:v>
                </c:pt>
                <c:pt idx="418">
                  <c:v>-7.9388089272421611</c:v>
                </c:pt>
                <c:pt idx="419">
                  <c:v>-7.9487386129260598</c:v>
                </c:pt>
                <c:pt idx="420">
                  <c:v>-7.9586683066825676</c:v>
                </c:pt>
                <c:pt idx="421">
                  <c:v>-7.9685980085114521</c:v>
                </c:pt>
                <c:pt idx="422">
                  <c:v>-7.9785277184124812</c:v>
                </c:pt>
                <c:pt idx="423">
                  <c:v>-7.9884574363854224</c:v>
                </c:pt>
                <c:pt idx="424">
                  <c:v>-7.9983871624300438</c:v>
                </c:pt>
                <c:pt idx="425">
                  <c:v>-8.0083168965461127</c:v>
                </c:pt>
                <c:pt idx="426">
                  <c:v>-8.0182466387333982</c:v>
                </c:pt>
                <c:pt idx="427">
                  <c:v>-8.0281763889916675</c:v>
                </c:pt>
                <c:pt idx="428">
                  <c:v>-8.0381061473206881</c:v>
                </c:pt>
                <c:pt idx="429">
                  <c:v>-8.0480359137202271</c:v>
                </c:pt>
                <c:pt idx="430">
                  <c:v>-8.0579656881900537</c:v>
                </c:pt>
                <c:pt idx="431">
                  <c:v>-8.0678954707299351</c:v>
                </c:pt>
                <c:pt idx="432">
                  <c:v>-8.0778252613396386</c:v>
                </c:pt>
                <c:pt idx="433">
                  <c:v>-8.0877550600189334</c:v>
                </c:pt>
                <c:pt idx="434">
                  <c:v>-8.0976848667675867</c:v>
                </c:pt>
                <c:pt idx="435">
                  <c:v>-8.1076146815853658</c:v>
                </c:pt>
                <c:pt idx="436">
                  <c:v>-8.117544504472038</c:v>
                </c:pt>
                <c:pt idx="437">
                  <c:v>-8.1274743354273724</c:v>
                </c:pt>
                <c:pt idx="438">
                  <c:v>-8.1374041744511363</c:v>
                </c:pt>
                <c:pt idx="439">
                  <c:v>-8.1473340215430987</c:v>
                </c:pt>
                <c:pt idx="440">
                  <c:v>-8.1572638767030252</c:v>
                </c:pt>
                <c:pt idx="441">
                  <c:v>-8.1671937399306849</c:v>
                </c:pt>
                <c:pt idx="442">
                  <c:v>-8.1771236112258467</c:v>
                </c:pt>
                <c:pt idx="443">
                  <c:v>-8.1870534905882764</c:v>
                </c:pt>
                <c:pt idx="444">
                  <c:v>-8.1969833780177428</c:v>
                </c:pt>
                <c:pt idx="445">
                  <c:v>-8.2069132735140151</c:v>
                </c:pt>
                <c:pt idx="446">
                  <c:v>-8.2168431770768589</c:v>
                </c:pt>
                <c:pt idx="447">
                  <c:v>-8.2267730887060431</c:v>
                </c:pt>
                <c:pt idx="448">
                  <c:v>-8.2367030084013368</c:v>
                </c:pt>
                <c:pt idx="449">
                  <c:v>-8.2466329361625057</c:v>
                </c:pt>
                <c:pt idx="450">
                  <c:v>-8.2565628719893187</c:v>
                </c:pt>
                <c:pt idx="451">
                  <c:v>-8.2664928158815449</c:v>
                </c:pt>
                <c:pt idx="452">
                  <c:v>-8.2764227678389499</c:v>
                </c:pt>
                <c:pt idx="453">
                  <c:v>-8.2863527278613027</c:v>
                </c:pt>
                <c:pt idx="454">
                  <c:v>-8.2962826959483724</c:v>
                </c:pt>
                <c:pt idx="455">
                  <c:v>-8.3062126720999245</c:v>
                </c:pt>
                <c:pt idx="456">
                  <c:v>-8.3161426563157281</c:v>
                </c:pt>
                <c:pt idx="457">
                  <c:v>-8.3260726485955523</c:v>
                </c:pt>
                <c:pt idx="458">
                  <c:v>-8.3360026489391625</c:v>
                </c:pt>
                <c:pt idx="459">
                  <c:v>-8.3459326573463297</c:v>
                </c:pt>
                <c:pt idx="460">
                  <c:v>-8.3558626738168194</c:v>
                </c:pt>
                <c:pt idx="461">
                  <c:v>-8.3657926983504005</c:v>
                </c:pt>
                <c:pt idx="462">
                  <c:v>-8.3757227309468405</c:v>
                </c:pt>
                <c:pt idx="463">
                  <c:v>-8.3856527716059066</c:v>
                </c:pt>
                <c:pt idx="464">
                  <c:v>-8.3955828203273679</c:v>
                </c:pt>
                <c:pt idx="465">
                  <c:v>-8.4055128771109935</c:v>
                </c:pt>
                <c:pt idx="466">
                  <c:v>-8.4154429419565489</c:v>
                </c:pt>
                <c:pt idx="467">
                  <c:v>-8.4253730148638031</c:v>
                </c:pt>
                <c:pt idx="468">
                  <c:v>-8.4353030958325235</c:v>
                </c:pt>
                <c:pt idx="469">
                  <c:v>-8.4452331848624791</c:v>
                </c:pt>
                <c:pt idx="470">
                  <c:v>-8.4551632819534372</c:v>
                </c:pt>
                <c:pt idx="471">
                  <c:v>-8.465093387105167</c:v>
                </c:pt>
                <c:pt idx="472">
                  <c:v>-8.4750235003174357</c:v>
                </c:pt>
                <c:pt idx="473">
                  <c:v>-8.4849536215900105</c:v>
                </c:pt>
                <c:pt idx="474">
                  <c:v>-8.4948837509226589</c:v>
                </c:pt>
                <c:pt idx="475">
                  <c:v>-8.5048138883151498</c:v>
                </c:pt>
                <c:pt idx="476">
                  <c:v>-8.5147440337672524</c:v>
                </c:pt>
                <c:pt idx="477">
                  <c:v>-8.5246741872787322</c:v>
                </c:pt>
                <c:pt idx="478">
                  <c:v>-8.5346043488493599</c:v>
                </c:pt>
                <c:pt idx="479">
                  <c:v>-8.5445345184789012</c:v>
                </c:pt>
                <c:pt idx="480">
                  <c:v>-8.5544646961671251</c:v>
                </c:pt>
                <c:pt idx="481">
                  <c:v>-8.5643948819137989</c:v>
                </c:pt>
                <c:pt idx="482">
                  <c:v>-8.5743250757186917</c:v>
                </c:pt>
                <c:pt idx="483">
                  <c:v>-8.5842552775815708</c:v>
                </c:pt>
                <c:pt idx="484">
                  <c:v>-8.5941854875022052</c:v>
                </c:pt>
                <c:pt idx="485">
                  <c:v>-8.6041157054803623</c:v>
                </c:pt>
                <c:pt idx="486">
                  <c:v>-8.6140459315158093</c:v>
                </c:pt>
                <c:pt idx="487">
                  <c:v>-8.6239761656083154</c:v>
                </c:pt>
                <c:pt idx="488">
                  <c:v>-8.6339064077576477</c:v>
                </c:pt>
                <c:pt idx="489">
                  <c:v>-8.6438366579635755</c:v>
                </c:pt>
                <c:pt idx="490">
                  <c:v>-8.6537669162258659</c:v>
                </c:pt>
                <c:pt idx="491">
                  <c:v>-8.6636971825442863</c:v>
                </c:pt>
                <c:pt idx="492">
                  <c:v>-8.6736274569186058</c:v>
                </c:pt>
                <c:pt idx="493">
                  <c:v>-8.6835577393485917</c:v>
                </c:pt>
                <c:pt idx="494">
                  <c:v>-8.6934880298340129</c:v>
                </c:pt>
                <c:pt idx="495">
                  <c:v>-8.7034183283746369</c:v>
                </c:pt>
                <c:pt idx="496">
                  <c:v>-8.7133486349702309</c:v>
                </c:pt>
                <c:pt idx="497">
                  <c:v>-8.723278949620564</c:v>
                </c:pt>
                <c:pt idx="498">
                  <c:v>-8.7332092723254053</c:v>
                </c:pt>
                <c:pt idx="499">
                  <c:v>-8.7431396030845221</c:v>
                </c:pt>
                <c:pt idx="500">
                  <c:v>-8.7530699418976816</c:v>
                </c:pt>
                <c:pt idx="501">
                  <c:v>-8.763000288764653</c:v>
                </c:pt>
                <c:pt idx="502">
                  <c:v>-8.7729306436852035</c:v>
                </c:pt>
                <c:pt idx="503">
                  <c:v>-8.7828610066591004</c:v>
                </c:pt>
                <c:pt idx="504">
                  <c:v>-8.7927913776861129</c:v>
                </c:pt>
                <c:pt idx="505">
                  <c:v>-8.8027217567660099</c:v>
                </c:pt>
                <c:pt idx="506">
                  <c:v>-8.8126521438985588</c:v>
                </c:pt>
                <c:pt idx="507">
                  <c:v>-8.8225825390835269</c:v>
                </c:pt>
                <c:pt idx="508">
                  <c:v>-8.8325129423206832</c:v>
                </c:pt>
                <c:pt idx="509">
                  <c:v>-8.8424433536097951</c:v>
                </c:pt>
                <c:pt idx="510">
                  <c:v>-8.8523737729506315</c:v>
                </c:pt>
                <c:pt idx="511">
                  <c:v>-8.86230420034296</c:v>
                </c:pt>
                <c:pt idx="512">
                  <c:v>-8.8722346357865494</c:v>
                </c:pt>
                <c:pt idx="513">
                  <c:v>-8.8821650792811671</c:v>
                </c:pt>
                <c:pt idx="514">
                  <c:v>-8.8920955308265803</c:v>
                </c:pt>
                <c:pt idx="515">
                  <c:v>-8.9020259904225583</c:v>
                </c:pt>
                <c:pt idx="516">
                  <c:v>-8.9119564580688699</c:v>
                </c:pt>
                <c:pt idx="517">
                  <c:v>-8.9218869337652826</c:v>
                </c:pt>
                <c:pt idx="518">
                  <c:v>-8.9318174175115637</c:v>
                </c:pt>
                <c:pt idx="519">
                  <c:v>-8.9417479093074821</c:v>
                </c:pt>
                <c:pt idx="520">
                  <c:v>-8.9516784091528052</c:v>
                </c:pt>
                <c:pt idx="521">
                  <c:v>-8.9616089170473021</c:v>
                </c:pt>
                <c:pt idx="522">
                  <c:v>-8.9715394329907419</c:v>
                </c:pt>
                <c:pt idx="523">
                  <c:v>-8.98146995698289</c:v>
                </c:pt>
                <c:pt idx="524">
                  <c:v>-8.9914004890235173</c:v>
                </c:pt>
                <c:pt idx="525">
                  <c:v>-9.0013310291123894</c:v>
                </c:pt>
                <c:pt idx="526">
                  <c:v>-9.011261577249277</c:v>
                </c:pt>
                <c:pt idx="527">
                  <c:v>-9.0211921334339458</c:v>
                </c:pt>
                <c:pt idx="528">
                  <c:v>-9.0311226976661665</c:v>
                </c:pt>
                <c:pt idx="529">
                  <c:v>-9.0410532699457047</c:v>
                </c:pt>
                <c:pt idx="530">
                  <c:v>-9.0509838502723312</c:v>
                </c:pt>
                <c:pt idx="531">
                  <c:v>-9.0609144386458116</c:v>
                </c:pt>
                <c:pt idx="532">
                  <c:v>-9.0708450350659167</c:v>
                </c:pt>
                <c:pt idx="533">
                  <c:v>-9.080775639532412</c:v>
                </c:pt>
                <c:pt idx="534">
                  <c:v>-9.0907062520450683</c:v>
                </c:pt>
                <c:pt idx="535">
                  <c:v>-9.1006368726036513</c:v>
                </c:pt>
                <c:pt idx="536">
                  <c:v>-9.1105675012079317</c:v>
                </c:pt>
                <c:pt idx="537">
                  <c:v>-9.120498137857675</c:v>
                </c:pt>
                <c:pt idx="538">
                  <c:v>-9.1304287825526522</c:v>
                </c:pt>
                <c:pt idx="539">
                  <c:v>-9.1403594352926287</c:v>
                </c:pt>
                <c:pt idx="540">
                  <c:v>-9.1502900960773754</c:v>
                </c:pt>
                <c:pt idx="541">
                  <c:v>-9.1602207649066578</c:v>
                </c:pt>
                <c:pt idx="542">
                  <c:v>-9.1701514417802468</c:v>
                </c:pt>
                <c:pt idx="543">
                  <c:v>-9.1800821266979096</c:v>
                </c:pt>
                <c:pt idx="544">
                  <c:v>-9.1900128196594135</c:v>
                </c:pt>
                <c:pt idx="545">
                  <c:v>-9.1999435206645277</c:v>
                </c:pt>
                <c:pt idx="546">
                  <c:v>-9.2098742297130194</c:v>
                </c:pt>
                <c:pt idx="547">
                  <c:v>-9.2198049468046577</c:v>
                </c:pt>
                <c:pt idx="548">
                  <c:v>-9.2297356719392116</c:v>
                </c:pt>
                <c:pt idx="549">
                  <c:v>-9.2396664051164485</c:v>
                </c:pt>
                <c:pt idx="550">
                  <c:v>-9.2495971463361357</c:v>
                </c:pt>
                <c:pt idx="551">
                  <c:v>-9.259527895598044</c:v>
                </c:pt>
                <c:pt idx="552">
                  <c:v>-9.2694586529019389</c:v>
                </c:pt>
                <c:pt idx="553">
                  <c:v>-9.2793894182475896</c:v>
                </c:pt>
                <c:pt idx="554">
                  <c:v>-9.289320191634765</c:v>
                </c:pt>
                <c:pt idx="555">
                  <c:v>-9.2992509730632325</c:v>
                </c:pt>
                <c:pt idx="556">
                  <c:v>-9.3091817625327611</c:v>
                </c:pt>
                <c:pt idx="557">
                  <c:v>-9.3191125600431199</c:v>
                </c:pt>
                <c:pt idx="558">
                  <c:v>-9.3290433655940745</c:v>
                </c:pt>
                <c:pt idx="559">
                  <c:v>-9.3389741791853957</c:v>
                </c:pt>
                <c:pt idx="560">
                  <c:v>-9.3489050008168508</c:v>
                </c:pt>
                <c:pt idx="561">
                  <c:v>-9.3588358304882089</c:v>
                </c:pt>
                <c:pt idx="562">
                  <c:v>-9.3687666681992372</c:v>
                </c:pt>
                <c:pt idx="563">
                  <c:v>-9.3786975139497031</c:v>
                </c:pt>
                <c:pt idx="564">
                  <c:v>-9.3886283677393774</c:v>
                </c:pt>
                <c:pt idx="565">
                  <c:v>-9.3985592295680274</c:v>
                </c:pt>
                <c:pt idx="566">
                  <c:v>-9.4084900994354204</c:v>
                </c:pt>
                <c:pt idx="567">
                  <c:v>-9.4184209773413254</c:v>
                </c:pt>
                <c:pt idx="568">
                  <c:v>-9.4283518632855099</c:v>
                </c:pt>
                <c:pt idx="569">
                  <c:v>-9.4382827572677446</c:v>
                </c:pt>
                <c:pt idx="570">
                  <c:v>-9.448213659287795</c:v>
                </c:pt>
                <c:pt idx="571">
                  <c:v>-9.458144569345432</c:v>
                </c:pt>
                <c:pt idx="572">
                  <c:v>-9.4680754874404212</c:v>
                </c:pt>
                <c:pt idx="573">
                  <c:v>-9.4780064135725333</c:v>
                </c:pt>
                <c:pt idx="574">
                  <c:v>-9.4879373477415356</c:v>
                </c:pt>
                <c:pt idx="575">
                  <c:v>-9.4978682899471973</c:v>
                </c:pt>
                <c:pt idx="576">
                  <c:v>-9.5077992401892857</c:v>
                </c:pt>
                <c:pt idx="577">
                  <c:v>-9.5177301984675697</c:v>
                </c:pt>
                <c:pt idx="578">
                  <c:v>-9.5276611647818168</c:v>
                </c:pt>
                <c:pt idx="579">
                  <c:v>-9.5375921391317959</c:v>
                </c:pt>
                <c:pt idx="580">
                  <c:v>-9.5475231215172744</c:v>
                </c:pt>
                <c:pt idx="581">
                  <c:v>-9.5574541119380232</c:v>
                </c:pt>
                <c:pt idx="582">
                  <c:v>-9.5673851103938077</c:v>
                </c:pt>
                <c:pt idx="583">
                  <c:v>-9.5773161168843988</c:v>
                </c:pt>
                <c:pt idx="584">
                  <c:v>-9.5872471314095637</c:v>
                </c:pt>
                <c:pt idx="585">
                  <c:v>-9.5971781539690699</c:v>
                </c:pt>
                <c:pt idx="586">
                  <c:v>-9.6071091845626864</c:v>
                </c:pt>
                <c:pt idx="587">
                  <c:v>-9.6170402231901821</c:v>
                </c:pt>
                <c:pt idx="588">
                  <c:v>-9.6269712698513263</c:v>
                </c:pt>
                <c:pt idx="589">
                  <c:v>-9.6369023245458862</c:v>
                </c:pt>
                <c:pt idx="590">
                  <c:v>-9.6468333872736292</c:v>
                </c:pt>
                <c:pt idx="591">
                  <c:v>-9.6567644580343259</c:v>
                </c:pt>
                <c:pt idx="592">
                  <c:v>-9.6666955368277439</c:v>
                </c:pt>
                <c:pt idx="593">
                  <c:v>-9.6766266236536502</c:v>
                </c:pt>
                <c:pt idx="594">
                  <c:v>-9.6865577185118141</c:v>
                </c:pt>
                <c:pt idx="595">
                  <c:v>-9.6964888214020046</c:v>
                </c:pt>
                <c:pt idx="596">
                  <c:v>-9.706419932323989</c:v>
                </c:pt>
                <c:pt idx="597">
                  <c:v>-9.7163510512775364</c:v>
                </c:pt>
                <c:pt idx="598">
                  <c:v>-9.7262821782624158</c:v>
                </c:pt>
                <c:pt idx="599">
                  <c:v>-9.7362133132783946</c:v>
                </c:pt>
                <c:pt idx="600">
                  <c:v>-9.7461444563252417</c:v>
                </c:pt>
                <c:pt idx="601">
                  <c:v>-9.7560756074027264</c:v>
                </c:pt>
                <c:pt idx="602">
                  <c:v>-9.7660067665106158</c:v>
                </c:pt>
                <c:pt idx="603">
                  <c:v>-9.7759379336486791</c:v>
                </c:pt>
                <c:pt idx="604">
                  <c:v>-9.7858691088166836</c:v>
                </c:pt>
                <c:pt idx="605">
                  <c:v>-9.7958002920143983</c:v>
                </c:pt>
                <c:pt idx="606">
                  <c:v>-9.8057314832415923</c:v>
                </c:pt>
                <c:pt idx="607">
                  <c:v>-9.8156626824980346</c:v>
                </c:pt>
                <c:pt idx="608">
                  <c:v>-9.8255938897834927</c:v>
                </c:pt>
                <c:pt idx="609">
                  <c:v>-9.8355251050977337</c:v>
                </c:pt>
                <c:pt idx="610">
                  <c:v>-9.8454563284405285</c:v>
                </c:pt>
                <c:pt idx="611">
                  <c:v>-9.8553875598116445</c:v>
                </c:pt>
                <c:pt idx="612">
                  <c:v>-9.8653187992108489</c:v>
                </c:pt>
                <c:pt idx="613">
                  <c:v>-9.8752500466379125</c:v>
                </c:pt>
                <c:pt idx="614">
                  <c:v>-9.8851813020926027</c:v>
                </c:pt>
                <c:pt idx="615">
                  <c:v>-9.8951125655746885</c:v>
                </c:pt>
                <c:pt idx="616">
                  <c:v>-9.9050438370839373</c:v>
                </c:pt>
                <c:pt idx="617">
                  <c:v>-9.9149751166201181</c:v>
                </c:pt>
                <c:pt idx="618">
                  <c:v>-9.924906404183</c:v>
                </c:pt>
                <c:pt idx="619">
                  <c:v>-9.9348376997723502</c:v>
                </c:pt>
                <c:pt idx="620">
                  <c:v>-9.9447690033879379</c:v>
                </c:pt>
                <c:pt idx="621">
                  <c:v>-9.9547003150295321</c:v>
                </c:pt>
                <c:pt idx="622">
                  <c:v>-9.9646316346969002</c:v>
                </c:pt>
                <c:pt idx="623">
                  <c:v>-9.9745629623898111</c:v>
                </c:pt>
                <c:pt idx="624">
                  <c:v>-9.984494298108034</c:v>
                </c:pt>
                <c:pt idx="625">
                  <c:v>-9.994425641851338</c:v>
                </c:pt>
                <c:pt idx="626">
                  <c:v>-10.00435699361949</c:v>
                </c:pt>
                <c:pt idx="627">
                  <c:v>-10.01428835341226</c:v>
                </c:pt>
                <c:pt idx="628">
                  <c:v>-10.024219721229414</c:v>
                </c:pt>
                <c:pt idx="629">
                  <c:v>-10.034151097070723</c:v>
                </c:pt>
                <c:pt idx="630">
                  <c:v>-10.044082480935954</c:v>
                </c:pt>
                <c:pt idx="631">
                  <c:v>-10.054013872824877</c:v>
                </c:pt>
                <c:pt idx="632">
                  <c:v>-10.063945272737259</c:v>
                </c:pt>
                <c:pt idx="633">
                  <c:v>-10.073876680672869</c:v>
                </c:pt>
                <c:pt idx="634">
                  <c:v>-10.083808096631477</c:v>
                </c:pt>
                <c:pt idx="635">
                  <c:v>-10.093739520612852</c:v>
                </c:pt>
                <c:pt idx="636">
                  <c:v>-10.10367095261676</c:v>
                </c:pt>
                <c:pt idx="637">
                  <c:v>-10.113602392642971</c:v>
                </c:pt>
                <c:pt idx="638">
                  <c:v>-10.123533840691252</c:v>
                </c:pt>
                <c:pt idx="639">
                  <c:v>-10.133465296761374</c:v>
                </c:pt>
                <c:pt idx="640">
                  <c:v>-10.143396760853104</c:v>
                </c:pt>
                <c:pt idx="641">
                  <c:v>-10.15332823296621</c:v>
                </c:pt>
                <c:pt idx="642">
                  <c:v>-10.163259713100462</c:v>
                </c:pt>
                <c:pt idx="643">
                  <c:v>-10.173191201255628</c:v>
                </c:pt>
                <c:pt idx="644">
                  <c:v>-10.183122697431477</c:v>
                </c:pt>
                <c:pt idx="645">
                  <c:v>-10.193054201627778</c:v>
                </c:pt>
                <c:pt idx="646">
                  <c:v>-10.202985713844297</c:v>
                </c:pt>
                <c:pt idx="647">
                  <c:v>-10.212917234080805</c:v>
                </c:pt>
                <c:pt idx="648">
                  <c:v>-10.222848762337071</c:v>
                </c:pt>
                <c:pt idx="649">
                  <c:v>-10.232780298612861</c:v>
                </c:pt>
                <c:pt idx="650">
                  <c:v>-10.242711842907946</c:v>
                </c:pt>
                <c:pt idx="651">
                  <c:v>-10.252643395222094</c:v>
                </c:pt>
                <c:pt idx="652">
                  <c:v>-10.262574955555074</c:v>
                </c:pt>
                <c:pt idx="653">
                  <c:v>-10.272506523906653</c:v>
                </c:pt>
                <c:pt idx="654">
                  <c:v>-10.2824381002766</c:v>
                </c:pt>
                <c:pt idx="655">
                  <c:v>-10.292369684664685</c:v>
                </c:pt>
                <c:pt idx="656">
                  <c:v>-10.302301277070676</c:v>
                </c:pt>
                <c:pt idx="657">
                  <c:v>-10.312232877494342</c:v>
                </c:pt>
                <c:pt idx="658">
                  <c:v>-10.322164485935451</c:v>
                </c:pt>
                <c:pt idx="659">
                  <c:v>-10.332096102393772</c:v>
                </c:pt>
                <c:pt idx="660">
                  <c:v>-10.342027726869073</c:v>
                </c:pt>
                <c:pt idx="661">
                  <c:v>-10.351959359361123</c:v>
                </c:pt>
                <c:pt idx="662">
                  <c:v>-10.361890999869692</c:v>
                </c:pt>
                <c:pt idx="663">
                  <c:v>-10.371822648394547</c:v>
                </c:pt>
                <c:pt idx="664">
                  <c:v>-10.381754304935455</c:v>
                </c:pt>
                <c:pt idx="665">
                  <c:v>-10.391685969492189</c:v>
                </c:pt>
                <c:pt idx="666">
                  <c:v>-10.401617642064513</c:v>
                </c:pt>
                <c:pt idx="667">
                  <c:v>-10.411549322652199</c:v>
                </c:pt>
                <c:pt idx="668">
                  <c:v>-10.421481011255015</c:v>
                </c:pt>
                <c:pt idx="669">
                  <c:v>-10.431412707872729</c:v>
                </c:pt>
                <c:pt idx="670">
                  <c:v>-10.441344412505112</c:v>
                </c:pt>
                <c:pt idx="671">
                  <c:v>-10.45127612515193</c:v>
                </c:pt>
                <c:pt idx="672">
                  <c:v>-10.461207845812952</c:v>
                </c:pt>
                <c:pt idx="673">
                  <c:v>-10.471139574487948</c:v>
                </c:pt>
                <c:pt idx="674">
                  <c:v>-10.481071311176684</c:v>
                </c:pt>
                <c:pt idx="675">
                  <c:v>-10.491003055878933</c:v>
                </c:pt>
                <c:pt idx="676">
                  <c:v>-10.50093480859446</c:v>
                </c:pt>
                <c:pt idx="677">
                  <c:v>-10.510866569323035</c:v>
                </c:pt>
                <c:pt idx="678">
                  <c:v>-10.520798338064425</c:v>
                </c:pt>
                <c:pt idx="679">
                  <c:v>-10.530730114818402</c:v>
                </c:pt>
                <c:pt idx="680">
                  <c:v>-10.540661899584732</c:v>
                </c:pt>
                <c:pt idx="681">
                  <c:v>-10.550593692363186</c:v>
                </c:pt>
                <c:pt idx="682">
                  <c:v>-10.560525493153531</c:v>
                </c:pt>
                <c:pt idx="683">
                  <c:v>-10.570457301955535</c:v>
                </c:pt>
                <c:pt idx="684">
                  <c:v>-10.58038911876897</c:v>
                </c:pt>
                <c:pt idx="685">
                  <c:v>-10.590320943593602</c:v>
                </c:pt>
                <c:pt idx="686">
                  <c:v>-10.600252776429199</c:v>
                </c:pt>
                <c:pt idx="687">
                  <c:v>-10.610184617275532</c:v>
                </c:pt>
                <c:pt idx="688">
                  <c:v>-10.620116466132369</c:v>
                </c:pt>
                <c:pt idx="689">
                  <c:v>-10.63004832299948</c:v>
                </c:pt>
                <c:pt idx="690">
                  <c:v>-10.639980187876631</c:v>
                </c:pt>
                <c:pt idx="691">
                  <c:v>-10.649912060763592</c:v>
                </c:pt>
                <c:pt idx="692">
                  <c:v>-10.659843941660132</c:v>
                </c:pt>
                <c:pt idx="693">
                  <c:v>-10.669775830566019</c:v>
                </c:pt>
                <c:pt idx="694">
                  <c:v>-10.679707727481023</c:v>
                </c:pt>
                <c:pt idx="695">
                  <c:v>-10.689639632404914</c:v>
                </c:pt>
                <c:pt idx="696">
                  <c:v>-10.699571545337458</c:v>
                </c:pt>
                <c:pt idx="697">
                  <c:v>-10.709503466278424</c:v>
                </c:pt>
                <c:pt idx="698">
                  <c:v>-10.719435395227581</c:v>
                </c:pt>
                <c:pt idx="699">
                  <c:v>-10.729367332184699</c:v>
                </c:pt>
                <c:pt idx="700">
                  <c:v>-10.739299277149547</c:v>
                </c:pt>
                <c:pt idx="701">
                  <c:v>-10.749231230121891</c:v>
                </c:pt>
                <c:pt idx="702">
                  <c:v>-10.759163191101504</c:v>
                </c:pt>
                <c:pt idx="703">
                  <c:v>-10.769095160088151</c:v>
                </c:pt>
                <c:pt idx="704">
                  <c:v>-10.779027137081602</c:v>
                </c:pt>
                <c:pt idx="705">
                  <c:v>-10.788959122081627</c:v>
                </c:pt>
                <c:pt idx="706">
                  <c:v>-10.798891115087994</c:v>
                </c:pt>
                <c:pt idx="707">
                  <c:v>-10.80882311610047</c:v>
                </c:pt>
                <c:pt idx="708">
                  <c:v>-10.818755125118827</c:v>
                </c:pt>
                <c:pt idx="709">
                  <c:v>-10.828687142142831</c:v>
                </c:pt>
                <c:pt idx="710">
                  <c:v>-10.838619167172254</c:v>
                </c:pt>
                <c:pt idx="711">
                  <c:v>-10.848551200206863</c:v>
                </c:pt>
                <c:pt idx="712">
                  <c:v>-10.858483241246427</c:v>
                </c:pt>
                <c:pt idx="713">
                  <c:v>-10.868415290290713</c:v>
                </c:pt>
                <c:pt idx="714">
                  <c:v>-10.878347347339492</c:v>
                </c:pt>
                <c:pt idx="715">
                  <c:v>-10.888279412392531</c:v>
                </c:pt>
                <c:pt idx="716">
                  <c:v>-10.898211485449602</c:v>
                </c:pt>
                <c:pt idx="717">
                  <c:v>-10.908143566510471</c:v>
                </c:pt>
                <c:pt idx="718">
                  <c:v>-10.918075655574908</c:v>
                </c:pt>
                <c:pt idx="719">
                  <c:v>-10.928007752642682</c:v>
                </c:pt>
                <c:pt idx="720">
                  <c:v>-10.937939857713561</c:v>
                </c:pt>
                <c:pt idx="721">
                  <c:v>-10.947871970787315</c:v>
                </c:pt>
                <c:pt idx="722">
                  <c:v>-10.957804091863713</c:v>
                </c:pt>
                <c:pt idx="723">
                  <c:v>-10.967736220942522</c:v>
                </c:pt>
                <c:pt idx="724">
                  <c:v>-10.977668358023513</c:v>
                </c:pt>
                <c:pt idx="725">
                  <c:v>-10.987600503106453</c:v>
                </c:pt>
                <c:pt idx="726">
                  <c:v>-10.997532656191112</c:v>
                </c:pt>
                <c:pt idx="727">
                  <c:v>-11.007464817277258</c:v>
                </c:pt>
                <c:pt idx="728">
                  <c:v>-11.017396986364661</c:v>
                </c:pt>
                <c:pt idx="729">
                  <c:v>-11.027329163453089</c:v>
                </c:pt>
                <c:pt idx="730">
                  <c:v>-11.037261348542312</c:v>
                </c:pt>
                <c:pt idx="731">
                  <c:v>-11.047193541632099</c:v>
                </c:pt>
                <c:pt idx="732">
                  <c:v>-11.057125742722217</c:v>
                </c:pt>
                <c:pt idx="733">
                  <c:v>-11.067057951812437</c:v>
                </c:pt>
                <c:pt idx="734">
                  <c:v>-11.076990168902526</c:v>
                </c:pt>
                <c:pt idx="735">
                  <c:v>-11.086922393992253</c:v>
                </c:pt>
                <c:pt idx="736">
                  <c:v>-11.09685462708139</c:v>
                </c:pt>
                <c:pt idx="737">
                  <c:v>-11.106786868169703</c:v>
                </c:pt>
                <c:pt idx="738">
                  <c:v>-11.116719117256961</c:v>
                </c:pt>
                <c:pt idx="739">
                  <c:v>-11.126651374342934</c:v>
                </c:pt>
                <c:pt idx="740">
                  <c:v>-11.136583639427391</c:v>
                </c:pt>
                <c:pt idx="741">
                  <c:v>-11.146515912510099</c:v>
                </c:pt>
                <c:pt idx="742">
                  <c:v>-11.156448193590828</c:v>
                </c:pt>
                <c:pt idx="743">
                  <c:v>-11.166380482669348</c:v>
                </c:pt>
                <c:pt idx="744">
                  <c:v>-11.176312779745427</c:v>
                </c:pt>
                <c:pt idx="745">
                  <c:v>-11.186245084818834</c:v>
                </c:pt>
                <c:pt idx="746">
                  <c:v>-11.196177397889338</c:v>
                </c:pt>
                <c:pt idx="747">
                  <c:v>-11.206109718956707</c:v>
                </c:pt>
                <c:pt idx="748">
                  <c:v>-11.216042048020713</c:v>
                </c:pt>
                <c:pt idx="749">
                  <c:v>-11.225974385081122</c:v>
                </c:pt>
                <c:pt idx="750">
                  <c:v>-11.235906730137703</c:v>
                </c:pt>
                <c:pt idx="751">
                  <c:v>-11.245839083190226</c:v>
                </c:pt>
                <c:pt idx="752">
                  <c:v>-11.25577144423846</c:v>
                </c:pt>
                <c:pt idx="753">
                  <c:v>-11.265703813282174</c:v>
                </c:pt>
                <c:pt idx="754">
                  <c:v>-11.275636190321137</c:v>
                </c:pt>
                <c:pt idx="755">
                  <c:v>-11.285568575355118</c:v>
                </c:pt>
                <c:pt idx="756">
                  <c:v>-11.295500968383886</c:v>
                </c:pt>
                <c:pt idx="757">
                  <c:v>-11.30543336940721</c:v>
                </c:pt>
                <c:pt idx="758">
                  <c:v>-11.315365778424857</c:v>
                </c:pt>
                <c:pt idx="759">
                  <c:v>-11.325298195436599</c:v>
                </c:pt>
                <c:pt idx="760">
                  <c:v>-11.335230620442204</c:v>
                </c:pt>
                <c:pt idx="761">
                  <c:v>-11.345163053441439</c:v>
                </c:pt>
                <c:pt idx="762">
                  <c:v>-11.355095494434076</c:v>
                </c:pt>
                <c:pt idx="763">
                  <c:v>-11.365027943419884</c:v>
                </c:pt>
                <c:pt idx="764">
                  <c:v>-11.37496040039863</c:v>
                </c:pt>
                <c:pt idx="765">
                  <c:v>-11.384892865370084</c:v>
                </c:pt>
                <c:pt idx="766">
                  <c:v>-11.394825338334014</c:v>
                </c:pt>
                <c:pt idx="767">
                  <c:v>-11.40475781929019</c:v>
                </c:pt>
                <c:pt idx="768">
                  <c:v>-11.414690308238381</c:v>
                </c:pt>
                <c:pt idx="769">
                  <c:v>-11.424622805178355</c:v>
                </c:pt>
                <c:pt idx="770">
                  <c:v>-11.434555310109884</c:v>
                </c:pt>
                <c:pt idx="771">
                  <c:v>-11.444487823032734</c:v>
                </c:pt>
                <c:pt idx="772">
                  <c:v>-11.454420343946675</c:v>
                </c:pt>
                <c:pt idx="773">
                  <c:v>-11.464352872851476</c:v>
                </c:pt>
                <c:pt idx="774">
                  <c:v>-11.474285409746907</c:v>
                </c:pt>
                <c:pt idx="775">
                  <c:v>-11.484217954632735</c:v>
                </c:pt>
                <c:pt idx="776">
                  <c:v>-11.49415050750873</c:v>
                </c:pt>
                <c:pt idx="777">
                  <c:v>-11.504083068374662</c:v>
                </c:pt>
                <c:pt idx="778">
                  <c:v>-11.514015637230299</c:v>
                </c:pt>
                <c:pt idx="779">
                  <c:v>-11.523948214075411</c:v>
                </c:pt>
                <c:pt idx="780">
                  <c:v>-11.533880798909765</c:v>
                </c:pt>
                <c:pt idx="781">
                  <c:v>-11.543813391733133</c:v>
                </c:pt>
                <c:pt idx="782">
                  <c:v>-11.553745992545283</c:v>
                </c:pt>
                <c:pt idx="783">
                  <c:v>-11.563678601345982</c:v>
                </c:pt>
                <c:pt idx="784">
                  <c:v>-11.573611218135001</c:v>
                </c:pt>
                <c:pt idx="785">
                  <c:v>-11.58354384291211</c:v>
                </c:pt>
                <c:pt idx="786">
                  <c:v>-11.593476475677077</c:v>
                </c:pt>
                <c:pt idx="787">
                  <c:v>-11.60340911642967</c:v>
                </c:pt>
                <c:pt idx="788">
                  <c:v>-11.613341765169659</c:v>
                </c:pt>
                <c:pt idx="789">
                  <c:v>-11.623274421896815</c:v>
                </c:pt>
                <c:pt idx="790">
                  <c:v>-11.633207086610904</c:v>
                </c:pt>
                <c:pt idx="791">
                  <c:v>-11.643139759311696</c:v>
                </c:pt>
                <c:pt idx="792">
                  <c:v>-11.653072439998962</c:v>
                </c:pt>
                <c:pt idx="793">
                  <c:v>-11.663005128672468</c:v>
                </c:pt>
                <c:pt idx="794">
                  <c:v>-11.672937825331987</c:v>
                </c:pt>
                <c:pt idx="795">
                  <c:v>-11.682870529977285</c:v>
                </c:pt>
                <c:pt idx="796">
                  <c:v>-11.692803242608132</c:v>
                </c:pt>
                <c:pt idx="797">
                  <c:v>-11.702735963224297</c:v>
                </c:pt>
                <c:pt idx="798">
                  <c:v>-11.71266869182555</c:v>
                </c:pt>
                <c:pt idx="799">
                  <c:v>-11.722601428411659</c:v>
                </c:pt>
                <c:pt idx="800">
                  <c:v>-11.732534172982394</c:v>
                </c:pt>
                <c:pt idx="801">
                  <c:v>-11.742466925537524</c:v>
                </c:pt>
                <c:pt idx="802">
                  <c:v>-11.752399686076817</c:v>
                </c:pt>
                <c:pt idx="803">
                  <c:v>-11.762332454600044</c:v>
                </c:pt>
                <c:pt idx="804">
                  <c:v>-11.772265231106973</c:v>
                </c:pt>
                <c:pt idx="805">
                  <c:v>-11.782198015597373</c:v>
                </c:pt>
                <c:pt idx="806">
                  <c:v>-11.792130808071015</c:v>
                </c:pt>
                <c:pt idx="807">
                  <c:v>-11.802063608527666</c:v>
                </c:pt>
                <c:pt idx="808">
                  <c:v>-11.811996416967096</c:v>
                </c:pt>
                <c:pt idx="809">
                  <c:v>-11.821929233389074</c:v>
                </c:pt>
                <c:pt idx="810">
                  <c:v>-11.831862057793369</c:v>
                </c:pt>
                <c:pt idx="811">
                  <c:v>-11.841794890179751</c:v>
                </c:pt>
                <c:pt idx="812">
                  <c:v>-11.851727730547987</c:v>
                </c:pt>
                <c:pt idx="813">
                  <c:v>-11.861660578897849</c:v>
                </c:pt>
                <c:pt idx="814">
                  <c:v>-11.871593435229105</c:v>
                </c:pt>
                <c:pt idx="815">
                  <c:v>-11.881526299541525</c:v>
                </c:pt>
                <c:pt idx="816">
                  <c:v>-11.891459171834876</c:v>
                </c:pt>
                <c:pt idx="817">
                  <c:v>-11.90139205210893</c:v>
                </c:pt>
                <c:pt idx="818">
                  <c:v>-11.911324940363453</c:v>
                </c:pt>
                <c:pt idx="819">
                  <c:v>-11.921257836598217</c:v>
                </c:pt>
                <c:pt idx="820">
                  <c:v>-11.93119074081299</c:v>
                </c:pt>
                <c:pt idx="821">
                  <c:v>-11.941123653007542</c:v>
                </c:pt>
                <c:pt idx="822">
                  <c:v>-11.951056573181642</c:v>
                </c:pt>
                <c:pt idx="823">
                  <c:v>-11.960989501335058</c:v>
                </c:pt>
                <c:pt idx="824">
                  <c:v>-11.970922437467561</c:v>
                </c:pt>
                <c:pt idx="825">
                  <c:v>-11.980855381578918</c:v>
                </c:pt>
                <c:pt idx="826">
                  <c:v>-11.990788333668901</c:v>
                </c:pt>
                <c:pt idx="827">
                  <c:v>-12.000721293737277</c:v>
                </c:pt>
                <c:pt idx="828">
                  <c:v>-12.010654261783817</c:v>
                </c:pt>
                <c:pt idx="829">
                  <c:v>-12.020587237808288</c:v>
                </c:pt>
                <c:pt idx="830">
                  <c:v>-12.030520221810461</c:v>
                </c:pt>
                <c:pt idx="831">
                  <c:v>-12.040453213790105</c:v>
                </c:pt>
                <c:pt idx="832">
                  <c:v>-12.050386213746989</c:v>
                </c:pt>
                <c:pt idx="833">
                  <c:v>-12.060319221680883</c:v>
                </c:pt>
                <c:pt idx="834">
                  <c:v>-12.070252237591555</c:v>
                </c:pt>
                <c:pt idx="835">
                  <c:v>-12.080185261478775</c:v>
                </c:pt>
                <c:pt idx="836">
                  <c:v>-12.090118293342313</c:v>
                </c:pt>
                <c:pt idx="837">
                  <c:v>-12.100051333181936</c:v>
                </c:pt>
                <c:pt idx="838">
                  <c:v>-12.109984380997416</c:v>
                </c:pt>
                <c:pt idx="839">
                  <c:v>-12.119917436788519</c:v>
                </c:pt>
                <c:pt idx="840">
                  <c:v>-12.129850500555017</c:v>
                </c:pt>
                <c:pt idx="841">
                  <c:v>-12.139783572296679</c:v>
                </c:pt>
                <c:pt idx="842">
                  <c:v>-12.149716652013273</c:v>
                </c:pt>
                <c:pt idx="843">
                  <c:v>-12.159649739704571</c:v>
                </c:pt>
                <c:pt idx="844">
                  <c:v>-12.16958283537034</c:v>
                </c:pt>
                <c:pt idx="845">
                  <c:v>-12.179515939010349</c:v>
                </c:pt>
                <c:pt idx="846">
                  <c:v>-12.189449050624368</c:v>
                </c:pt>
                <c:pt idx="847">
                  <c:v>-12.199382170212168</c:v>
                </c:pt>
                <c:pt idx="848">
                  <c:v>-12.209315297773516</c:v>
                </c:pt>
                <c:pt idx="849">
                  <c:v>-12.219248433308183</c:v>
                </c:pt>
                <c:pt idx="850">
                  <c:v>-12.229181576815936</c:v>
                </c:pt>
                <c:pt idx="851">
                  <c:v>-12.239114728296546</c:v>
                </c:pt>
                <c:pt idx="852">
                  <c:v>-12.24904788774978</c:v>
                </c:pt>
                <c:pt idx="853">
                  <c:v>-12.258981055175411</c:v>
                </c:pt>
                <c:pt idx="854">
                  <c:v>-12.268914230573207</c:v>
                </c:pt>
                <c:pt idx="855">
                  <c:v>-12.278847413942936</c:v>
                </c:pt>
                <c:pt idx="856">
                  <c:v>-12.288780605284368</c:v>
                </c:pt>
                <c:pt idx="857">
                  <c:v>-12.298713804597273</c:v>
                </c:pt>
                <c:pt idx="858">
                  <c:v>-12.308647011881421</c:v>
                </c:pt>
                <c:pt idx="859">
                  <c:v>-12.318580227136579</c:v>
                </c:pt>
                <c:pt idx="860">
                  <c:v>-12.328513450362518</c:v>
                </c:pt>
                <c:pt idx="861">
                  <c:v>-12.338446681559008</c:v>
                </c:pt>
                <c:pt idx="862">
                  <c:v>-12.348379920725817</c:v>
                </c:pt>
                <c:pt idx="863">
                  <c:v>-12.358313167862715</c:v>
                </c:pt>
                <c:pt idx="864">
                  <c:v>-12.36824642296947</c:v>
                </c:pt>
                <c:pt idx="865">
                  <c:v>-12.378179686045854</c:v>
                </c:pt>
                <c:pt idx="866">
                  <c:v>-12.388112957091634</c:v>
                </c:pt>
                <c:pt idx="867">
                  <c:v>-12.39804623610658</c:v>
                </c:pt>
                <c:pt idx="868">
                  <c:v>-12.407979523090463</c:v>
                </c:pt>
                <c:pt idx="869">
                  <c:v>-12.41791281804305</c:v>
                </c:pt>
                <c:pt idx="870">
                  <c:v>-12.427846120964112</c:v>
                </c:pt>
                <c:pt idx="871">
                  <c:v>-12.437779431853418</c:v>
                </c:pt>
                <c:pt idx="872">
                  <c:v>-12.447712750710737</c:v>
                </c:pt>
                <c:pt idx="873">
                  <c:v>-12.45764607753584</c:v>
                </c:pt>
                <c:pt idx="874">
                  <c:v>-12.467579412328494</c:v>
                </c:pt>
                <c:pt idx="875">
                  <c:v>-12.477512755088469</c:v>
                </c:pt>
                <c:pt idx="876">
                  <c:v>-12.487446105815536</c:v>
                </c:pt>
                <c:pt idx="877">
                  <c:v>-12.497379464509462</c:v>
                </c:pt>
                <c:pt idx="878">
                  <c:v>-12.507312831170019</c:v>
                </c:pt>
                <c:pt idx="879">
                  <c:v>-12.517246205796974</c:v>
                </c:pt>
                <c:pt idx="880">
                  <c:v>-12.527179588390098</c:v>
                </c:pt>
                <c:pt idx="881">
                  <c:v>-12.53711297894916</c:v>
                </c:pt>
                <c:pt idx="882">
                  <c:v>-12.547046377473929</c:v>
                </c:pt>
                <c:pt idx="883">
                  <c:v>-12.556979783964175</c:v>
                </c:pt>
                <c:pt idx="884">
                  <c:v>-12.566913198419668</c:v>
                </c:pt>
                <c:pt idx="885">
                  <c:v>-12.576846620840177</c:v>
                </c:pt>
                <c:pt idx="886">
                  <c:v>-12.586780051225471</c:v>
                </c:pt>
                <c:pt idx="887">
                  <c:v>-12.59671348957532</c:v>
                </c:pt>
                <c:pt idx="888">
                  <c:v>-12.606646935889493</c:v>
                </c:pt>
                <c:pt idx="889">
                  <c:v>-12.61658039016776</c:v>
                </c:pt>
                <c:pt idx="890">
                  <c:v>-12.626513852409889</c:v>
                </c:pt>
                <c:pt idx="891">
                  <c:v>-12.636447322615652</c:v>
                </c:pt>
                <c:pt idx="892">
                  <c:v>-12.646380800784817</c:v>
                </c:pt>
                <c:pt idx="893">
                  <c:v>-12.656314286917153</c:v>
                </c:pt>
                <c:pt idx="894">
                  <c:v>-12.66624778101243</c:v>
                </c:pt>
                <c:pt idx="895">
                  <c:v>-12.676181283070417</c:v>
                </c:pt>
                <c:pt idx="896">
                  <c:v>-12.686114793090884</c:v>
                </c:pt>
                <c:pt idx="897">
                  <c:v>-12.6960483110736</c:v>
                </c:pt>
                <c:pt idx="898">
                  <c:v>-12.705981837018335</c:v>
                </c:pt>
                <c:pt idx="899">
                  <c:v>-12.71591537092486</c:v>
                </c:pt>
                <c:pt idx="900">
                  <c:v>-12.725848912792941</c:v>
                </c:pt>
                <c:pt idx="901">
                  <c:v>-12.73578246262235</c:v>
                </c:pt>
                <c:pt idx="902">
                  <c:v>-12.745716020412855</c:v>
                </c:pt>
                <c:pt idx="903">
                  <c:v>-12.755649586164228</c:v>
                </c:pt>
                <c:pt idx="904">
                  <c:v>-12.765583159876236</c:v>
                </c:pt>
                <c:pt idx="905">
                  <c:v>-12.77551674154865</c:v>
                </c:pt>
                <c:pt idx="906">
                  <c:v>-12.785450331181238</c:v>
                </c:pt>
                <c:pt idx="907">
                  <c:v>-12.795383928773772</c:v>
                </c:pt>
                <c:pt idx="908">
                  <c:v>-12.805317534326019</c:v>
                </c:pt>
                <c:pt idx="909">
                  <c:v>-12.815251147837749</c:v>
                </c:pt>
                <c:pt idx="910">
                  <c:v>-12.825184769308732</c:v>
                </c:pt>
                <c:pt idx="911">
                  <c:v>-12.835118398738739</c:v>
                </c:pt>
                <c:pt idx="912">
                  <c:v>-12.845052036127537</c:v>
                </c:pt>
                <c:pt idx="913">
                  <c:v>-12.854985681474897</c:v>
                </c:pt>
                <c:pt idx="914">
                  <c:v>-12.864919334780589</c:v>
                </c:pt>
                <c:pt idx="915">
                  <c:v>-12.874852996044382</c:v>
                </c:pt>
                <c:pt idx="916">
                  <c:v>-12.884786665266045</c:v>
                </c:pt>
                <c:pt idx="917">
                  <c:v>-12.894720342445348</c:v>
                </c:pt>
                <c:pt idx="918">
                  <c:v>-12.90465402758206</c:v>
                </c:pt>
                <c:pt idx="919">
                  <c:v>-12.914587720675952</c:v>
                </c:pt>
                <c:pt idx="920">
                  <c:v>-12.924521421726793</c:v>
                </c:pt>
                <c:pt idx="921">
                  <c:v>-12.934455130734351</c:v>
                </c:pt>
                <c:pt idx="922">
                  <c:v>-12.944388847698397</c:v>
                </c:pt>
                <c:pt idx="923">
                  <c:v>-12.9543225726187</c:v>
                </c:pt>
                <c:pt idx="924">
                  <c:v>-12.964256305495031</c:v>
                </c:pt>
                <c:pt idx="925">
                  <c:v>-12.974190046327157</c:v>
                </c:pt>
                <c:pt idx="926">
                  <c:v>-12.984123795114851</c:v>
                </c:pt>
                <c:pt idx="927">
                  <c:v>-12.99405755185788</c:v>
                </c:pt>
                <c:pt idx="928">
                  <c:v>-13.003991316556014</c:v>
                </c:pt>
                <c:pt idx="929">
                  <c:v>-13.013925089209023</c:v>
                </c:pt>
                <c:pt idx="930">
                  <c:v>-13.023858869816676</c:v>
                </c:pt>
                <c:pt idx="931">
                  <c:v>-13.033792658378744</c:v>
                </c:pt>
                <c:pt idx="932">
                  <c:v>-13.043726454894996</c:v>
                </c:pt>
                <c:pt idx="933">
                  <c:v>-13.0536602593652</c:v>
                </c:pt>
                <c:pt idx="934">
                  <c:v>-13.063594071789128</c:v>
                </c:pt>
                <c:pt idx="935">
                  <c:v>-13.073527892166549</c:v>
                </c:pt>
                <c:pt idx="936">
                  <c:v>-13.083461720497231</c:v>
                </c:pt>
                <c:pt idx="937">
                  <c:v>-13.093395556780946</c:v>
                </c:pt>
                <c:pt idx="938">
                  <c:v>-13.103329401017461</c:v>
                </c:pt>
                <c:pt idx="939">
                  <c:v>-13.113263253206549</c:v>
                </c:pt>
                <c:pt idx="940">
                  <c:v>-13.123197113347977</c:v>
                </c:pt>
                <c:pt idx="941">
                  <c:v>-13.133130981441516</c:v>
                </c:pt>
                <c:pt idx="942">
                  <c:v>-13.143064857486936</c:v>
                </c:pt>
                <c:pt idx="943">
                  <c:v>-13.152998741484003</c:v>
                </c:pt>
                <c:pt idx="944">
                  <c:v>-13.162932633432492</c:v>
                </c:pt>
                <c:pt idx="945">
                  <c:v>-13.172866533332169</c:v>
                </c:pt>
                <c:pt idx="946">
                  <c:v>-13.182800441182804</c:v>
                </c:pt>
                <c:pt idx="947">
                  <c:v>-13.192734356984168</c:v>
                </c:pt>
                <c:pt idx="948">
                  <c:v>-13.202668280736031</c:v>
                </c:pt>
                <c:pt idx="949">
                  <c:v>-13.21260221243816</c:v>
                </c:pt>
                <c:pt idx="950">
                  <c:v>-13.222536152090328</c:v>
                </c:pt>
                <c:pt idx="951">
                  <c:v>-13.232470099692302</c:v>
                </c:pt>
                <c:pt idx="952">
                  <c:v>-13.242404055243853</c:v>
                </c:pt>
                <c:pt idx="953">
                  <c:v>-13.25233801874475</c:v>
                </c:pt>
                <c:pt idx="954">
                  <c:v>-13.262271990194764</c:v>
                </c:pt>
                <c:pt idx="955">
                  <c:v>-13.272205969593664</c:v>
                </c:pt>
                <c:pt idx="956">
                  <c:v>-13.282139956941219</c:v>
                </c:pt>
                <c:pt idx="957">
                  <c:v>-13.2920739522372</c:v>
                </c:pt>
                <c:pt idx="958">
                  <c:v>-13.302007955481375</c:v>
                </c:pt>
                <c:pt idx="959">
                  <c:v>-13.311941966673515</c:v>
                </c:pt>
                <c:pt idx="960">
                  <c:v>-13.32187598581339</c:v>
                </c:pt>
                <c:pt idx="961">
                  <c:v>-13.331810012900769</c:v>
                </c:pt>
                <c:pt idx="962">
                  <c:v>-13.341744047935421</c:v>
                </c:pt>
                <c:pt idx="963">
                  <c:v>-13.351678090917117</c:v>
                </c:pt>
                <c:pt idx="964">
                  <c:v>-13.361612141845626</c:v>
                </c:pt>
                <c:pt idx="965">
                  <c:v>-13.371546200720719</c:v>
                </c:pt>
                <c:pt idx="966">
                  <c:v>-13.381480267542164</c:v>
                </c:pt>
                <c:pt idx="967">
                  <c:v>-13.391414342309732</c:v>
                </c:pt>
                <c:pt idx="968">
                  <c:v>-13.40134842502319</c:v>
                </c:pt>
                <c:pt idx="969">
                  <c:v>-13.411282515682311</c:v>
                </c:pt>
                <c:pt idx="970">
                  <c:v>-13.421216614286864</c:v>
                </c:pt>
                <c:pt idx="971">
                  <c:v>-13.431150720836619</c:v>
                </c:pt>
                <c:pt idx="972">
                  <c:v>-13.441084835331345</c:v>
                </c:pt>
                <c:pt idx="973">
                  <c:v>-13.451018957770811</c:v>
                </c:pt>
                <c:pt idx="974">
                  <c:v>-13.460953088154788</c:v>
                </c:pt>
                <c:pt idx="975">
                  <c:v>-13.470887226483047</c:v>
                </c:pt>
                <c:pt idx="976">
                  <c:v>-13.480821372755354</c:v>
                </c:pt>
                <c:pt idx="977">
                  <c:v>-13.490755526971483</c:v>
                </c:pt>
                <c:pt idx="978">
                  <c:v>-13.500689689131201</c:v>
                </c:pt>
                <c:pt idx="979">
                  <c:v>-13.510623859234279</c:v>
                </c:pt>
                <c:pt idx="980">
                  <c:v>-13.520558037280486</c:v>
                </c:pt>
                <c:pt idx="981">
                  <c:v>-13.530492223269592</c:v>
                </c:pt>
                <c:pt idx="982">
                  <c:v>-13.540426417201367</c:v>
                </c:pt>
                <c:pt idx="983">
                  <c:v>-13.550360619075581</c:v>
                </c:pt>
                <c:pt idx="984">
                  <c:v>-13.560294828892005</c:v>
                </c:pt>
                <c:pt idx="985">
                  <c:v>-13.570229046650406</c:v>
                </c:pt>
                <c:pt idx="986">
                  <c:v>-13.580163272350555</c:v>
                </c:pt>
                <c:pt idx="987">
                  <c:v>-13.590097505992222</c:v>
                </c:pt>
                <c:pt idx="988">
                  <c:v>-13.600031747575176</c:v>
                </c:pt>
                <c:pt idx="989">
                  <c:v>-13.609965997099188</c:v>
                </c:pt>
                <c:pt idx="990">
                  <c:v>-13.619900254564028</c:v>
                </c:pt>
                <c:pt idx="991">
                  <c:v>-13.629834519969465</c:v>
                </c:pt>
                <c:pt idx="992">
                  <c:v>-13.63976879331527</c:v>
                </c:pt>
                <c:pt idx="993">
                  <c:v>-13.649703074601211</c:v>
                </c:pt>
                <c:pt idx="994">
                  <c:v>-13.659637363827059</c:v>
                </c:pt>
                <c:pt idx="995">
                  <c:v>-13.669571660992583</c:v>
                </c:pt>
                <c:pt idx="996">
                  <c:v>-13.679505966097553</c:v>
                </c:pt>
                <c:pt idx="997">
                  <c:v>-13.68944027914174</c:v>
                </c:pt>
                <c:pt idx="998">
                  <c:v>-13.699374600124914</c:v>
                </c:pt>
                <c:pt idx="999">
                  <c:v>-13.709308929046843</c:v>
                </c:pt>
                <c:pt idx="1000">
                  <c:v>-13.719243265907298</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100.55190764607381</c:v>
                </c:pt>
                <c:pt idx="1">
                  <c:v>100.9258001581174</c:v>
                </c:pt>
                <c:pt idx="2">
                  <c:v>101.29912093861354</c:v>
                </c:pt>
                <c:pt idx="3">
                  <c:v>101.6718721503139</c:v>
                </c:pt>
                <c:pt idx="4">
                  <c:v>102.04405594415408</c:v>
                </c:pt>
                <c:pt idx="5">
                  <c:v>102.41567445934122</c:v>
                </c:pt>
                <c:pt idx="6">
                  <c:v>102.78672982344071</c:v>
                </c:pt>
                <c:pt idx="7">
                  <c:v>103.15722415246215</c:v>
                </c:pt>
                <c:pt idx="8">
                  <c:v>103.52715955094452</c:v>
                </c:pt>
                <c:pt idx="9">
                  <c:v>103.89653811204049</c:v>
                </c:pt>
                <c:pt idx="10">
                  <c:v>104.26536191760005</c:v>
                </c:pt>
                <c:pt idx="11">
                  <c:v>104.63363303448941</c:v>
                </c:pt>
                <c:pt idx="12">
                  <c:v>105.00135351101255</c:v>
                </c:pt>
                <c:pt idx="13">
                  <c:v>105.36852538096647</c:v>
                </c:pt>
                <c:pt idx="14">
                  <c:v>105.73515066758921</c:v>
                </c:pt>
                <c:pt idx="15">
                  <c:v>106.10123138363375</c:v>
                </c:pt>
                <c:pt idx="16">
                  <c:v>106.46676953144133</c:v>
                </c:pt>
                <c:pt idx="17">
                  <c:v>106.83176710301402</c:v>
                </c:pt>
                <c:pt idx="18">
                  <c:v>107.19622608008672</c:v>
                </c:pt>
                <c:pt idx="19">
                  <c:v>107.56014843419851</c:v>
                </c:pt>
                <c:pt idx="20">
                  <c:v>107.92353612676342</c:v>
                </c:pt>
                <c:pt idx="21">
                  <c:v>108.28639111103513</c:v>
                </c:pt>
                <c:pt idx="22">
                  <c:v>108.64871533402135</c:v>
                </c:pt>
                <c:pt idx="23">
                  <c:v>109.01051073455687</c:v>
                </c:pt>
                <c:pt idx="24">
                  <c:v>109.37177924142722</c:v>
                </c:pt>
                <c:pt idx="25">
                  <c:v>109.73252277343917</c:v>
                </c:pt>
                <c:pt idx="26">
                  <c:v>110.09274323949069</c:v>
                </c:pt>
                <c:pt idx="27">
                  <c:v>110.45244253864021</c:v>
                </c:pt>
                <c:pt idx="28">
                  <c:v>110.81162256017535</c:v>
                </c:pt>
                <c:pt idx="29">
                  <c:v>111.17028518368099</c:v>
                </c:pt>
                <c:pt idx="30">
                  <c:v>111.52843227910678</c:v>
                </c:pt>
                <c:pt idx="31">
                  <c:v>111.88606570683407</c:v>
                </c:pt>
                <c:pt idx="32">
                  <c:v>112.24318731774223</c:v>
                </c:pt>
                <c:pt idx="33">
                  <c:v>112.59979895327437</c:v>
                </c:pt>
                <c:pt idx="34">
                  <c:v>112.95590244550263</c:v>
                </c:pt>
                <c:pt idx="35">
                  <c:v>113.31149961719271</c:v>
                </c:pt>
                <c:pt idx="36">
                  <c:v>113.66659228186798</c:v>
                </c:pt>
                <c:pt idx="37">
                  <c:v>114.021182243873</c:v>
                </c:pt>
                <c:pt idx="38">
                  <c:v>114.37527129843647</c:v>
                </c:pt>
                <c:pt idx="39">
                  <c:v>114.72886123173369</c:v>
                </c:pt>
                <c:pt idx="40">
                  <c:v>115.08195382094841</c:v>
                </c:pt>
                <c:pt idx="41">
                  <c:v>115.43455083433426</c:v>
                </c:pt>
                <c:pt idx="42">
                  <c:v>115.78665403127556</c:v>
                </c:pt>
                <c:pt idx="43">
                  <c:v>116.13826516234762</c:v>
                </c:pt>
                <c:pt idx="44">
                  <c:v>116.48938596937661</c:v>
                </c:pt>
                <c:pt idx="45">
                  <c:v>116.84001818549882</c:v>
                </c:pt>
                <c:pt idx="46">
                  <c:v>117.19016353521945</c:v>
                </c:pt>
                <c:pt idx="47">
                  <c:v>117.539823734471</c:v>
                </c:pt>
                <c:pt idx="48">
                  <c:v>117.88900049067095</c:v>
                </c:pt>
                <c:pt idx="49">
                  <c:v>118.23769550277922</c:v>
                </c:pt>
                <c:pt idx="50">
                  <c:v>118.58591046135489</c:v>
                </c:pt>
                <c:pt idx="51">
                  <c:v>118.93364704861266</c:v>
                </c:pt>
                <c:pt idx="52">
                  <c:v>119.28090693847868</c:v>
                </c:pt>
                <c:pt idx="53">
                  <c:v>119.62769179664602</c:v>
                </c:pt>
                <c:pt idx="54">
                  <c:v>119.97400328062957</c:v>
                </c:pt>
                <c:pt idx="55">
                  <c:v>120.31984303982063</c:v>
                </c:pt>
                <c:pt idx="56">
                  <c:v>120.66521271554083</c:v>
                </c:pt>
                <c:pt idx="57">
                  <c:v>121.01011394109588</c:v>
                </c:pt>
                <c:pt idx="58">
                  <c:v>121.3545483418286</c:v>
                </c:pt>
                <c:pt idx="59">
                  <c:v>121.69851753517169</c:v>
                </c:pt>
                <c:pt idx="60">
                  <c:v>122.04202313069997</c:v>
                </c:pt>
                <c:pt idx="61">
                  <c:v>122.38506673018229</c:v>
                </c:pt>
                <c:pt idx="62">
                  <c:v>122.72764992763285</c:v>
                </c:pt>
                <c:pt idx="63">
                  <c:v>123.0697743093623</c:v>
                </c:pt>
                <c:pt idx="64">
                  <c:v>123.41144145402824</c:v>
                </c:pt>
                <c:pt idx="65">
                  <c:v>123.75265293268536</c:v>
                </c:pt>
                <c:pt idx="66">
                  <c:v>124.0934103088353</c:v>
                </c:pt>
                <c:pt idx="67">
                  <c:v>124.43371513847586</c:v>
                </c:pt>
                <c:pt idx="68">
                  <c:v>124.77356897015004</c:v>
                </c:pt>
                <c:pt idx="69">
                  <c:v>125.11297334499449</c:v>
                </c:pt>
                <c:pt idx="70">
                  <c:v>125.45192979678774</c:v>
                </c:pt>
                <c:pt idx="71">
                  <c:v>125.7904398519979</c:v>
                </c:pt>
                <c:pt idx="72">
                  <c:v>126.12850502983004</c:v>
                </c:pt>
                <c:pt idx="73">
                  <c:v>126.46612684227317</c:v>
                </c:pt>
                <c:pt idx="74">
                  <c:v>126.80330679414686</c:v>
                </c:pt>
                <c:pt idx="75">
                  <c:v>127.14004638314744</c:v>
                </c:pt>
                <c:pt idx="76">
                  <c:v>127.47634709989386</c:v>
                </c:pt>
                <c:pt idx="77">
                  <c:v>127.8122104279732</c:v>
                </c:pt>
                <c:pt idx="78">
                  <c:v>128.14763784398576</c:v>
                </c:pt>
                <c:pt idx="79">
                  <c:v>128.48263081758984</c:v>
                </c:pt>
                <c:pt idx="80">
                  <c:v>128.81719081154608</c:v>
                </c:pt>
                <c:pt idx="81">
                  <c:v>129.15131928176163</c:v>
                </c:pt>
                <c:pt idx="82">
                  <c:v>129.48501767733373</c:v>
                </c:pt>
                <c:pt idx="83">
                  <c:v>129.81828744059308</c:v>
                </c:pt>
                <c:pt idx="84">
                  <c:v>130.15113000714689</c:v>
                </c:pt>
                <c:pt idx="85">
                  <c:v>130.48354680592149</c:v>
                </c:pt>
                <c:pt idx="86">
                  <c:v>130.81553925920463</c:v>
                </c:pt>
                <c:pt idx="87">
                  <c:v>131.14710878268755</c:v>
                </c:pt>
                <c:pt idx="88">
                  <c:v>131.47825678550657</c:v>
                </c:pt>
                <c:pt idx="89">
                  <c:v>131.80898467028445</c:v>
                </c:pt>
                <c:pt idx="90">
                  <c:v>132.13929383317131</c:v>
                </c:pt>
                <c:pt idx="91">
                  <c:v>132.46918566388544</c:v>
                </c:pt>
                <c:pt idx="92">
                  <c:v>132.79866154575356</c:v>
                </c:pt>
                <c:pt idx="93">
                  <c:v>133.1277228557509</c:v>
                </c:pt>
                <c:pt idx="94">
                  <c:v>133.45637096454092</c:v>
                </c:pt>
                <c:pt idx="95">
                  <c:v>133.78460723651472</c:v>
                </c:pt>
                <c:pt idx="96">
                  <c:v>134.11243302983016</c:v>
                </c:pt>
                <c:pt idx="97">
                  <c:v>134.43984969645066</c:v>
                </c:pt>
                <c:pt idx="98">
                  <c:v>134.76685858218374</c:v>
                </c:pt>
                <c:pt idx="99">
                  <c:v>135.09346102671921</c:v>
                </c:pt>
                <c:pt idx="100">
                  <c:v>135.419658363667</c:v>
                </c:pt>
                <c:pt idx="101">
                  <c:v>138.65945363456166</c:v>
                </c:pt>
                <c:pt idx="102">
                  <c:v>141.85959108943587</c:v>
                </c:pt>
                <c:pt idx="103">
                  <c:v>145.02134968266665</c:v>
                </c:pt>
                <c:pt idx="104">
                  <c:v>148.14595217592773</c:v>
                </c:pt>
                <c:pt idx="105">
                  <c:v>151.23456847284359</c:v>
                </c:pt>
                <c:pt idx="106">
                  <c:v>154.2883187093168</c:v>
                </c:pt>
                <c:pt idx="107">
                  <c:v>157.30827612080606</c:v>
                </c:pt>
                <c:pt idx="108">
                  <c:v>160.29546970569356</c:v>
                </c:pt>
                <c:pt idx="109">
                  <c:v>163.2508867019836</c:v>
                </c:pt>
                <c:pt idx="110">
                  <c:v>166.17547489289038</c:v>
                </c:pt>
                <c:pt idx="111">
                  <c:v>169.07014475537486</c:v>
                </c:pt>
                <c:pt idx="112">
                  <c:v>171.93577146435555</c:v>
                </c:pt>
                <c:pt idx="113">
                  <c:v>174.77319676412546</c:v>
                </c:pt>
                <c:pt idx="114">
                  <c:v>177.58323071744258</c:v>
                </c:pt>
                <c:pt idx="115">
                  <c:v>180.3666533418062</c:v>
                </c:pt>
                <c:pt idx="116">
                  <c:v>183.1242161415754</c:v>
                </c:pt>
                <c:pt idx="117">
                  <c:v>185.85664354381714</c:v>
                </c:pt>
                <c:pt idx="118">
                  <c:v>188.5646342450793</c:v>
                </c:pt>
                <c:pt idx="119">
                  <c:v>191.24886247566064</c:v>
                </c:pt>
                <c:pt idx="120">
                  <c:v>193.90997918738765</c:v>
                </c:pt>
                <c:pt idx="121">
                  <c:v>196.54861317039968</c:v>
                </c:pt>
                <c:pt idx="122">
                  <c:v>199.16537210398477</c:v>
                </c:pt>
                <c:pt idx="123">
                  <c:v>201.76084354609142</c:v>
                </c:pt>
                <c:pt idx="124">
                  <c:v>204.33559586576519</c:v>
                </c:pt>
                <c:pt idx="125">
                  <c:v>206.89017912241474</c:v>
                </c:pt>
                <c:pt idx="126">
                  <c:v>209.42512589550137</c:v>
                </c:pt>
                <c:pt idx="127">
                  <c:v>211.94095206796155</c:v>
                </c:pt>
                <c:pt idx="128">
                  <c:v>214.43815756641348</c:v>
                </c:pt>
                <c:pt idx="129">
                  <c:v>216.91722706096272</c:v>
                </c:pt>
                <c:pt idx="130">
                  <c:v>219.37863062720621</c:v>
                </c:pt>
                <c:pt idx="131">
                  <c:v>221.82282437283666</c:v>
                </c:pt>
                <c:pt idx="132">
                  <c:v>224.2502510310687</c:v>
                </c:pt>
                <c:pt idx="133">
                  <c:v>226.66134052294251</c:v>
                </c:pt>
                <c:pt idx="134">
                  <c:v>229.0565104904085</c:v>
                </c:pt>
                <c:pt idx="135">
                  <c:v>231.43616680195709</c:v>
                </c:pt>
                <c:pt idx="136">
                  <c:v>233.80070403242863</c:v>
                </c:pt>
                <c:pt idx="137">
                  <c:v>236.15050591852034</c:v>
                </c:pt>
                <c:pt idx="138">
                  <c:v>238.48594579139748</c:v>
                </c:pt>
                <c:pt idx="139">
                  <c:v>240.80738698771529</c:v>
                </c:pt>
                <c:pt idx="140">
                  <c:v>243.11518324026412</c:v>
                </c:pt>
                <c:pt idx="141">
                  <c:v>245.4096790493642</c:v>
                </c:pt>
                <c:pt idx="142">
                  <c:v>247.69121003605551</c:v>
                </c:pt>
                <c:pt idx="143">
                  <c:v>249.96010327805351</c:v>
                </c:pt>
                <c:pt idx="144">
                  <c:v>252.21667762937193</c:v>
                </c:pt>
                <c:pt idx="145">
                  <c:v>254.46124402444835</c:v>
                </c:pt>
                <c:pt idx="146">
                  <c:v>256.69410576754751</c:v>
                </c:pt>
                <c:pt idx="147">
                  <c:v>258.91555880816009</c:v>
                </c:pt>
                <c:pt idx="148">
                  <c:v>261.12589200306059</c:v>
                </c:pt>
                <c:pt idx="149">
                  <c:v>263.32538736563708</c:v>
                </c:pt>
                <c:pt idx="150">
                  <c:v>265.51432030305801</c:v>
                </c:pt>
                <c:pt idx="151">
                  <c:v>267.69295984179382</c:v>
                </c:pt>
                <c:pt idx="152">
                  <c:v>269.86156884196902</c:v>
                </c:pt>
                <c:pt idx="153">
                  <c:v>272.02040420097711</c:v>
                </c:pt>
                <c:pt idx="154">
                  <c:v>274.16971704675035</c:v>
                </c:pt>
                <c:pt idx="155">
                  <c:v>276.3097529210371</c:v>
                </c:pt>
                <c:pt idx="156">
                  <c:v>278.44075195300059</c:v>
                </c:pt>
                <c:pt idx="157">
                  <c:v>280.56294902341517</c:v>
                </c:pt>
                <c:pt idx="158">
                  <c:v>282.67657391969891</c:v>
                </c:pt>
                <c:pt idx="159">
                  <c:v>284.78185148198349</c:v>
                </c:pt>
                <c:pt idx="160">
                  <c:v>286.87900174038515</c:v>
                </c:pt>
                <c:pt idx="161">
                  <c:v>288.96824004360269</c:v>
                </c:pt>
                <c:pt idx="162">
                  <c:v>291.04977717892945</c:v>
                </c:pt>
                <c:pt idx="163">
                  <c:v>293.12381948372717</c:v>
                </c:pt>
                <c:pt idx="164">
                  <c:v>295.19056894836916</c:v>
                </c:pt>
                <c:pt idx="165">
                  <c:v>297.25022331061689</c:v>
                </c:pt>
                <c:pt idx="166">
                  <c:v>299.30297614135208</c:v>
                </c:pt>
                <c:pt idx="167">
                  <c:v>301.34901692153875</c:v>
                </c:pt>
                <c:pt idx="168">
                  <c:v>303.38853111024349</c:v>
                </c:pt>
                <c:pt idx="169">
                  <c:v>305.42170020349062</c:v>
                </c:pt>
                <c:pt idx="170">
                  <c:v>307.44870178367768</c:v>
                </c:pt>
                <c:pt idx="171">
                  <c:v>309.46970955922092</c:v>
                </c:pt>
                <c:pt idx="172">
                  <c:v>311.48489339404432</c:v>
                </c:pt>
                <c:pt idx="173">
                  <c:v>313.49441932646687</c:v>
                </c:pt>
                <c:pt idx="174">
                  <c:v>315.49844957698269</c:v>
                </c:pt>
                <c:pt idx="175">
                  <c:v>317.49714254436998</c:v>
                </c:pt>
                <c:pt idx="176">
                  <c:v>319.49065278950587</c:v>
                </c:pt>
                <c:pt idx="177">
                  <c:v>321.47913100620951</c:v>
                </c:pt>
                <c:pt idx="178">
                  <c:v>323.46272397838857</c:v>
                </c:pt>
                <c:pt idx="179">
                  <c:v>325.441574522726</c:v>
                </c:pt>
                <c:pt idx="180">
                  <c:v>327.4158214161223</c:v>
                </c:pt>
                <c:pt idx="181">
                  <c:v>329.38559930710755</c:v>
                </c:pt>
                <c:pt idx="182">
                  <c:v>331.35103861046923</c:v>
                </c:pt>
                <c:pt idx="183">
                  <c:v>333.3122653844099</c:v>
                </c:pt>
                <c:pt idx="184">
                  <c:v>335.26940118967292</c:v>
                </c:pt>
                <c:pt idx="185">
                  <c:v>337.22256293026123</c:v>
                </c:pt>
                <c:pt idx="186">
                  <c:v>339.17186267564313</c:v>
                </c:pt>
                <c:pt idx="187">
                  <c:v>341.11740746470434</c:v>
                </c:pt>
                <c:pt idx="188">
                  <c:v>343.05929909218275</c:v>
                </c:pt>
                <c:pt idx="189">
                  <c:v>344.99763387892023</c:v>
                </c:pt>
                <c:pt idx="190">
                  <c:v>346.93250242799661</c:v>
                </c:pt>
                <c:pt idx="191">
                  <c:v>348.86398936966316</c:v>
                </c:pt>
                <c:pt idx="192">
                  <c:v>350.79217309895364</c:v>
                </c:pt>
                <c:pt idx="193">
                  <c:v>352.71712551088081</c:v>
                </c:pt>
                <c:pt idx="194">
                  <c:v>354.63891173916653</c:v>
                </c:pt>
                <c:pt idx="195">
                  <c:v>356.55758990542142</c:v>
                </c:pt>
                <c:pt idx="196">
                  <c:v>358.47321088648459</c:v>
                </c:pt>
                <c:pt idx="197">
                  <c:v>360.38581810813724</c:v>
                </c:pt>
                <c:pt idx="198">
                  <c:v>362.29544737350557</c:v>
                </c:pt>
                <c:pt idx="199">
                  <c:v>364.20212673407622</c:v>
                </c:pt>
                <c:pt idx="200">
                  <c:v>366.10587641030804</c:v>
                </c:pt>
                <c:pt idx="201">
                  <c:v>368.00670876734938</c:v>
                </c:pt>
                <c:pt idx="202">
                  <c:v>369.90462834943361</c:v>
                </c:pt>
                <c:pt idx="203">
                  <c:v>371.79963197427475</c:v>
                </c:pt>
                <c:pt idx="204">
                  <c:v>373.69170888640735</c:v>
                </c:pt>
                <c:pt idx="205">
                  <c:v>375.58084096612424</c:v>
                </c:pt>
                <c:pt idx="206">
                  <c:v>377.46700298866244</c:v>
                </c:pt>
                <c:pt idx="207">
                  <c:v>379.35016292672606</c:v>
                </c:pt>
                <c:pt idx="208">
                  <c:v>381.23028228840684</c:v>
                </c:pt>
                <c:pt idx="209">
                  <c:v>383.10731648209429</c:v>
                </c:pt>
                <c:pt idx="210">
                  <c:v>384.98121520001121</c:v>
                </c:pt>
                <c:pt idx="211">
                  <c:v>386.85192281248584</c:v>
                </c:pt>
                <c:pt idx="212">
                  <c:v>388.71937876586111</c:v>
                </c:pt>
                <c:pt idx="213">
                  <c:v>390.58351797792687</c:v>
                </c:pt>
                <c:pt idx="214">
                  <c:v>392.44427122583608</c:v>
                </c:pt>
                <c:pt idx="215">
                  <c:v>394.30156552253857</c:v>
                </c:pt>
                <c:pt idx="216">
                  <c:v>396.1553244787732</c:v>
                </c:pt>
                <c:pt idx="217">
                  <c:v>398.00546864855863</c:v>
                </c:pt>
                <c:pt idx="218">
                  <c:v>399.85191585689256</c:v>
                </c:pt>
                <c:pt idx="219">
                  <c:v>401.69458150900499</c:v>
                </c:pt>
                <c:pt idx="220">
                  <c:v>403.53337888101561</c:v>
                </c:pt>
                <c:pt idx="221">
                  <c:v>405.36821939223211</c:v>
                </c:pt>
                <c:pt idx="222">
                  <c:v>407.19901285961282</c:v>
                </c:pt>
                <c:pt idx="223">
                  <c:v>409.02566773511444</c:v>
                </c:pt>
                <c:pt idx="224">
                  <c:v>410.84809132677663</c:v>
                </c:pt>
                <c:pt idx="225">
                  <c:v>412.6661900044698</c:v>
                </c:pt>
                <c:pt idx="226">
                  <c:v>414.47986939126537</c:v>
                </c:pt>
                <c:pt idx="227">
                  <c:v>416.28903454138947</c:v>
                </c:pt>
                <c:pt idx="228">
                  <c:v>418.09359010570017</c:v>
                </c:pt>
                <c:pt idx="229">
                  <c:v>419.89344048559184</c:v>
                </c:pt>
                <c:pt idx="230">
                  <c:v>421.68848997618358</c:v>
                </c:pt>
                <c:pt idx="231">
                  <c:v>423.47864289959665</c:v>
                </c:pt>
                <c:pt idx="232">
                  <c:v>425.26380372907005</c:v>
                </c:pt>
                <c:pt idx="233">
                  <c:v>427.04387720460727</c:v>
                </c:pt>
                <c:pt idx="234">
                  <c:v>428.81876844079301</c:v>
                </c:pt>
                <c:pt idx="235">
                  <c:v>430.58838302736478</c:v>
                </c:pt>
                <c:pt idx="236">
                  <c:v>432.35262712307525</c:v>
                </c:pt>
                <c:pt idx="237">
                  <c:v>434.1114075433332</c:v>
                </c:pt>
                <c:pt idx="238">
                  <c:v>435.86463184206804</c:v>
                </c:pt>
                <c:pt idx="239">
                  <c:v>437.61220838822243</c:v>
                </c:pt>
                <c:pt idx="240">
                  <c:v>439.35404643724087</c:v>
                </c:pt>
                <c:pt idx="241">
                  <c:v>441.09005619788849</c:v>
                </c:pt>
                <c:pt idx="242">
                  <c:v>442.82014889470366</c:v>
                </c:pt>
                <c:pt idx="243">
                  <c:v>444.54423682636099</c:v>
                </c:pt>
                <c:pt idx="244">
                  <c:v>446.26223342019551</c:v>
                </c:pt>
                <c:pt idx="245">
                  <c:v>447.97405328311726</c:v>
                </c:pt>
                <c:pt idx="246">
                  <c:v>449.67961224912438</c:v>
                </c:pt>
                <c:pt idx="247">
                  <c:v>451.3788274236058</c:v>
                </c:pt>
                <c:pt idx="248">
                  <c:v>453.07161722460671</c:v>
                </c:pt>
                <c:pt idx="249">
                  <c:v>454.75790142121707</c:v>
                </c:pt>
                <c:pt idx="250">
                  <c:v>456.43760116922857</c:v>
                </c:pt>
                <c:pt idx="251">
                  <c:v>458.11063904419575</c:v>
                </c:pt>
                <c:pt idx="252">
                  <c:v>459.77693907202377</c:v>
                </c:pt>
                <c:pt idx="253">
                  <c:v>461.43642675719889</c:v>
                </c:pt>
                <c:pt idx="254">
                  <c:v>463.08902910876651</c:v>
                </c:pt>
                <c:pt idx="255">
                  <c:v>464.73467466415605</c:v>
                </c:pt>
                <c:pt idx="256">
                  <c:v>466.37329351094411</c:v>
                </c:pt>
                <c:pt idx="257">
                  <c:v>468.0048173066416</c:v>
                </c:pt>
                <c:pt idx="258">
                  <c:v>469.62917929658505</c:v>
                </c:pt>
                <c:pt idx="259">
                  <c:v>471.24631433000741</c:v>
                </c:pt>
                <c:pt idx="260">
                  <c:v>472.85615887435938</c:v>
                </c:pt>
                <c:pt idx="261">
                  <c:v>474.45865102794806</c:v>
                </c:pt>
                <c:pt idx="262">
                  <c:v>476.05373053095673</c:v>
                </c:pt>
                <c:pt idx="263">
                  <c:v>477.64133877490571</c:v>
                </c:pt>
                <c:pt idx="264">
                  <c:v>479.22141881061197</c:v>
                </c:pt>
                <c:pt idx="265">
                  <c:v>480.79391535470228</c:v>
                </c:pt>
                <c:pt idx="266">
                  <c:v>482.35877479473226</c:v>
                </c:pt>
                <c:pt idx="267">
                  <c:v>483.91594519296211</c:v>
                </c:pt>
                <c:pt idx="268">
                  <c:v>485.46537628883709</c:v>
                </c:pt>
                <c:pt idx="269">
                  <c:v>487.00701950021977</c:v>
                </c:pt>
                <c:pt idx="270">
                  <c:v>488.54082792341916</c:v>
                </c:pt>
                <c:pt idx="271">
                  <c:v>490.06675633206038</c:v>
                </c:pt>
                <c:pt idx="272">
                  <c:v>491.58476117483752</c:v>
                </c:pt>
                <c:pt idx="273">
                  <c:v>493.09480057219031</c:v>
                </c:pt>
                <c:pt idx="274">
                  <c:v>494.5968343119452</c:v>
                </c:pt>
                <c:pt idx="275">
                  <c:v>496.0908238439597</c:v>
                </c:pt>
                <c:pt idx="276">
                  <c:v>497.57673227380775</c:v>
                </c:pt>
                <c:pt idx="277">
                  <c:v>499.05452435554344</c:v>
                </c:pt>
                <c:pt idx="278">
                  <c:v>500.52416648357922</c:v>
                </c:pt>
                <c:pt idx="279">
                  <c:v>501.98562668371432</c:v>
                </c:pt>
                <c:pt idx="280">
                  <c:v>503.43887460334747</c:v>
                </c:pt>
                <c:pt idx="281">
                  <c:v>504.88388150090833</c:v>
                </c:pt>
                <c:pt idx="282">
                  <c:v>506.32062023454063</c:v>
                </c:pt>
                <c:pt idx="283">
                  <c:v>507.74906525006969</c:v>
                </c:pt>
                <c:pt idx="284">
                  <c:v>509.16919256828584</c:v>
                </c:pt>
                <c:pt idx="285">
                  <c:v>510.58097977157558</c:v>
                </c:pt>
                <c:pt idx="286">
                  <c:v>511.98440598993051</c:v>
                </c:pt>
                <c:pt idx="287">
                  <c:v>513.37945188636422</c:v>
                </c:pt>
                <c:pt idx="288">
                  <c:v>514.76609964176669</c:v>
                </c:pt>
                <c:pt idx="289">
                  <c:v>516.14433293922502</c:v>
                </c:pt>
                <c:pt idx="290">
                  <c:v>517.5141369478381</c:v>
                </c:pt>
                <c:pt idx="291">
                  <c:v>518.87549830605383</c:v>
                </c:pt>
                <c:pt idx="292">
                  <c:v>520.22840510455535</c:v>
                </c:pt>
                <c:pt idx="293">
                  <c:v>521.57284686872254</c:v>
                </c:pt>
                <c:pt idx="294">
                  <c:v>522.90881454069574</c:v>
                </c:pt>
                <c:pt idx="295">
                  <c:v>524.23630046106575</c:v>
                </c:pt>
                <c:pt idx="296">
                  <c:v>525.55529835021571</c:v>
                </c:pt>
                <c:pt idx="297">
                  <c:v>526.86580328933951</c:v>
                </c:pt>
                <c:pt idx="298">
                  <c:v>528.16781170115894</c:v>
                </c:pt>
                <c:pt idx="299">
                  <c:v>529.46132133036429</c:v>
                </c:pt>
                <c:pt idx="300">
                  <c:v>530.74633122379976</c:v>
                </c:pt>
                <c:pt idx="301">
                  <c:v>532.02284171041697</c:v>
                </c:pt>
                <c:pt idx="302">
                  <c:v>533.29085438101617</c:v>
                </c:pt>
                <c:pt idx="303">
                  <c:v>534.55037206779832</c:v>
                </c:pt>
                <c:pt idx="304">
                  <c:v>535.80139882374601</c:v>
                </c:pt>
                <c:pt idx="305">
                  <c:v>537.0439399018552</c:v>
                </c:pt>
                <c:pt idx="306">
                  <c:v>538.2780017342352</c:v>
                </c:pt>
                <c:pt idx="307">
                  <c:v>539.50359191109681</c:v>
                </c:pt>
                <c:pt idx="308">
                  <c:v>540.72071915964614</c:v>
                </c:pt>
                <c:pt idx="309">
                  <c:v>541.929393322902</c:v>
                </c:pt>
                <c:pt idx="310">
                  <c:v>543.12962533845371</c:v>
                </c:pt>
                <c:pt idx="311">
                  <c:v>544.32142721717571</c:v>
                </c:pt>
                <c:pt idx="312">
                  <c:v>545.50481202191565</c:v>
                </c:pt>
                <c:pt idx="313">
                  <c:v>546.67979384617047</c:v>
                </c:pt>
                <c:pt idx="314">
                  <c:v>547.846387792766</c:v>
                </c:pt>
                <c:pt idx="315">
                  <c:v>549.00460995255446</c:v>
                </c:pt>
                <c:pt idx="316">
                  <c:v>550.15447738314344</c:v>
                </c:pt>
                <c:pt idx="317">
                  <c:v>551.29600808767009</c:v>
                </c:pt>
                <c:pt idx="318">
                  <c:v>552.42922099363295</c:v>
                </c:pt>
                <c:pt idx="319">
                  <c:v>553.55413593179458</c:v>
                </c:pt>
                <c:pt idx="320">
                  <c:v>554.67077361516579</c:v>
                </c:pt>
                <c:pt idx="321">
                  <c:v>555.77915561808368</c:v>
                </c:pt>
                <c:pt idx="322">
                  <c:v>556.87930435539442</c:v>
                </c:pt>
                <c:pt idx="323">
                  <c:v>557.97124306175056</c:v>
                </c:pt>
                <c:pt idx="324">
                  <c:v>559.05499577103342</c:v>
                </c:pt>
                <c:pt idx="325">
                  <c:v>560.13058729591035</c:v>
                </c:pt>
                <c:pt idx="326">
                  <c:v>561.19804320753462</c:v>
                </c:pt>
                <c:pt idx="327">
                  <c:v>562.25738981539848</c:v>
                </c:pt>
                <c:pt idx="328">
                  <c:v>563.30865414734581</c:v>
                </c:pt>
                <c:pt idx="329">
                  <c:v>564.35186392975345</c:v>
                </c:pt>
                <c:pt idx="330">
                  <c:v>565.38704756788798</c:v>
                </c:pt>
                <c:pt idx="331">
                  <c:v>566.41423412644474</c:v>
                </c:pt>
                <c:pt idx="332">
                  <c:v>567.43345331027615</c:v>
                </c:pt>
                <c:pt idx="333">
                  <c:v>568.44473544531536</c:v>
                </c:pt>
                <c:pt idx="334">
                  <c:v>569.44811145970073</c:v>
                </c:pt>
                <c:pt idx="335">
                  <c:v>570.44361286510684</c:v>
                </c:pt>
                <c:pt idx="336">
                  <c:v>571.43127173828714</c:v>
                </c:pt>
                <c:pt idx="337">
                  <c:v>572.41112070283305</c:v>
                </c:pt>
                <c:pt idx="338">
                  <c:v>573.38319291115306</c:v>
                </c:pt>
                <c:pt idx="339">
                  <c:v>574.34752202667732</c:v>
                </c:pt>
                <c:pt idx="340">
                  <c:v>575.30414220629018</c:v>
                </c:pt>
                <c:pt idx="341">
                  <c:v>576.2530880829944</c:v>
                </c:pt>
                <c:pt idx="342">
                  <c:v>577.19439474881085</c:v>
                </c:pt>
                <c:pt idx="343">
                  <c:v>578.12809773791514</c:v>
                </c:pt>
                <c:pt idx="344">
                  <c:v>579.05423301001508</c:v>
                </c:pt>
                <c:pt idx="345">
                  <c:v>579.97283693397071</c:v>
                </c:pt>
                <c:pt idx="346">
                  <c:v>580.88394627165792</c:v>
                </c:pt>
                <c:pt idx="347">
                  <c:v>581.78759816207935</c:v>
                </c:pt>
                <c:pt idx="348">
                  <c:v>582.68383010572177</c:v>
                </c:pt>
                <c:pt idx="349">
                  <c:v>583.57267994916322</c:v>
                </c:pt>
                <c:pt idx="350">
                  <c:v>584.45418586992946</c:v>
                </c:pt>
                <c:pt idx="351">
                  <c:v>585.32838636160102</c:v>
                </c:pt>
                <c:pt idx="352">
                  <c:v>586.19532021917155</c:v>
                </c:pt>
                <c:pt idx="353">
                  <c:v>587.05502652465736</c:v>
                </c:pt>
                <c:pt idx="354">
                  <c:v>587.90754463295877</c:v>
                </c:pt>
                <c:pt idx="355">
                  <c:v>588.7529141579729</c:v>
                </c:pt>
                <c:pt idx="356">
                  <c:v>589.59117495895759</c:v>
                </c:pt>
                <c:pt idx="357">
                  <c:v>590.42236712714646</c:v>
                </c:pt>
                <c:pt idx="358">
                  <c:v>591.24653097261398</c:v>
                </c:pt>
                <c:pt idx="359">
                  <c:v>592.06370701139031</c:v>
                </c:pt>
                <c:pt idx="360">
                  <c:v>592.87393595282447</c:v>
                </c:pt>
                <c:pt idx="361">
                  <c:v>593.67725868719549</c:v>
                </c:pt>
                <c:pt idx="362">
                  <c:v>594.47371627356949</c:v>
                </c:pt>
                <c:pt idx="363">
                  <c:v>595.26334992790248</c:v>
                </c:pt>
                <c:pt idx="364">
                  <c:v>596.04620101138596</c:v>
                </c:pt>
                <c:pt idx="365">
                  <c:v>596.82231101903528</c:v>
                </c:pt>
                <c:pt idx="366">
                  <c:v>597.59172156851821</c:v>
                </c:pt>
                <c:pt idx="367">
                  <c:v>598.35447438922188</c:v>
                </c:pt>
                <c:pt idx="368">
                  <c:v>599.11061131155691</c:v>
                </c:pt>
                <c:pt idx="369">
                  <c:v>599.86017425649561</c:v>
                </c:pt>
                <c:pt idx="370">
                  <c:v>600.6032052253438</c:v>
                </c:pt>
                <c:pt idx="371">
                  <c:v>601.33974628974215</c:v>
                </c:pt>
                <c:pt idx="372">
                  <c:v>602.06983958189664</c:v>
                </c:pt>
                <c:pt idx="373">
                  <c:v>602.79352728503466</c:v>
                </c:pt>
                <c:pt idx="374">
                  <c:v>603.51085162408469</c:v>
                </c:pt>
                <c:pt idx="375">
                  <c:v>604.22185485657724</c:v>
                </c:pt>
                <c:pt idx="376">
                  <c:v>604.92657926376467</c:v>
                </c:pt>
                <c:pt idx="377">
                  <c:v>605.62506714195695</c:v>
                </c:pt>
                <c:pt idx="378">
                  <c:v>606.31736079407108</c:v>
                </c:pt>
                <c:pt idx="379">
                  <c:v>607.00350252139151</c:v>
                </c:pt>
                <c:pt idx="380">
                  <c:v>607.68353461553863</c:v>
                </c:pt>
                <c:pt idx="381">
                  <c:v>608.35749935064291</c:v>
                </c:pt>
                <c:pt idx="382">
                  <c:v>609.02543897572207</c:v>
                </c:pt>
                <c:pt idx="383">
                  <c:v>609.68739570725768</c:v>
                </c:pt>
                <c:pt idx="384">
                  <c:v>610.34341172196946</c:v>
                </c:pt>
                <c:pt idx="385">
                  <c:v>610.99352914978385</c:v>
                </c:pt>
                <c:pt idx="386">
                  <c:v>611.63779006699406</c:v>
                </c:pt>
                <c:pt idx="387">
                  <c:v>612.27623648960866</c:v>
                </c:pt>
                <c:pt idx="388">
                  <c:v>612.90891036688618</c:v>
                </c:pt>
                <c:pt idx="389">
                  <c:v>612.90891036688618</c:v>
                </c:pt>
                <c:pt idx="390">
                  <c:v>612.90891036688618</c:v>
                </c:pt>
                <c:pt idx="391">
                  <c:v>612.90891036688618</c:v>
                </c:pt>
                <c:pt idx="392">
                  <c:v>612.90891036688618</c:v>
                </c:pt>
                <c:pt idx="393">
                  <c:v>612.90891036688618</c:v>
                </c:pt>
                <c:pt idx="394">
                  <c:v>612.90891036688618</c:v>
                </c:pt>
                <c:pt idx="395">
                  <c:v>612.90891036688618</c:v>
                </c:pt>
                <c:pt idx="396">
                  <c:v>612.90891036688618</c:v>
                </c:pt>
                <c:pt idx="397">
                  <c:v>612.90891036688618</c:v>
                </c:pt>
                <c:pt idx="398">
                  <c:v>612.90891036688618</c:v>
                </c:pt>
                <c:pt idx="399">
                  <c:v>612.90891036688618</c:v>
                </c:pt>
                <c:pt idx="400">
                  <c:v>612.90891036688618</c:v>
                </c:pt>
                <c:pt idx="401">
                  <c:v>612.90891036688618</c:v>
                </c:pt>
                <c:pt idx="402">
                  <c:v>612.90891036688618</c:v>
                </c:pt>
                <c:pt idx="403">
                  <c:v>612.90891036688618</c:v>
                </c:pt>
                <c:pt idx="404">
                  <c:v>612.90891036688618</c:v>
                </c:pt>
                <c:pt idx="405">
                  <c:v>612.90891036688618</c:v>
                </c:pt>
                <c:pt idx="406">
                  <c:v>612.90891036688618</c:v>
                </c:pt>
                <c:pt idx="407">
                  <c:v>612.90891036688618</c:v>
                </c:pt>
                <c:pt idx="408">
                  <c:v>612.90891036688618</c:v>
                </c:pt>
                <c:pt idx="409">
                  <c:v>612.90891036688618</c:v>
                </c:pt>
                <c:pt idx="410">
                  <c:v>612.90891036688618</c:v>
                </c:pt>
                <c:pt idx="411">
                  <c:v>612.90891036688618</c:v>
                </c:pt>
                <c:pt idx="412">
                  <c:v>612.90891036688618</c:v>
                </c:pt>
                <c:pt idx="413">
                  <c:v>612.90891036688618</c:v>
                </c:pt>
                <c:pt idx="414">
                  <c:v>612.90891036688618</c:v>
                </c:pt>
                <c:pt idx="415">
                  <c:v>612.90891036688618</c:v>
                </c:pt>
                <c:pt idx="416">
                  <c:v>612.90891036688618</c:v>
                </c:pt>
                <c:pt idx="417">
                  <c:v>612.90891036688618</c:v>
                </c:pt>
                <c:pt idx="418">
                  <c:v>612.90891036688618</c:v>
                </c:pt>
                <c:pt idx="419">
                  <c:v>612.90891036688618</c:v>
                </c:pt>
                <c:pt idx="420">
                  <c:v>612.90891036688618</c:v>
                </c:pt>
                <c:pt idx="421">
                  <c:v>612.90891036688618</c:v>
                </c:pt>
                <c:pt idx="422">
                  <c:v>612.90891036688618</c:v>
                </c:pt>
                <c:pt idx="423">
                  <c:v>612.90891036688618</c:v>
                </c:pt>
                <c:pt idx="424">
                  <c:v>612.90891036688618</c:v>
                </c:pt>
                <c:pt idx="425">
                  <c:v>612.90891036688618</c:v>
                </c:pt>
                <c:pt idx="426">
                  <c:v>612.90891036688618</c:v>
                </c:pt>
                <c:pt idx="427">
                  <c:v>612.90891036688618</c:v>
                </c:pt>
                <c:pt idx="428">
                  <c:v>612.90891036688618</c:v>
                </c:pt>
                <c:pt idx="429">
                  <c:v>612.90891036688618</c:v>
                </c:pt>
                <c:pt idx="430">
                  <c:v>612.90891036688618</c:v>
                </c:pt>
                <c:pt idx="431">
                  <c:v>612.90891036688618</c:v>
                </c:pt>
                <c:pt idx="432">
                  <c:v>612.90891036688618</c:v>
                </c:pt>
                <c:pt idx="433">
                  <c:v>612.90891036688618</c:v>
                </c:pt>
                <c:pt idx="434">
                  <c:v>612.90891036688618</c:v>
                </c:pt>
                <c:pt idx="435">
                  <c:v>612.90891036688618</c:v>
                </c:pt>
                <c:pt idx="436">
                  <c:v>612.90891036688618</c:v>
                </c:pt>
                <c:pt idx="437">
                  <c:v>612.90891036688618</c:v>
                </c:pt>
                <c:pt idx="438">
                  <c:v>612.90891036688618</c:v>
                </c:pt>
                <c:pt idx="439">
                  <c:v>612.90891036688618</c:v>
                </c:pt>
                <c:pt idx="440">
                  <c:v>612.90891036688618</c:v>
                </c:pt>
                <c:pt idx="441">
                  <c:v>612.90891036688618</c:v>
                </c:pt>
                <c:pt idx="442">
                  <c:v>612.90891036688618</c:v>
                </c:pt>
                <c:pt idx="443">
                  <c:v>612.90891036688618</c:v>
                </c:pt>
                <c:pt idx="444">
                  <c:v>612.90891036688618</c:v>
                </c:pt>
                <c:pt idx="445">
                  <c:v>612.90891036688618</c:v>
                </c:pt>
                <c:pt idx="446">
                  <c:v>612.90891036688618</c:v>
                </c:pt>
                <c:pt idx="447">
                  <c:v>612.90891036688618</c:v>
                </c:pt>
                <c:pt idx="448">
                  <c:v>612.90891036688618</c:v>
                </c:pt>
                <c:pt idx="449">
                  <c:v>612.90891036688618</c:v>
                </c:pt>
                <c:pt idx="450">
                  <c:v>612.90891036688618</c:v>
                </c:pt>
                <c:pt idx="451">
                  <c:v>612.90891036688618</c:v>
                </c:pt>
                <c:pt idx="452">
                  <c:v>612.90891036688618</c:v>
                </c:pt>
                <c:pt idx="453">
                  <c:v>612.90891036688618</c:v>
                </c:pt>
                <c:pt idx="454">
                  <c:v>612.90891036688618</c:v>
                </c:pt>
                <c:pt idx="455">
                  <c:v>612.90891036688618</c:v>
                </c:pt>
                <c:pt idx="456">
                  <c:v>612.90891036688618</c:v>
                </c:pt>
                <c:pt idx="457">
                  <c:v>612.90891036688618</c:v>
                </c:pt>
                <c:pt idx="458">
                  <c:v>612.90891036688618</c:v>
                </c:pt>
                <c:pt idx="459">
                  <c:v>612.90891036688618</c:v>
                </c:pt>
                <c:pt idx="460">
                  <c:v>612.90891036688618</c:v>
                </c:pt>
                <c:pt idx="461">
                  <c:v>612.90891036688618</c:v>
                </c:pt>
                <c:pt idx="462">
                  <c:v>612.90891036688618</c:v>
                </c:pt>
                <c:pt idx="463">
                  <c:v>612.90891036688618</c:v>
                </c:pt>
                <c:pt idx="464">
                  <c:v>612.90891036688618</c:v>
                </c:pt>
                <c:pt idx="465">
                  <c:v>612.90891036688618</c:v>
                </c:pt>
                <c:pt idx="466">
                  <c:v>612.90891036688618</c:v>
                </c:pt>
                <c:pt idx="467">
                  <c:v>612.90891036688618</c:v>
                </c:pt>
                <c:pt idx="468">
                  <c:v>612.90891036688618</c:v>
                </c:pt>
                <c:pt idx="469">
                  <c:v>612.90891036688618</c:v>
                </c:pt>
                <c:pt idx="470">
                  <c:v>612.90891036688618</c:v>
                </c:pt>
                <c:pt idx="471">
                  <c:v>612.90891036688618</c:v>
                </c:pt>
                <c:pt idx="472">
                  <c:v>612.90891036688618</c:v>
                </c:pt>
                <c:pt idx="473">
                  <c:v>612.90891036688618</c:v>
                </c:pt>
                <c:pt idx="474">
                  <c:v>612.90891036688618</c:v>
                </c:pt>
                <c:pt idx="475">
                  <c:v>612.90891036688618</c:v>
                </c:pt>
                <c:pt idx="476">
                  <c:v>612.90891036688618</c:v>
                </c:pt>
                <c:pt idx="477">
                  <c:v>612.90891036688618</c:v>
                </c:pt>
                <c:pt idx="478">
                  <c:v>612.90891036688618</c:v>
                </c:pt>
                <c:pt idx="479">
                  <c:v>612.90891036688618</c:v>
                </c:pt>
                <c:pt idx="480">
                  <c:v>612.90891036688618</c:v>
                </c:pt>
                <c:pt idx="481">
                  <c:v>612.90891036688618</c:v>
                </c:pt>
                <c:pt idx="482">
                  <c:v>612.90891036688618</c:v>
                </c:pt>
                <c:pt idx="483">
                  <c:v>612.90891036688618</c:v>
                </c:pt>
                <c:pt idx="484">
                  <c:v>612.90891036688618</c:v>
                </c:pt>
                <c:pt idx="485">
                  <c:v>612.90891036688618</c:v>
                </c:pt>
                <c:pt idx="486">
                  <c:v>612.90891036688618</c:v>
                </c:pt>
                <c:pt idx="487">
                  <c:v>612.90891036688618</c:v>
                </c:pt>
                <c:pt idx="488">
                  <c:v>612.90891036688618</c:v>
                </c:pt>
                <c:pt idx="489">
                  <c:v>612.90891036688618</c:v>
                </c:pt>
                <c:pt idx="490">
                  <c:v>612.90891036688618</c:v>
                </c:pt>
                <c:pt idx="491">
                  <c:v>612.90891036688618</c:v>
                </c:pt>
                <c:pt idx="492">
                  <c:v>612.90891036688618</c:v>
                </c:pt>
                <c:pt idx="493">
                  <c:v>612.90891036688618</c:v>
                </c:pt>
                <c:pt idx="494">
                  <c:v>612.90891036688618</c:v>
                </c:pt>
                <c:pt idx="495">
                  <c:v>612.90891036688618</c:v>
                </c:pt>
                <c:pt idx="496">
                  <c:v>612.90891036688618</c:v>
                </c:pt>
                <c:pt idx="497">
                  <c:v>612.90891036688618</c:v>
                </c:pt>
                <c:pt idx="498">
                  <c:v>612.90891036688618</c:v>
                </c:pt>
                <c:pt idx="499">
                  <c:v>612.90891036688618</c:v>
                </c:pt>
                <c:pt idx="500">
                  <c:v>612.90891036688618</c:v>
                </c:pt>
                <c:pt idx="501">
                  <c:v>612.90891036688618</c:v>
                </c:pt>
                <c:pt idx="502">
                  <c:v>612.90891036688618</c:v>
                </c:pt>
                <c:pt idx="503">
                  <c:v>612.90891036688618</c:v>
                </c:pt>
                <c:pt idx="504">
                  <c:v>612.90891036688618</c:v>
                </c:pt>
                <c:pt idx="505">
                  <c:v>612.90891036688618</c:v>
                </c:pt>
                <c:pt idx="506">
                  <c:v>612.90891036688618</c:v>
                </c:pt>
                <c:pt idx="507">
                  <c:v>612.90891036688618</c:v>
                </c:pt>
                <c:pt idx="508">
                  <c:v>612.90891036688618</c:v>
                </c:pt>
                <c:pt idx="509">
                  <c:v>612.90891036688618</c:v>
                </c:pt>
                <c:pt idx="510">
                  <c:v>612.90891036688618</c:v>
                </c:pt>
                <c:pt idx="511">
                  <c:v>612.90891036688618</c:v>
                </c:pt>
                <c:pt idx="512">
                  <c:v>612.90891036688618</c:v>
                </c:pt>
                <c:pt idx="513">
                  <c:v>612.90891036688618</c:v>
                </c:pt>
                <c:pt idx="514">
                  <c:v>612.90891036688618</c:v>
                </c:pt>
                <c:pt idx="515">
                  <c:v>612.90891036688618</c:v>
                </c:pt>
                <c:pt idx="516">
                  <c:v>612.90891036688618</c:v>
                </c:pt>
                <c:pt idx="517">
                  <c:v>612.90891036688618</c:v>
                </c:pt>
                <c:pt idx="518">
                  <c:v>612.90891036688618</c:v>
                </c:pt>
                <c:pt idx="519">
                  <c:v>612.90891036688618</c:v>
                </c:pt>
                <c:pt idx="520">
                  <c:v>612.90891036688618</c:v>
                </c:pt>
                <c:pt idx="521">
                  <c:v>612.90891036688618</c:v>
                </c:pt>
                <c:pt idx="522">
                  <c:v>612.90891036688618</c:v>
                </c:pt>
                <c:pt idx="523">
                  <c:v>612.90891036688618</c:v>
                </c:pt>
                <c:pt idx="524">
                  <c:v>612.90891036688618</c:v>
                </c:pt>
                <c:pt idx="525">
                  <c:v>612.90891036688618</c:v>
                </c:pt>
                <c:pt idx="526">
                  <c:v>612.90891036688618</c:v>
                </c:pt>
                <c:pt idx="527">
                  <c:v>612.90891036688618</c:v>
                </c:pt>
                <c:pt idx="528">
                  <c:v>612.90891036688618</c:v>
                </c:pt>
                <c:pt idx="529">
                  <c:v>612.90891036688618</c:v>
                </c:pt>
                <c:pt idx="530">
                  <c:v>612.90891036688618</c:v>
                </c:pt>
                <c:pt idx="531">
                  <c:v>612.90891036688618</c:v>
                </c:pt>
                <c:pt idx="532">
                  <c:v>612.90891036688618</c:v>
                </c:pt>
                <c:pt idx="533">
                  <c:v>612.90891036688618</c:v>
                </c:pt>
                <c:pt idx="534">
                  <c:v>612.90891036688618</c:v>
                </c:pt>
                <c:pt idx="535">
                  <c:v>612.90891036688618</c:v>
                </c:pt>
                <c:pt idx="536">
                  <c:v>612.90891036688618</c:v>
                </c:pt>
                <c:pt idx="537">
                  <c:v>612.90891036688618</c:v>
                </c:pt>
                <c:pt idx="538">
                  <c:v>612.90891036688618</c:v>
                </c:pt>
                <c:pt idx="539">
                  <c:v>612.90891036688618</c:v>
                </c:pt>
                <c:pt idx="540">
                  <c:v>612.90891036688618</c:v>
                </c:pt>
                <c:pt idx="541">
                  <c:v>612.90891036688618</c:v>
                </c:pt>
                <c:pt idx="542">
                  <c:v>612.90891036688618</c:v>
                </c:pt>
                <c:pt idx="543">
                  <c:v>612.90891036688618</c:v>
                </c:pt>
                <c:pt idx="544">
                  <c:v>612.90891036688618</c:v>
                </c:pt>
                <c:pt idx="545">
                  <c:v>612.90891036688618</c:v>
                </c:pt>
                <c:pt idx="546">
                  <c:v>612.90891036688618</c:v>
                </c:pt>
                <c:pt idx="547">
                  <c:v>612.90891036688618</c:v>
                </c:pt>
                <c:pt idx="548">
                  <c:v>612.90891036688618</c:v>
                </c:pt>
                <c:pt idx="549">
                  <c:v>612.90891036688618</c:v>
                </c:pt>
                <c:pt idx="550">
                  <c:v>612.90891036688618</c:v>
                </c:pt>
                <c:pt idx="551">
                  <c:v>612.90891036688618</c:v>
                </c:pt>
                <c:pt idx="552">
                  <c:v>612.90891036688618</c:v>
                </c:pt>
                <c:pt idx="553">
                  <c:v>612.90891036688618</c:v>
                </c:pt>
                <c:pt idx="554">
                  <c:v>612.90891036688618</c:v>
                </c:pt>
                <c:pt idx="555">
                  <c:v>612.90891036688618</c:v>
                </c:pt>
                <c:pt idx="556">
                  <c:v>612.90891036688618</c:v>
                </c:pt>
                <c:pt idx="557">
                  <c:v>612.90891036688618</c:v>
                </c:pt>
                <c:pt idx="558">
                  <c:v>612.90891036688618</c:v>
                </c:pt>
                <c:pt idx="559">
                  <c:v>612.90891036688618</c:v>
                </c:pt>
                <c:pt idx="560">
                  <c:v>612.90891036688618</c:v>
                </c:pt>
                <c:pt idx="561">
                  <c:v>612.90891036688618</c:v>
                </c:pt>
                <c:pt idx="562">
                  <c:v>612.90891036688618</c:v>
                </c:pt>
                <c:pt idx="563">
                  <c:v>612.90891036688618</c:v>
                </c:pt>
                <c:pt idx="564">
                  <c:v>612.90891036688618</c:v>
                </c:pt>
                <c:pt idx="565">
                  <c:v>612.90891036688618</c:v>
                </c:pt>
                <c:pt idx="566">
                  <c:v>612.90891036688618</c:v>
                </c:pt>
                <c:pt idx="567">
                  <c:v>612.90891036688618</c:v>
                </c:pt>
                <c:pt idx="568">
                  <c:v>612.90891036688618</c:v>
                </c:pt>
                <c:pt idx="569">
                  <c:v>612.90891036688618</c:v>
                </c:pt>
                <c:pt idx="570">
                  <c:v>612.90891036688618</c:v>
                </c:pt>
                <c:pt idx="571">
                  <c:v>612.90891036688618</c:v>
                </c:pt>
                <c:pt idx="572">
                  <c:v>612.90891036688618</c:v>
                </c:pt>
                <c:pt idx="573">
                  <c:v>612.90891036688618</c:v>
                </c:pt>
                <c:pt idx="574">
                  <c:v>612.90891036688618</c:v>
                </c:pt>
                <c:pt idx="575">
                  <c:v>612.90891036688618</c:v>
                </c:pt>
                <c:pt idx="576">
                  <c:v>612.90891036688618</c:v>
                </c:pt>
                <c:pt idx="577">
                  <c:v>612.90891036688618</c:v>
                </c:pt>
                <c:pt idx="578">
                  <c:v>612.90891036688618</c:v>
                </c:pt>
                <c:pt idx="579">
                  <c:v>612.90891036688618</c:v>
                </c:pt>
                <c:pt idx="580">
                  <c:v>612.90891036688618</c:v>
                </c:pt>
                <c:pt idx="581">
                  <c:v>612.90891036688618</c:v>
                </c:pt>
                <c:pt idx="582">
                  <c:v>612.90891036688618</c:v>
                </c:pt>
                <c:pt idx="583">
                  <c:v>612.90891036688618</c:v>
                </c:pt>
                <c:pt idx="584">
                  <c:v>612.90891036688618</c:v>
                </c:pt>
                <c:pt idx="585">
                  <c:v>612.90891036688618</c:v>
                </c:pt>
                <c:pt idx="586">
                  <c:v>612.90891036688618</c:v>
                </c:pt>
                <c:pt idx="587">
                  <c:v>612.90891036688618</c:v>
                </c:pt>
                <c:pt idx="588">
                  <c:v>612.90891036688618</c:v>
                </c:pt>
                <c:pt idx="589">
                  <c:v>612.90891036688618</c:v>
                </c:pt>
                <c:pt idx="590">
                  <c:v>612.90891036688618</c:v>
                </c:pt>
                <c:pt idx="591">
                  <c:v>612.90891036688618</c:v>
                </c:pt>
                <c:pt idx="592">
                  <c:v>612.90891036688618</c:v>
                </c:pt>
                <c:pt idx="593">
                  <c:v>612.90891036688618</c:v>
                </c:pt>
                <c:pt idx="594">
                  <c:v>612.90891036688618</c:v>
                </c:pt>
                <c:pt idx="595">
                  <c:v>612.90891036688618</c:v>
                </c:pt>
                <c:pt idx="596">
                  <c:v>612.90891036688618</c:v>
                </c:pt>
                <c:pt idx="597">
                  <c:v>612.90891036688618</c:v>
                </c:pt>
                <c:pt idx="598">
                  <c:v>612.90891036688618</c:v>
                </c:pt>
                <c:pt idx="599">
                  <c:v>612.90891036688618</c:v>
                </c:pt>
                <c:pt idx="600">
                  <c:v>612.90891036688618</c:v>
                </c:pt>
                <c:pt idx="601">
                  <c:v>612.90891036688618</c:v>
                </c:pt>
                <c:pt idx="602">
                  <c:v>612.90891036688618</c:v>
                </c:pt>
                <c:pt idx="603">
                  <c:v>612.90891036688618</c:v>
                </c:pt>
                <c:pt idx="604">
                  <c:v>612.90891036688618</c:v>
                </c:pt>
                <c:pt idx="605">
                  <c:v>612.90891036688618</c:v>
                </c:pt>
                <c:pt idx="606">
                  <c:v>612.90891036688618</c:v>
                </c:pt>
                <c:pt idx="607">
                  <c:v>612.90891036688618</c:v>
                </c:pt>
                <c:pt idx="608">
                  <c:v>612.90891036688618</c:v>
                </c:pt>
                <c:pt idx="609">
                  <c:v>612.90891036688618</c:v>
                </c:pt>
                <c:pt idx="610">
                  <c:v>612.90891036688618</c:v>
                </c:pt>
                <c:pt idx="611">
                  <c:v>612.90891036688618</c:v>
                </c:pt>
                <c:pt idx="612">
                  <c:v>612.90891036688618</c:v>
                </c:pt>
                <c:pt idx="613">
                  <c:v>612.90891036688618</c:v>
                </c:pt>
                <c:pt idx="614">
                  <c:v>612.90891036688618</c:v>
                </c:pt>
                <c:pt idx="615">
                  <c:v>612.90891036688618</c:v>
                </c:pt>
                <c:pt idx="616">
                  <c:v>612.90891036688618</c:v>
                </c:pt>
                <c:pt idx="617">
                  <c:v>612.90891036688618</c:v>
                </c:pt>
                <c:pt idx="618">
                  <c:v>612.90891036688618</c:v>
                </c:pt>
                <c:pt idx="619">
                  <c:v>612.90891036688618</c:v>
                </c:pt>
                <c:pt idx="620">
                  <c:v>612.90891036688618</c:v>
                </c:pt>
                <c:pt idx="621">
                  <c:v>612.90891036688618</c:v>
                </c:pt>
                <c:pt idx="622">
                  <c:v>612.90891036688618</c:v>
                </c:pt>
                <c:pt idx="623">
                  <c:v>612.90891036688618</c:v>
                </c:pt>
                <c:pt idx="624">
                  <c:v>612.90891036688618</c:v>
                </c:pt>
                <c:pt idx="625">
                  <c:v>612.90891036688618</c:v>
                </c:pt>
                <c:pt idx="626">
                  <c:v>612.90891036688618</c:v>
                </c:pt>
                <c:pt idx="627">
                  <c:v>612.90891036688618</c:v>
                </c:pt>
                <c:pt idx="628">
                  <c:v>612.90891036688618</c:v>
                </c:pt>
                <c:pt idx="629">
                  <c:v>612.90891036688618</c:v>
                </c:pt>
                <c:pt idx="630">
                  <c:v>612.90891036688618</c:v>
                </c:pt>
                <c:pt idx="631">
                  <c:v>612.90891036688618</c:v>
                </c:pt>
                <c:pt idx="632">
                  <c:v>612.90891036688618</c:v>
                </c:pt>
                <c:pt idx="633">
                  <c:v>612.90891036688618</c:v>
                </c:pt>
                <c:pt idx="634">
                  <c:v>612.90891036688618</c:v>
                </c:pt>
                <c:pt idx="635">
                  <c:v>612.90891036688618</c:v>
                </c:pt>
                <c:pt idx="636">
                  <c:v>612.90891036688618</c:v>
                </c:pt>
                <c:pt idx="637">
                  <c:v>612.90891036688618</c:v>
                </c:pt>
                <c:pt idx="638">
                  <c:v>612.90891036688618</c:v>
                </c:pt>
                <c:pt idx="639">
                  <c:v>612.90891036688618</c:v>
                </c:pt>
                <c:pt idx="640">
                  <c:v>612.90891036688618</c:v>
                </c:pt>
                <c:pt idx="641">
                  <c:v>612.90891036688618</c:v>
                </c:pt>
                <c:pt idx="642">
                  <c:v>612.90891036688618</c:v>
                </c:pt>
                <c:pt idx="643">
                  <c:v>612.90891036688618</c:v>
                </c:pt>
                <c:pt idx="644">
                  <c:v>612.90891036688618</c:v>
                </c:pt>
                <c:pt idx="645">
                  <c:v>612.90891036688618</c:v>
                </c:pt>
                <c:pt idx="646">
                  <c:v>612.90891036688618</c:v>
                </c:pt>
                <c:pt idx="647">
                  <c:v>612.90891036688618</c:v>
                </c:pt>
                <c:pt idx="648">
                  <c:v>612.90891036688618</c:v>
                </c:pt>
                <c:pt idx="649">
                  <c:v>612.90891036688618</c:v>
                </c:pt>
                <c:pt idx="650">
                  <c:v>612.90891036688618</c:v>
                </c:pt>
                <c:pt idx="651">
                  <c:v>612.90891036688618</c:v>
                </c:pt>
                <c:pt idx="652">
                  <c:v>612.90891036688618</c:v>
                </c:pt>
                <c:pt idx="653">
                  <c:v>612.90891036688618</c:v>
                </c:pt>
                <c:pt idx="654">
                  <c:v>612.90891036688618</c:v>
                </c:pt>
                <c:pt idx="655">
                  <c:v>612.90891036688618</c:v>
                </c:pt>
                <c:pt idx="656">
                  <c:v>612.90891036688618</c:v>
                </c:pt>
                <c:pt idx="657">
                  <c:v>612.90891036688618</c:v>
                </c:pt>
                <c:pt idx="658">
                  <c:v>612.90891036688618</c:v>
                </c:pt>
                <c:pt idx="659">
                  <c:v>612.90891036688618</c:v>
                </c:pt>
                <c:pt idx="660">
                  <c:v>612.90891036688618</c:v>
                </c:pt>
                <c:pt idx="661">
                  <c:v>612.90891036688618</c:v>
                </c:pt>
                <c:pt idx="662">
                  <c:v>612.90891036688618</c:v>
                </c:pt>
                <c:pt idx="663">
                  <c:v>612.90891036688618</c:v>
                </c:pt>
                <c:pt idx="664">
                  <c:v>612.90891036688618</c:v>
                </c:pt>
                <c:pt idx="665">
                  <c:v>612.90891036688618</c:v>
                </c:pt>
                <c:pt idx="666">
                  <c:v>612.90891036688618</c:v>
                </c:pt>
                <c:pt idx="667">
                  <c:v>612.90891036688618</c:v>
                </c:pt>
                <c:pt idx="668">
                  <c:v>612.90891036688618</c:v>
                </c:pt>
                <c:pt idx="669">
                  <c:v>612.90891036688618</c:v>
                </c:pt>
                <c:pt idx="670">
                  <c:v>612.90891036688618</c:v>
                </c:pt>
                <c:pt idx="671">
                  <c:v>612.90891036688618</c:v>
                </c:pt>
                <c:pt idx="672">
                  <c:v>612.90891036688618</c:v>
                </c:pt>
                <c:pt idx="673">
                  <c:v>612.90891036688618</c:v>
                </c:pt>
                <c:pt idx="674">
                  <c:v>612.90891036688618</c:v>
                </c:pt>
                <c:pt idx="675">
                  <c:v>612.90891036688618</c:v>
                </c:pt>
                <c:pt idx="676">
                  <c:v>612.90891036688618</c:v>
                </c:pt>
                <c:pt idx="677">
                  <c:v>612.90891036688618</c:v>
                </c:pt>
                <c:pt idx="678">
                  <c:v>612.90891036688618</c:v>
                </c:pt>
                <c:pt idx="679">
                  <c:v>612.90891036688618</c:v>
                </c:pt>
                <c:pt idx="680">
                  <c:v>612.90891036688618</c:v>
                </c:pt>
                <c:pt idx="681">
                  <c:v>612.90891036688618</c:v>
                </c:pt>
                <c:pt idx="682">
                  <c:v>612.90891036688618</c:v>
                </c:pt>
                <c:pt idx="683">
                  <c:v>612.90891036688618</c:v>
                </c:pt>
                <c:pt idx="684">
                  <c:v>612.90891036688618</c:v>
                </c:pt>
                <c:pt idx="685">
                  <c:v>612.90891036688618</c:v>
                </c:pt>
                <c:pt idx="686">
                  <c:v>612.90891036688618</c:v>
                </c:pt>
                <c:pt idx="687">
                  <c:v>612.90891036688618</c:v>
                </c:pt>
                <c:pt idx="688">
                  <c:v>612.90891036688618</c:v>
                </c:pt>
                <c:pt idx="689">
                  <c:v>612.90891036688618</c:v>
                </c:pt>
                <c:pt idx="690">
                  <c:v>612.90891036688618</c:v>
                </c:pt>
                <c:pt idx="691">
                  <c:v>612.90891036688618</c:v>
                </c:pt>
                <c:pt idx="692">
                  <c:v>612.90891036688618</c:v>
                </c:pt>
                <c:pt idx="693">
                  <c:v>612.90891036688618</c:v>
                </c:pt>
                <c:pt idx="694">
                  <c:v>612.90891036688618</c:v>
                </c:pt>
                <c:pt idx="695">
                  <c:v>612.90891036688618</c:v>
                </c:pt>
                <c:pt idx="696">
                  <c:v>612.90891036688618</c:v>
                </c:pt>
                <c:pt idx="697">
                  <c:v>612.90891036688618</c:v>
                </c:pt>
                <c:pt idx="698">
                  <c:v>612.90891036688618</c:v>
                </c:pt>
                <c:pt idx="699">
                  <c:v>612.90891036688618</c:v>
                </c:pt>
                <c:pt idx="700">
                  <c:v>612.90891036688618</c:v>
                </c:pt>
                <c:pt idx="701">
                  <c:v>612.90891036688618</c:v>
                </c:pt>
                <c:pt idx="702">
                  <c:v>612.90891036688618</c:v>
                </c:pt>
                <c:pt idx="703">
                  <c:v>612.90891036688618</c:v>
                </c:pt>
                <c:pt idx="704">
                  <c:v>612.90891036688618</c:v>
                </c:pt>
                <c:pt idx="705">
                  <c:v>612.90891036688618</c:v>
                </c:pt>
                <c:pt idx="706">
                  <c:v>612.90891036688618</c:v>
                </c:pt>
                <c:pt idx="707">
                  <c:v>612.90891036688618</c:v>
                </c:pt>
                <c:pt idx="708">
                  <c:v>612.90891036688618</c:v>
                </c:pt>
                <c:pt idx="709">
                  <c:v>612.90891036688618</c:v>
                </c:pt>
                <c:pt idx="710">
                  <c:v>612.90891036688618</c:v>
                </c:pt>
                <c:pt idx="711">
                  <c:v>612.90891036688618</c:v>
                </c:pt>
                <c:pt idx="712">
                  <c:v>612.90891036688618</c:v>
                </c:pt>
                <c:pt idx="713">
                  <c:v>612.90891036688618</c:v>
                </c:pt>
                <c:pt idx="714">
                  <c:v>612.90891036688618</c:v>
                </c:pt>
                <c:pt idx="715">
                  <c:v>612.90891036688618</c:v>
                </c:pt>
                <c:pt idx="716">
                  <c:v>612.90891036688618</c:v>
                </c:pt>
                <c:pt idx="717">
                  <c:v>612.90891036688618</c:v>
                </c:pt>
                <c:pt idx="718">
                  <c:v>612.90891036688618</c:v>
                </c:pt>
                <c:pt idx="719">
                  <c:v>612.90891036688618</c:v>
                </c:pt>
                <c:pt idx="720">
                  <c:v>612.90891036688618</c:v>
                </c:pt>
                <c:pt idx="721">
                  <c:v>612.90891036688618</c:v>
                </c:pt>
                <c:pt idx="722">
                  <c:v>612.90891036688618</c:v>
                </c:pt>
                <c:pt idx="723">
                  <c:v>612.90891036688618</c:v>
                </c:pt>
                <c:pt idx="724">
                  <c:v>612.90891036688618</c:v>
                </c:pt>
                <c:pt idx="725">
                  <c:v>612.90891036688618</c:v>
                </c:pt>
                <c:pt idx="726">
                  <c:v>612.90891036688618</c:v>
                </c:pt>
                <c:pt idx="727">
                  <c:v>612.90891036688618</c:v>
                </c:pt>
                <c:pt idx="728">
                  <c:v>612.90891036688618</c:v>
                </c:pt>
                <c:pt idx="729">
                  <c:v>612.90891036688618</c:v>
                </c:pt>
                <c:pt idx="730">
                  <c:v>612.90891036688618</c:v>
                </c:pt>
                <c:pt idx="731">
                  <c:v>612.90891036688618</c:v>
                </c:pt>
                <c:pt idx="732">
                  <c:v>612.90891036688618</c:v>
                </c:pt>
                <c:pt idx="733">
                  <c:v>612.90891036688618</c:v>
                </c:pt>
                <c:pt idx="734">
                  <c:v>612.90891036688618</c:v>
                </c:pt>
                <c:pt idx="735">
                  <c:v>612.90891036688618</c:v>
                </c:pt>
                <c:pt idx="736">
                  <c:v>612.90891036688618</c:v>
                </c:pt>
                <c:pt idx="737">
                  <c:v>612.90891036688618</c:v>
                </c:pt>
                <c:pt idx="738">
                  <c:v>612.90891036688618</c:v>
                </c:pt>
                <c:pt idx="739">
                  <c:v>612.90891036688618</c:v>
                </c:pt>
                <c:pt idx="740">
                  <c:v>612.90891036688618</c:v>
                </c:pt>
                <c:pt idx="741">
                  <c:v>612.90891036688618</c:v>
                </c:pt>
                <c:pt idx="742">
                  <c:v>612.90891036688618</c:v>
                </c:pt>
                <c:pt idx="743">
                  <c:v>612.90891036688618</c:v>
                </c:pt>
                <c:pt idx="744">
                  <c:v>612.90891036688618</c:v>
                </c:pt>
                <c:pt idx="745">
                  <c:v>612.90891036688618</c:v>
                </c:pt>
                <c:pt idx="746">
                  <c:v>612.90891036688618</c:v>
                </c:pt>
                <c:pt idx="747">
                  <c:v>612.90891036688618</c:v>
                </c:pt>
                <c:pt idx="748">
                  <c:v>612.90891036688618</c:v>
                </c:pt>
                <c:pt idx="749">
                  <c:v>612.90891036688618</c:v>
                </c:pt>
                <c:pt idx="750">
                  <c:v>612.90891036688618</c:v>
                </c:pt>
                <c:pt idx="751">
                  <c:v>612.90891036688618</c:v>
                </c:pt>
                <c:pt idx="752">
                  <c:v>612.90891036688618</c:v>
                </c:pt>
                <c:pt idx="753">
                  <c:v>612.90891036688618</c:v>
                </c:pt>
                <c:pt idx="754">
                  <c:v>612.90891036688618</c:v>
                </c:pt>
                <c:pt idx="755">
                  <c:v>612.90891036688618</c:v>
                </c:pt>
                <c:pt idx="756">
                  <c:v>612.90891036688618</c:v>
                </c:pt>
                <c:pt idx="757">
                  <c:v>612.90891036688618</c:v>
                </c:pt>
                <c:pt idx="758">
                  <c:v>612.90891036688618</c:v>
                </c:pt>
                <c:pt idx="759">
                  <c:v>612.90891036688618</c:v>
                </c:pt>
                <c:pt idx="760">
                  <c:v>612.90891036688618</c:v>
                </c:pt>
                <c:pt idx="761">
                  <c:v>612.90891036688618</c:v>
                </c:pt>
                <c:pt idx="762">
                  <c:v>612.90891036688618</c:v>
                </c:pt>
                <c:pt idx="763">
                  <c:v>612.90891036688618</c:v>
                </c:pt>
                <c:pt idx="764">
                  <c:v>612.90891036688618</c:v>
                </c:pt>
                <c:pt idx="765">
                  <c:v>612.90891036688618</c:v>
                </c:pt>
                <c:pt idx="766">
                  <c:v>612.90891036688618</c:v>
                </c:pt>
                <c:pt idx="767">
                  <c:v>612.90891036688618</c:v>
                </c:pt>
                <c:pt idx="768">
                  <c:v>612.90891036688618</c:v>
                </c:pt>
                <c:pt idx="769">
                  <c:v>612.90891036688618</c:v>
                </c:pt>
                <c:pt idx="770">
                  <c:v>612.90891036688618</c:v>
                </c:pt>
                <c:pt idx="771">
                  <c:v>612.90891036688618</c:v>
                </c:pt>
                <c:pt idx="772">
                  <c:v>612.90891036688618</c:v>
                </c:pt>
                <c:pt idx="773">
                  <c:v>612.90891036688618</c:v>
                </c:pt>
                <c:pt idx="774">
                  <c:v>612.90891036688618</c:v>
                </c:pt>
                <c:pt idx="775">
                  <c:v>612.90891036688618</c:v>
                </c:pt>
                <c:pt idx="776">
                  <c:v>612.90891036688618</c:v>
                </c:pt>
                <c:pt idx="777">
                  <c:v>612.90891036688618</c:v>
                </c:pt>
                <c:pt idx="778">
                  <c:v>612.90891036688618</c:v>
                </c:pt>
                <c:pt idx="779">
                  <c:v>612.90891036688618</c:v>
                </c:pt>
                <c:pt idx="780">
                  <c:v>612.90891036688618</c:v>
                </c:pt>
                <c:pt idx="781">
                  <c:v>612.90891036688618</c:v>
                </c:pt>
                <c:pt idx="782">
                  <c:v>612.90891036688618</c:v>
                </c:pt>
                <c:pt idx="783">
                  <c:v>612.90891036688618</c:v>
                </c:pt>
                <c:pt idx="784">
                  <c:v>612.90891036688618</c:v>
                </c:pt>
                <c:pt idx="785">
                  <c:v>612.90891036688618</c:v>
                </c:pt>
                <c:pt idx="786">
                  <c:v>612.90891036688618</c:v>
                </c:pt>
                <c:pt idx="787">
                  <c:v>612.90891036688618</c:v>
                </c:pt>
                <c:pt idx="788">
                  <c:v>612.90891036688618</c:v>
                </c:pt>
                <c:pt idx="789">
                  <c:v>612.90891036688618</c:v>
                </c:pt>
                <c:pt idx="790">
                  <c:v>612.90891036688618</c:v>
                </c:pt>
                <c:pt idx="791">
                  <c:v>612.90891036688618</c:v>
                </c:pt>
                <c:pt idx="792">
                  <c:v>612.90891036688618</c:v>
                </c:pt>
                <c:pt idx="793">
                  <c:v>612.90891036688618</c:v>
                </c:pt>
                <c:pt idx="794">
                  <c:v>612.90891036688618</c:v>
                </c:pt>
                <c:pt idx="795">
                  <c:v>612.90891036688618</c:v>
                </c:pt>
                <c:pt idx="796">
                  <c:v>612.90891036688618</c:v>
                </c:pt>
                <c:pt idx="797">
                  <c:v>612.90891036688618</c:v>
                </c:pt>
                <c:pt idx="798">
                  <c:v>612.90891036688618</c:v>
                </c:pt>
                <c:pt idx="799">
                  <c:v>612.90891036688618</c:v>
                </c:pt>
                <c:pt idx="800">
                  <c:v>612.90891036688618</c:v>
                </c:pt>
                <c:pt idx="801">
                  <c:v>612.90891036688618</c:v>
                </c:pt>
                <c:pt idx="802">
                  <c:v>612.90891036688618</c:v>
                </c:pt>
                <c:pt idx="803">
                  <c:v>612.90891036688618</c:v>
                </c:pt>
                <c:pt idx="804">
                  <c:v>612.90891036688618</c:v>
                </c:pt>
                <c:pt idx="805">
                  <c:v>612.90891036688618</c:v>
                </c:pt>
                <c:pt idx="806">
                  <c:v>612.90891036688618</c:v>
                </c:pt>
                <c:pt idx="807">
                  <c:v>612.90891036688618</c:v>
                </c:pt>
                <c:pt idx="808">
                  <c:v>612.90891036688618</c:v>
                </c:pt>
                <c:pt idx="809">
                  <c:v>612.90891036688618</c:v>
                </c:pt>
                <c:pt idx="810">
                  <c:v>612.90891036688618</c:v>
                </c:pt>
                <c:pt idx="811">
                  <c:v>612.90891036688618</c:v>
                </c:pt>
                <c:pt idx="812">
                  <c:v>612.90891036688618</c:v>
                </c:pt>
                <c:pt idx="813">
                  <c:v>612.90891036688618</c:v>
                </c:pt>
                <c:pt idx="814">
                  <c:v>612.90891036688618</c:v>
                </c:pt>
                <c:pt idx="815">
                  <c:v>612.90891036688618</c:v>
                </c:pt>
                <c:pt idx="816">
                  <c:v>612.90891036688618</c:v>
                </c:pt>
                <c:pt idx="817">
                  <c:v>612.90891036688618</c:v>
                </c:pt>
                <c:pt idx="818">
                  <c:v>612.90891036688618</c:v>
                </c:pt>
                <c:pt idx="819">
                  <c:v>612.90891036688618</c:v>
                </c:pt>
                <c:pt idx="820">
                  <c:v>612.90891036688618</c:v>
                </c:pt>
                <c:pt idx="821">
                  <c:v>612.90891036688618</c:v>
                </c:pt>
                <c:pt idx="822">
                  <c:v>612.90891036688618</c:v>
                </c:pt>
                <c:pt idx="823">
                  <c:v>612.90891036688618</c:v>
                </c:pt>
                <c:pt idx="824">
                  <c:v>612.90891036688618</c:v>
                </c:pt>
                <c:pt idx="825">
                  <c:v>612.90891036688618</c:v>
                </c:pt>
                <c:pt idx="826">
                  <c:v>612.90891036688618</c:v>
                </c:pt>
                <c:pt idx="827">
                  <c:v>612.90891036688618</c:v>
                </c:pt>
                <c:pt idx="828">
                  <c:v>612.90891036688618</c:v>
                </c:pt>
                <c:pt idx="829">
                  <c:v>612.90891036688618</c:v>
                </c:pt>
                <c:pt idx="830">
                  <c:v>612.90891036688618</c:v>
                </c:pt>
                <c:pt idx="831">
                  <c:v>612.90891036688618</c:v>
                </c:pt>
                <c:pt idx="832">
                  <c:v>612.90891036688618</c:v>
                </c:pt>
                <c:pt idx="833">
                  <c:v>612.90891036688618</c:v>
                </c:pt>
                <c:pt idx="834">
                  <c:v>612.90891036688618</c:v>
                </c:pt>
                <c:pt idx="835">
                  <c:v>612.90891036688618</c:v>
                </c:pt>
                <c:pt idx="836">
                  <c:v>612.90891036688618</c:v>
                </c:pt>
                <c:pt idx="837">
                  <c:v>612.90891036688618</c:v>
                </c:pt>
                <c:pt idx="838">
                  <c:v>612.90891036688618</c:v>
                </c:pt>
                <c:pt idx="839">
                  <c:v>612.90891036688618</c:v>
                </c:pt>
                <c:pt idx="840">
                  <c:v>612.90891036688618</c:v>
                </c:pt>
                <c:pt idx="841">
                  <c:v>612.90891036688618</c:v>
                </c:pt>
                <c:pt idx="842">
                  <c:v>612.90891036688618</c:v>
                </c:pt>
                <c:pt idx="843">
                  <c:v>612.90891036688618</c:v>
                </c:pt>
                <c:pt idx="844">
                  <c:v>612.90891036688618</c:v>
                </c:pt>
                <c:pt idx="845">
                  <c:v>612.90891036688618</c:v>
                </c:pt>
                <c:pt idx="846">
                  <c:v>612.90891036688618</c:v>
                </c:pt>
                <c:pt idx="847">
                  <c:v>612.90891036688618</c:v>
                </c:pt>
                <c:pt idx="848">
                  <c:v>612.90891036688618</c:v>
                </c:pt>
                <c:pt idx="849">
                  <c:v>612.90891036688618</c:v>
                </c:pt>
                <c:pt idx="850">
                  <c:v>612.90891036688618</c:v>
                </c:pt>
                <c:pt idx="851">
                  <c:v>612.90891036688618</c:v>
                </c:pt>
                <c:pt idx="852">
                  <c:v>612.90891036688618</c:v>
                </c:pt>
                <c:pt idx="853">
                  <c:v>612.90891036688618</c:v>
                </c:pt>
                <c:pt idx="854">
                  <c:v>612.90891036688618</c:v>
                </c:pt>
                <c:pt idx="855">
                  <c:v>612.90891036688618</c:v>
                </c:pt>
                <c:pt idx="856">
                  <c:v>612.90891036688618</c:v>
                </c:pt>
                <c:pt idx="857">
                  <c:v>612.90891036688618</c:v>
                </c:pt>
                <c:pt idx="858">
                  <c:v>612.90891036688618</c:v>
                </c:pt>
                <c:pt idx="859">
                  <c:v>612.90891036688618</c:v>
                </c:pt>
                <c:pt idx="860">
                  <c:v>612.90891036688618</c:v>
                </c:pt>
                <c:pt idx="861">
                  <c:v>612.90891036688618</c:v>
                </c:pt>
                <c:pt idx="862">
                  <c:v>612.90891036688618</c:v>
                </c:pt>
                <c:pt idx="863">
                  <c:v>612.90891036688618</c:v>
                </c:pt>
                <c:pt idx="864">
                  <c:v>612.90891036688618</c:v>
                </c:pt>
                <c:pt idx="865">
                  <c:v>612.90891036688618</c:v>
                </c:pt>
                <c:pt idx="866">
                  <c:v>612.90891036688618</c:v>
                </c:pt>
                <c:pt idx="867">
                  <c:v>612.90891036688618</c:v>
                </c:pt>
                <c:pt idx="868">
                  <c:v>612.90891036688618</c:v>
                </c:pt>
                <c:pt idx="869">
                  <c:v>612.90891036688618</c:v>
                </c:pt>
                <c:pt idx="870">
                  <c:v>612.90891036688618</c:v>
                </c:pt>
                <c:pt idx="871">
                  <c:v>612.90891036688618</c:v>
                </c:pt>
                <c:pt idx="872">
                  <c:v>612.90891036688618</c:v>
                </c:pt>
                <c:pt idx="873">
                  <c:v>612.90891036688618</c:v>
                </c:pt>
                <c:pt idx="874">
                  <c:v>612.90891036688618</c:v>
                </c:pt>
                <c:pt idx="875">
                  <c:v>612.90891036688618</c:v>
                </c:pt>
                <c:pt idx="876">
                  <c:v>612.90891036688618</c:v>
                </c:pt>
                <c:pt idx="877">
                  <c:v>612.90891036688618</c:v>
                </c:pt>
                <c:pt idx="878">
                  <c:v>612.90891036688618</c:v>
                </c:pt>
                <c:pt idx="879">
                  <c:v>612.90891036688618</c:v>
                </c:pt>
                <c:pt idx="880">
                  <c:v>612.90891036688618</c:v>
                </c:pt>
                <c:pt idx="881">
                  <c:v>612.90891036688618</c:v>
                </c:pt>
                <c:pt idx="882">
                  <c:v>612.90891036688618</c:v>
                </c:pt>
                <c:pt idx="883">
                  <c:v>612.90891036688618</c:v>
                </c:pt>
                <c:pt idx="884">
                  <c:v>612.90891036688618</c:v>
                </c:pt>
                <c:pt idx="885">
                  <c:v>612.90891036688618</c:v>
                </c:pt>
                <c:pt idx="886">
                  <c:v>612.90891036688618</c:v>
                </c:pt>
                <c:pt idx="887">
                  <c:v>612.90891036688618</c:v>
                </c:pt>
                <c:pt idx="888">
                  <c:v>612.90891036688618</c:v>
                </c:pt>
                <c:pt idx="889">
                  <c:v>612.90891036688618</c:v>
                </c:pt>
                <c:pt idx="890">
                  <c:v>612.90891036688618</c:v>
                </c:pt>
                <c:pt idx="891">
                  <c:v>612.90891036688618</c:v>
                </c:pt>
                <c:pt idx="892">
                  <c:v>612.90891036688618</c:v>
                </c:pt>
                <c:pt idx="893">
                  <c:v>612.90891036688618</c:v>
                </c:pt>
                <c:pt idx="894">
                  <c:v>612.90891036688618</c:v>
                </c:pt>
                <c:pt idx="895">
                  <c:v>612.90891036688618</c:v>
                </c:pt>
                <c:pt idx="896">
                  <c:v>612.90891036688618</c:v>
                </c:pt>
                <c:pt idx="897">
                  <c:v>612.90891036688618</c:v>
                </c:pt>
                <c:pt idx="898">
                  <c:v>612.90891036688618</c:v>
                </c:pt>
                <c:pt idx="899">
                  <c:v>612.90891036688618</c:v>
                </c:pt>
                <c:pt idx="900">
                  <c:v>612.90891036688618</c:v>
                </c:pt>
                <c:pt idx="901">
                  <c:v>612.90891036688618</c:v>
                </c:pt>
                <c:pt idx="902">
                  <c:v>612.90891036688618</c:v>
                </c:pt>
                <c:pt idx="903">
                  <c:v>612.90891036688618</c:v>
                </c:pt>
                <c:pt idx="904">
                  <c:v>612.90891036688618</c:v>
                </c:pt>
                <c:pt idx="905">
                  <c:v>612.90891036688618</c:v>
                </c:pt>
                <c:pt idx="906">
                  <c:v>612.90891036688618</c:v>
                </c:pt>
                <c:pt idx="907">
                  <c:v>612.90891036688618</c:v>
                </c:pt>
                <c:pt idx="908">
                  <c:v>612.90891036688618</c:v>
                </c:pt>
                <c:pt idx="909">
                  <c:v>612.90891036688618</c:v>
                </c:pt>
                <c:pt idx="910">
                  <c:v>612.90891036688618</c:v>
                </c:pt>
                <c:pt idx="911">
                  <c:v>612.90891036688618</c:v>
                </c:pt>
                <c:pt idx="912">
                  <c:v>612.90891036688618</c:v>
                </c:pt>
                <c:pt idx="913">
                  <c:v>612.90891036688618</c:v>
                </c:pt>
                <c:pt idx="914">
                  <c:v>612.90891036688618</c:v>
                </c:pt>
                <c:pt idx="915">
                  <c:v>612.90891036688618</c:v>
                </c:pt>
                <c:pt idx="916">
                  <c:v>612.90891036688618</c:v>
                </c:pt>
                <c:pt idx="917">
                  <c:v>612.90891036688618</c:v>
                </c:pt>
                <c:pt idx="918">
                  <c:v>612.90891036688618</c:v>
                </c:pt>
                <c:pt idx="919">
                  <c:v>612.90891036688618</c:v>
                </c:pt>
                <c:pt idx="920">
                  <c:v>612.90891036688618</c:v>
                </c:pt>
                <c:pt idx="921">
                  <c:v>612.90891036688618</c:v>
                </c:pt>
                <c:pt idx="922">
                  <c:v>612.90891036688618</c:v>
                </c:pt>
                <c:pt idx="923">
                  <c:v>612.90891036688618</c:v>
                </c:pt>
                <c:pt idx="924">
                  <c:v>612.90891036688618</c:v>
                </c:pt>
                <c:pt idx="925">
                  <c:v>612.90891036688618</c:v>
                </c:pt>
                <c:pt idx="926">
                  <c:v>612.90891036688618</c:v>
                </c:pt>
                <c:pt idx="927">
                  <c:v>612.90891036688618</c:v>
                </c:pt>
                <c:pt idx="928">
                  <c:v>612.90891036688618</c:v>
                </c:pt>
                <c:pt idx="929">
                  <c:v>612.90891036688618</c:v>
                </c:pt>
                <c:pt idx="930">
                  <c:v>612.90891036688618</c:v>
                </c:pt>
                <c:pt idx="931">
                  <c:v>612.90891036688618</c:v>
                </c:pt>
                <c:pt idx="932">
                  <c:v>612.90891036688618</c:v>
                </c:pt>
                <c:pt idx="933">
                  <c:v>612.90891036688618</c:v>
                </c:pt>
                <c:pt idx="934">
                  <c:v>612.90891036688618</c:v>
                </c:pt>
                <c:pt idx="935">
                  <c:v>612.90891036688618</c:v>
                </c:pt>
                <c:pt idx="936">
                  <c:v>612.90891036688618</c:v>
                </c:pt>
                <c:pt idx="937">
                  <c:v>612.90891036688618</c:v>
                </c:pt>
                <c:pt idx="938">
                  <c:v>612.90891036688618</c:v>
                </c:pt>
                <c:pt idx="939">
                  <c:v>612.90891036688618</c:v>
                </c:pt>
                <c:pt idx="940">
                  <c:v>612.90891036688618</c:v>
                </c:pt>
                <c:pt idx="941">
                  <c:v>612.90891036688618</c:v>
                </c:pt>
                <c:pt idx="942">
                  <c:v>612.90891036688618</c:v>
                </c:pt>
                <c:pt idx="943">
                  <c:v>612.90891036688618</c:v>
                </c:pt>
                <c:pt idx="944">
                  <c:v>612.90891036688618</c:v>
                </c:pt>
                <c:pt idx="945">
                  <c:v>612.90891036688618</c:v>
                </c:pt>
                <c:pt idx="946">
                  <c:v>612.90891036688618</c:v>
                </c:pt>
                <c:pt idx="947">
                  <c:v>612.90891036688618</c:v>
                </c:pt>
                <c:pt idx="948">
                  <c:v>612.90891036688618</c:v>
                </c:pt>
                <c:pt idx="949">
                  <c:v>612.90891036688618</c:v>
                </c:pt>
                <c:pt idx="950">
                  <c:v>612.90891036688618</c:v>
                </c:pt>
                <c:pt idx="951">
                  <c:v>612.90891036688618</c:v>
                </c:pt>
                <c:pt idx="952">
                  <c:v>612.90891036688618</c:v>
                </c:pt>
                <c:pt idx="953">
                  <c:v>612.90891036688618</c:v>
                </c:pt>
                <c:pt idx="954">
                  <c:v>612.90891036688618</c:v>
                </c:pt>
                <c:pt idx="955">
                  <c:v>612.90891036688618</c:v>
                </c:pt>
                <c:pt idx="956">
                  <c:v>612.90891036688618</c:v>
                </c:pt>
                <c:pt idx="957">
                  <c:v>612.90891036688618</c:v>
                </c:pt>
                <c:pt idx="958">
                  <c:v>612.90891036688618</c:v>
                </c:pt>
                <c:pt idx="959">
                  <c:v>612.90891036688618</c:v>
                </c:pt>
                <c:pt idx="960">
                  <c:v>612.90891036688618</c:v>
                </c:pt>
                <c:pt idx="961">
                  <c:v>612.90891036688618</c:v>
                </c:pt>
                <c:pt idx="962">
                  <c:v>612.90891036688618</c:v>
                </c:pt>
                <c:pt idx="963">
                  <c:v>612.90891036688618</c:v>
                </c:pt>
                <c:pt idx="964">
                  <c:v>612.90891036688618</c:v>
                </c:pt>
                <c:pt idx="965">
                  <c:v>612.90891036688618</c:v>
                </c:pt>
                <c:pt idx="966">
                  <c:v>612.90891036688618</c:v>
                </c:pt>
                <c:pt idx="967">
                  <c:v>612.90891036688618</c:v>
                </c:pt>
                <c:pt idx="968">
                  <c:v>612.90891036688618</c:v>
                </c:pt>
                <c:pt idx="969">
                  <c:v>612.90891036688618</c:v>
                </c:pt>
                <c:pt idx="970">
                  <c:v>612.90891036688618</c:v>
                </c:pt>
                <c:pt idx="971">
                  <c:v>612.90891036688618</c:v>
                </c:pt>
                <c:pt idx="972">
                  <c:v>612.90891036688618</c:v>
                </c:pt>
                <c:pt idx="973">
                  <c:v>612.90891036688618</c:v>
                </c:pt>
                <c:pt idx="974">
                  <c:v>612.90891036688618</c:v>
                </c:pt>
                <c:pt idx="975">
                  <c:v>612.90891036688618</c:v>
                </c:pt>
                <c:pt idx="976">
                  <c:v>612.90891036688618</c:v>
                </c:pt>
                <c:pt idx="977">
                  <c:v>612.90891036688618</c:v>
                </c:pt>
                <c:pt idx="978">
                  <c:v>612.90891036688618</c:v>
                </c:pt>
                <c:pt idx="979">
                  <c:v>612.90891036688618</c:v>
                </c:pt>
                <c:pt idx="980">
                  <c:v>612.90891036688618</c:v>
                </c:pt>
                <c:pt idx="981">
                  <c:v>612.90891036688618</c:v>
                </c:pt>
                <c:pt idx="982">
                  <c:v>612.90891036688618</c:v>
                </c:pt>
                <c:pt idx="983">
                  <c:v>612.90891036688618</c:v>
                </c:pt>
                <c:pt idx="984">
                  <c:v>612.90891036688618</c:v>
                </c:pt>
                <c:pt idx="985">
                  <c:v>612.90891036688618</c:v>
                </c:pt>
                <c:pt idx="986">
                  <c:v>612.90891036688618</c:v>
                </c:pt>
                <c:pt idx="987">
                  <c:v>612.90891036688618</c:v>
                </c:pt>
                <c:pt idx="988">
                  <c:v>612.90891036688618</c:v>
                </c:pt>
                <c:pt idx="989">
                  <c:v>612.90891036688618</c:v>
                </c:pt>
                <c:pt idx="990">
                  <c:v>612.90891036688618</c:v>
                </c:pt>
                <c:pt idx="991">
                  <c:v>612.90891036688618</c:v>
                </c:pt>
                <c:pt idx="992">
                  <c:v>612.90891036688618</c:v>
                </c:pt>
                <c:pt idx="993">
                  <c:v>612.90891036688618</c:v>
                </c:pt>
                <c:pt idx="994">
                  <c:v>612.90891036688618</c:v>
                </c:pt>
                <c:pt idx="995">
                  <c:v>612.90891036688618</c:v>
                </c:pt>
                <c:pt idx="996">
                  <c:v>612.90891036688618</c:v>
                </c:pt>
                <c:pt idx="997">
                  <c:v>612.90891036688618</c:v>
                </c:pt>
                <c:pt idx="998">
                  <c:v>612.90891036688618</c:v>
                </c:pt>
                <c:pt idx="999">
                  <c:v>612.90891036688618</c:v>
                </c:pt>
                <c:pt idx="1000">
                  <c:v>612.90891036688618</c:v>
                </c:pt>
              </c:numCache>
            </c:numRef>
          </c:xVal>
          <c:yVal>
            <c:numRef>
              <c:f>Calculs!$K$4:$K$1004</c:f>
              <c:numCache>
                <c:formatCode>0.00</c:formatCode>
                <c:ptCount val="1001"/>
                <c:pt idx="0">
                  <c:v>497.16938386972515</c:v>
                </c:pt>
                <c:pt idx="1">
                  <c:v>498.89461014633224</c:v>
                </c:pt>
                <c:pt idx="2">
                  <c:v>500.61621732087974</c:v>
                </c:pt>
                <c:pt idx="3">
                  <c:v>502.33421686950084</c:v>
                </c:pt>
                <c:pt idx="4">
                  <c:v>504.04862020478083</c:v>
                </c:pt>
                <c:pt idx="5">
                  <c:v>505.75943867622618</c:v>
                </c:pt>
                <c:pt idx="6">
                  <c:v>507.46668357072906</c:v>
                </c:pt>
                <c:pt idx="7">
                  <c:v>509.17036611302785</c:v>
                </c:pt>
                <c:pt idx="8">
                  <c:v>510.87049746616316</c:v>
                </c:pt>
                <c:pt idx="9">
                  <c:v>512.56708873192986</c:v>
                </c:pt>
                <c:pt idx="10">
                  <c:v>514.26015095132482</c:v>
                </c:pt>
                <c:pt idx="11">
                  <c:v>515.94969508771737</c:v>
                </c:pt>
                <c:pt idx="12">
                  <c:v>517.63573201052077</c:v>
                </c:pt>
                <c:pt idx="13">
                  <c:v>519.31827251390246</c:v>
                </c:pt>
                <c:pt idx="14">
                  <c:v>520.99732733497137</c:v>
                </c:pt>
                <c:pt idx="15">
                  <c:v>522.67290715417539</c:v>
                </c:pt>
                <c:pt idx="16">
                  <c:v>524.34502259569524</c:v>
                </c:pt>
                <c:pt idx="17">
                  <c:v>526.0136842278348</c:v>
                </c:pt>
                <c:pt idx="18">
                  <c:v>527.6789025634082</c:v>
                </c:pt>
                <c:pt idx="19">
                  <c:v>529.34068806012363</c:v>
                </c:pt>
                <c:pt idx="20">
                  <c:v>530.99905112096337</c:v>
                </c:pt>
                <c:pt idx="21">
                  <c:v>532.6540021032049</c:v>
                </c:pt>
                <c:pt idx="22">
                  <c:v>534.30555132719587</c:v>
                </c:pt>
                <c:pt idx="23">
                  <c:v>535.95370906759911</c:v>
                </c:pt>
                <c:pt idx="24">
                  <c:v>537.59848554488451</c:v>
                </c:pt>
                <c:pt idx="25">
                  <c:v>539.23989092570719</c:v>
                </c:pt>
                <c:pt idx="26">
                  <c:v>540.87793532328249</c:v>
                </c:pt>
                <c:pt idx="27">
                  <c:v>542.512628797758</c:v>
                </c:pt>
                <c:pt idx="28">
                  <c:v>544.14398135658212</c:v>
                </c:pt>
                <c:pt idx="29">
                  <c:v>545.77200295486944</c:v>
                </c:pt>
                <c:pt idx="30">
                  <c:v>547.39670349576284</c:v>
                </c:pt>
                <c:pt idx="31">
                  <c:v>549.0180928307924</c:v>
                </c:pt>
                <c:pt idx="32">
                  <c:v>550.63618076023147</c:v>
                </c:pt>
                <c:pt idx="33">
                  <c:v>552.25097703344932</c:v>
                </c:pt>
                <c:pt idx="34">
                  <c:v>553.86249134926118</c:v>
                </c:pt>
                <c:pt idx="35">
                  <c:v>555.47073335627465</c:v>
                </c:pt>
                <c:pt idx="36">
                  <c:v>557.07571265323361</c:v>
                </c:pt>
                <c:pt idx="37">
                  <c:v>558.6774387893588</c:v>
                </c:pt>
                <c:pt idx="38">
                  <c:v>560.27592126468596</c:v>
                </c:pt>
                <c:pt idx="39">
                  <c:v>561.87116953040049</c:v>
                </c:pt>
                <c:pt idx="40">
                  <c:v>563.46319298916978</c:v>
                </c:pt>
                <c:pt idx="41">
                  <c:v>565.0520009954721</c:v>
                </c:pt>
                <c:pt idx="42">
                  <c:v>566.63760285592332</c:v>
                </c:pt>
                <c:pt idx="43">
                  <c:v>568.22000782960049</c:v>
                </c:pt>
                <c:pt idx="44">
                  <c:v>569.79922512836265</c:v>
                </c:pt>
                <c:pt idx="45">
                  <c:v>571.37526391716904</c:v>
                </c:pt>
                <c:pt idx="46">
                  <c:v>572.94813331439434</c:v>
                </c:pt>
                <c:pt idx="47">
                  <c:v>574.51784239214192</c:v>
                </c:pt>
                <c:pt idx="48">
                  <c:v>576.08440017655346</c:v>
                </c:pt>
                <c:pt idx="49">
                  <c:v>577.64781564811676</c:v>
                </c:pt>
                <c:pt idx="50">
                  <c:v>579.20809774197073</c:v>
                </c:pt>
                <c:pt idx="51">
                  <c:v>580.76525534820757</c:v>
                </c:pt>
                <c:pt idx="52">
                  <c:v>582.31929731217281</c:v>
                </c:pt>
                <c:pt idx="53">
                  <c:v>583.87023243476233</c:v>
                </c:pt>
                <c:pt idx="54">
                  <c:v>585.41806947271743</c:v>
                </c:pt>
                <c:pt idx="55">
                  <c:v>586.9628171389171</c:v>
                </c:pt>
                <c:pt idx="56">
                  <c:v>588.50448410266813</c:v>
                </c:pt>
                <c:pt idx="57">
                  <c:v>590.0430789899923</c:v>
                </c:pt>
                <c:pt idx="58">
                  <c:v>591.57861038391172</c:v>
                </c:pt>
                <c:pt idx="59">
                  <c:v>593.11108682473173</c:v>
                </c:pt>
                <c:pt idx="60">
                  <c:v>594.64051681032083</c:v>
                </c:pt>
                <c:pt idx="61">
                  <c:v>596.16690879638941</c:v>
                </c:pt>
                <c:pt idx="62">
                  <c:v>597.69027119676491</c:v>
                </c:pt>
                <c:pt idx="63">
                  <c:v>599.21061238366599</c:v>
                </c:pt>
                <c:pt idx="64">
                  <c:v>600.72794068797339</c:v>
                </c:pt>
                <c:pt idx="65">
                  <c:v>602.24226439949916</c:v>
                </c:pt>
                <c:pt idx="66">
                  <c:v>603.75359176725328</c:v>
                </c:pt>
                <c:pt idx="67">
                  <c:v>605.26193099970862</c:v>
                </c:pt>
                <c:pt idx="68">
                  <c:v>606.76729026506325</c:v>
                </c:pt>
                <c:pt idx="69">
                  <c:v>608.26967769150087</c:v>
                </c:pt>
                <c:pt idx="70">
                  <c:v>609.76910136744914</c:v>
                </c:pt>
                <c:pt idx="71">
                  <c:v>611.26556934183554</c:v>
                </c:pt>
                <c:pt idx="72">
                  <c:v>612.75908962434175</c:v>
                </c:pt>
                <c:pt idx="73">
                  <c:v>614.24967018565542</c:v>
                </c:pt>
                <c:pt idx="74">
                  <c:v>615.73731895772028</c:v>
                </c:pt>
                <c:pt idx="75">
                  <c:v>617.22204383398389</c:v>
                </c:pt>
                <c:pt idx="76">
                  <c:v>618.70385266964388</c:v>
                </c:pt>
                <c:pt idx="77">
                  <c:v>620.18275328189156</c:v>
                </c:pt>
                <c:pt idx="78">
                  <c:v>621.65875345015411</c:v>
                </c:pt>
                <c:pt idx="79">
                  <c:v>623.13186091633474</c:v>
                </c:pt>
                <c:pt idx="80">
                  <c:v>624.60208338505061</c:v>
                </c:pt>
                <c:pt idx="81">
                  <c:v>626.06942852386919</c:v>
                </c:pt>
                <c:pt idx="82">
                  <c:v>627.53390396354246</c:v>
                </c:pt>
                <c:pt idx="83">
                  <c:v>628.99551729823952</c:v>
                </c:pt>
                <c:pt idx="84">
                  <c:v>630.45427608577734</c:v>
                </c:pt>
                <c:pt idx="85">
                  <c:v>631.9101878478491</c:v>
                </c:pt>
                <c:pt idx="86">
                  <c:v>633.36326007025161</c:v>
                </c:pt>
                <c:pt idx="87">
                  <c:v>634.81350020311038</c:v>
                </c:pt>
                <c:pt idx="88">
                  <c:v>636.26091566110267</c:v>
                </c:pt>
                <c:pt idx="89">
                  <c:v>637.70551382367978</c:v>
                </c:pt>
                <c:pt idx="90">
                  <c:v>639.1473020352862</c:v>
                </c:pt>
                <c:pt idx="91">
                  <c:v>640.58628760557826</c:v>
                </c:pt>
                <c:pt idx="92">
                  <c:v>642.02247780964046</c:v>
                </c:pt>
                <c:pt idx="93">
                  <c:v>643.45587988820012</c:v>
                </c:pt>
                <c:pt idx="94">
                  <c:v>644.8865010478404</c:v>
                </c:pt>
                <c:pt idx="95">
                  <c:v>646.31434846121169</c:v>
                </c:pt>
                <c:pt idx="96">
                  <c:v>647.73942926724169</c:v>
                </c:pt>
                <c:pt idx="97">
                  <c:v>649.16175057134296</c:v>
                </c:pt>
                <c:pt idx="98">
                  <c:v>650.5813194456199</c:v>
                </c:pt>
                <c:pt idx="99">
                  <c:v>651.9981429290732</c:v>
                </c:pt>
                <c:pt idx="100">
                  <c:v>653.41222802780339</c:v>
                </c:pt>
                <c:pt idx="101">
                  <c:v>667.40300792726555</c:v>
                </c:pt>
                <c:pt idx="102">
                  <c:v>681.1244227223998</c:v>
                </c:pt>
                <c:pt idx="103">
                  <c:v>694.58317221711582</c:v>
                </c:pt>
                <c:pt idx="104">
                  <c:v>707.78565239655438</c:v>
                </c:pt>
                <c:pt idx="105">
                  <c:v>720.73797327032082</c:v>
                </c:pt>
                <c:pt idx="106">
                  <c:v>733.44597540652728</c:v>
                </c:pt>
                <c:pt idx="107">
                  <c:v>745.91524527061654</c:v>
                </c:pt>
                <c:pt idx="108">
                  <c:v>758.15112947148293</c:v>
                </c:pt>
                <c:pt idx="109">
                  <c:v>770.15874800725089</c:v>
                </c:pt>
                <c:pt idx="110">
                  <c:v>781.94300659405246</c:v>
                </c:pt>
                <c:pt idx="111">
                  <c:v>793.50860815312285</c:v>
                </c:pt>
                <c:pt idx="112">
                  <c:v>804.86006352438187</c:v>
                </c:pt>
                <c:pt idx="113">
                  <c:v>816.00170146828782</c:v>
                </c:pt>
                <c:pt idx="114">
                  <c:v>826.9376780120416</c:v>
                </c:pt>
                <c:pt idx="115">
                  <c:v>837.67198519111014</c:v>
                </c:pt>
                <c:pt idx="116">
                  <c:v>848.20845923245258</c:v>
                </c:pt>
                <c:pt idx="117">
                  <c:v>858.55078822171629</c:v>
                </c:pt>
                <c:pt idx="118">
                  <c:v>868.70251929296467</c:v>
                </c:pt>
                <c:pt idx="119">
                  <c:v>878.66706537616346</c:v>
                </c:pt>
                <c:pt idx="120">
                  <c:v>888.4477115346408</c:v>
                </c:pt>
                <c:pt idx="121">
                  <c:v>898.04762092201838</c:v>
                </c:pt>
                <c:pt idx="122">
                  <c:v>907.46984038565154</c:v>
                </c:pt>
                <c:pt idx="123">
                  <c:v>916.71730574138905</c:v>
                </c:pt>
                <c:pt idx="124">
                  <c:v>925.79284674244434</c:v>
                </c:pt>
                <c:pt idx="125">
                  <c:v>934.69919176333622</c:v>
                </c:pt>
                <c:pt idx="126">
                  <c:v>943.43897221819157</c:v>
                </c:pt>
                <c:pt idx="127">
                  <c:v>952.01472673118519</c:v>
                </c:pt>
                <c:pt idx="128">
                  <c:v>960.42890507551203</c:v>
                </c:pt>
                <c:pt idx="129">
                  <c:v>968.68387189602663</c:v>
                </c:pt>
                <c:pt idx="130">
                  <c:v>976.7819102295349</c:v>
                </c:pt>
                <c:pt idx="131">
                  <c:v>984.72522483567252</c:v>
                </c:pt>
                <c:pt idx="132">
                  <c:v>992.51594535034269</c:v>
                </c:pt>
                <c:pt idx="133">
                  <c:v>1000.1561292728056</c:v>
                </c:pt>
                <c:pt idx="134">
                  <c:v>1007.6477647967062</c:v>
                </c:pt>
                <c:pt idx="135">
                  <c:v>1014.9927734945838</c:v>
                </c:pt>
                <c:pt idx="136">
                  <c:v>1022.1930128647319</c:v>
                </c:pt>
                <c:pt idx="137">
                  <c:v>1029.250278748646</c:v>
                </c:pt>
                <c:pt idx="138">
                  <c:v>1036.1663076267282</c:v>
                </c:pt>
                <c:pt idx="139">
                  <c:v>1042.9427787993848</c:v>
                </c:pt>
                <c:pt idx="140">
                  <c:v>1049.5813164601664</c:v>
                </c:pt>
                <c:pt idx="141">
                  <c:v>1056.0834916671524</c:v>
                </c:pt>
                <c:pt idx="142">
                  <c:v>1062.4508242183645</c:v>
                </c:pt>
                <c:pt idx="143">
                  <c:v>1068.6847844366125</c:v>
                </c:pt>
                <c:pt idx="144">
                  <c:v>1074.7867948688238</c:v>
                </c:pt>
                <c:pt idx="145">
                  <c:v>1080.7582319045762</c:v>
                </c:pt>
                <c:pt idx="146">
                  <c:v>1086.6004273182571</c:v>
                </c:pt>
                <c:pt idx="147">
                  <c:v>1092.3146697389891</c:v>
                </c:pt>
                <c:pt idx="148">
                  <c:v>1097.9022060522032</c:v>
                </c:pt>
                <c:pt idx="149">
                  <c:v>1103.3642427365041</c:v>
                </c:pt>
                <c:pt idx="150">
                  <c:v>1108.7019471392459</c:v>
                </c:pt>
                <c:pt idx="151">
                  <c:v>1113.9164486940356</c:v>
                </c:pt>
                <c:pt idx="152">
                  <c:v>1119.0088400831899</c:v>
                </c:pt>
                <c:pt idx="153">
                  <c:v>1123.9801783479941</c:v>
                </c:pt>
                <c:pt idx="154">
                  <c:v>1128.8314859494526</c:v>
                </c:pt>
                <c:pt idx="155">
                  <c:v>1133.5637517820676</c:v>
                </c:pt>
                <c:pt idx="156">
                  <c:v>1138.1779321430467</c:v>
                </c:pt>
                <c:pt idx="157">
                  <c:v>1142.6749516592133</c:v>
                </c:pt>
                <c:pt idx="158">
                  <c:v>1147.0557041737761</c:v>
                </c:pt>
                <c:pt idx="159">
                  <c:v>1151.3210535950104</c:v>
                </c:pt>
                <c:pt idx="160">
                  <c:v>1155.4718347088046</c:v>
                </c:pt>
                <c:pt idx="161">
                  <c:v>1159.5088539569442</c:v>
                </c:pt>
                <c:pt idx="162">
                  <c:v>1163.4328901829228</c:v>
                </c:pt>
                <c:pt idx="163">
                  <c:v>1167.2446953470057</c:v>
                </c:pt>
                <c:pt idx="164">
                  <c:v>1170.9449952122156</c:v>
                </c:pt>
                <c:pt idx="165">
                  <c:v>1174.5344900028558</c:v>
                </c:pt>
                <c:pt idx="166">
                  <c:v>1178.0138550371548</c:v>
                </c:pt>
                <c:pt idx="167">
                  <c:v>1181.3837413355861</c:v>
                </c:pt>
                <c:pt idx="168">
                  <c:v>1184.6447762063981</c:v>
                </c:pt>
                <c:pt idx="169">
                  <c:v>1187.7975638098892</c:v>
                </c:pt>
                <c:pt idx="170">
                  <c:v>1190.842685702969</c:v>
                </c:pt>
                <c:pt idx="171">
                  <c:v>1193.7807013655677</c:v>
                </c:pt>
                <c:pt idx="172">
                  <c:v>1196.6121487104972</c:v>
                </c:pt>
                <c:pt idx="173">
                  <c:v>1199.3375445784184</c:v>
                </c:pt>
                <c:pt idx="174">
                  <c:v>1201.9573852196434</c:v>
                </c:pt>
                <c:pt idx="175">
                  <c:v>1204.4721467645973</c:v>
                </c:pt>
                <c:pt idx="176">
                  <c:v>1206.8822856848769</c:v>
                </c:pt>
                <c:pt idx="177">
                  <c:v>1209.1882392469881</c:v>
                </c:pt>
                <c:pt idx="178">
                  <c:v>1211.3904259610081</c:v>
                </c:pt>
                <c:pt idx="179">
                  <c:v>1213.4892460266194</c:v>
                </c:pt>
                <c:pt idx="180">
                  <c:v>1215.4850817791862</c:v>
                </c:pt>
                <c:pt idx="181">
                  <c:v>1217.3782981388008</c:v>
                </c:pt>
                <c:pt idx="182">
                  <c:v>1219.169243065515</c:v>
                </c:pt>
                <c:pt idx="183">
                  <c:v>1220.8582480242858</c:v>
                </c:pt>
                <c:pt idx="184">
                  <c:v>1222.4456284634948</c:v>
                </c:pt>
                <c:pt idx="185">
                  <c:v>1223.9316843112485</c:v>
                </c:pt>
                <c:pt idx="186">
                  <c:v>1225.3167004940051</c:v>
                </c:pt>
                <c:pt idx="187">
                  <c:v>1226.6009474823845</c:v>
                </c:pt>
                <c:pt idx="188">
                  <c:v>1227.7846818692781</c:v>
                </c:pt>
                <c:pt idx="189">
                  <c:v>1228.8681469855355</c:v>
                </c:pt>
                <c:pt idx="190">
                  <c:v>1229.8515735585261</c:v>
                </c:pt>
                <c:pt idx="191">
                  <c:v>1230.7351804186928</c:v>
                </c:pt>
                <c:pt idx="192">
                  <c:v>1231.5191752587882</c:v>
                </c:pt>
                <c:pt idx="193">
                  <c:v>1232.2037554497176</c:v>
                </c:pt>
                <c:pt idx="194">
                  <c:v>1232.7891089158061</c:v>
                </c:pt>
                <c:pt idx="195">
                  <c:v>1233.2754150707738</c:v>
                </c:pt>
                <c:pt idx="196">
                  <c:v>1233.6628458137925</c:v>
                </c:pt>
                <c:pt idx="197">
                  <c:v>1233.9515665827264</c:v>
                </c:pt>
                <c:pt idx="198">
                  <c:v>1234.1417374591351</c:v>
                </c:pt>
                <c:pt idx="199">
                  <c:v>1234.2335143170092</c:v>
                </c:pt>
                <c:pt idx="200">
                  <c:v>1234.2270500046911</c:v>
                </c:pt>
                <c:pt idx="201">
                  <c:v>1234.1224955472553</c:v>
                </c:pt>
                <c:pt idx="202">
                  <c:v>1233.9200013549878</c:v>
                </c:pt>
                <c:pt idx="203">
                  <c:v>1233.619718422691</c:v>
                </c:pt>
                <c:pt idx="204">
                  <c:v>1233.2217995044623</c:v>
                </c:pt>
                <c:pt idx="205">
                  <c:v>1232.7264002493453</c:v>
                </c:pt>
                <c:pt idx="206">
                  <c:v>1232.1336802847632</c:v>
                </c:pt>
                <c:pt idx="207">
                  <c:v>1231.4438042367515</c:v>
                </c:pt>
                <c:pt idx="208">
                  <c:v>1230.6569426784802</c:v>
                </c:pt>
                <c:pt idx="209">
                  <c:v>1229.7732730011912</c:v>
                </c:pt>
                <c:pt idx="210">
                  <c:v>1228.7929802042481</c:v>
                </c:pt>
                <c:pt idx="211">
                  <c:v>1227.716257603332</c:v>
                </c:pt>
                <c:pt idx="212">
                  <c:v>1226.5433074578225</c:v>
                </c:pt>
                <c:pt idx="213">
                  <c:v>1225.274341519998</c:v>
                </c:pt>
                <c:pt idx="214">
                  <c:v>1223.9095815098754</c:v>
                </c:pt>
                <c:pt idx="215">
                  <c:v>1222.449259520313</c:v>
                </c:pt>
                <c:pt idx="216">
                  <c:v>1220.8936183574651</c:v>
                </c:pt>
                <c:pt idx="217">
                  <c:v>1219.2429118218661</c:v>
                </c:pt>
                <c:pt idx="218">
                  <c:v>1217.4974049354034</c:v>
                </c:pt>
                <c:pt idx="219">
                  <c:v>1215.6573741192576</c:v>
                </c:pt>
                <c:pt idx="220">
                  <c:v>1213.7231073276082</c:v>
                </c:pt>
                <c:pt idx="221">
                  <c:v>1211.6949041415655</c:v>
                </c:pt>
                <c:pt idx="222">
                  <c:v>1209.5730758274067</c:v>
                </c:pt>
                <c:pt idx="223">
                  <c:v>1207.3579453628186</c:v>
                </c:pt>
                <c:pt idx="224">
                  <c:v>1205.049847434474</c:v>
                </c:pt>
                <c:pt idx="225">
                  <c:v>1202.6491284099197</c:v>
                </c:pt>
                <c:pt idx="226">
                  <c:v>1200.1561462864204</c:v>
                </c:pt>
                <c:pt idx="227">
                  <c:v>1197.5712706191139</c:v>
                </c:pt>
                <c:pt idx="228">
                  <c:v>1194.8948824305594</c:v>
                </c:pt>
                <c:pt idx="229">
                  <c:v>1192.1273741035263</c:v>
                </c:pt>
                <c:pt idx="230">
                  <c:v>1189.2691492586584</c:v>
                </c:pt>
                <c:pt idx="231">
                  <c:v>1186.3206226184693</c:v>
                </c:pt>
                <c:pt idx="232">
                  <c:v>1183.2822198589572</c:v>
                </c:pt>
                <c:pt idx="233">
                  <c:v>1180.1543774499933</c:v>
                </c:pt>
                <c:pt idx="234">
                  <c:v>1176.9375424855143</c:v>
                </c:pt>
                <c:pt idx="235">
                  <c:v>1173.6321725044452</c:v>
                </c:pt>
                <c:pt idx="236">
                  <c:v>1170.238735303185</c:v>
                </c:pt>
                <c:pt idx="237">
                  <c:v>1166.757708740415</c:v>
                </c:pt>
                <c:pt idx="238">
                  <c:v>1163.1895805349145</c:v>
                </c:pt>
                <c:pt idx="239">
                  <c:v>1159.5348480570156</c:v>
                </c:pt>
                <c:pt idx="240">
                  <c:v>1155.7940181142728</c:v>
                </c:pt>
                <c:pt idx="241">
                  <c:v>1151.9676067318851</c:v>
                </c:pt>
                <c:pt idx="242">
                  <c:v>1148.0561389283598</c:v>
                </c:pt>
                <c:pt idx="243">
                  <c:v>1144.0601484868851</c:v>
                </c:pt>
                <c:pt idx="244">
                  <c:v>1139.9801777228399</c:v>
                </c:pt>
                <c:pt idx="245">
                  <c:v>1135.8167772478471</c:v>
                </c:pt>
                <c:pt idx="246">
                  <c:v>1131.5705057307539</c:v>
                </c:pt>
                <c:pt idx="247">
                  <c:v>1127.2419296558996</c:v>
                </c:pt>
                <c:pt idx="248">
                  <c:v>1122.8316230790174</c:v>
                </c:pt>
                <c:pt idx="249">
                  <c:v>1118.3401673810945</c:v>
                </c:pt>
                <c:pt idx="250">
                  <c:v>1113.7681510205064</c:v>
                </c:pt>
                <c:pt idx="251">
                  <c:v>1109.1161692837211</c:v>
                </c:pt>
                <c:pt idx="252">
                  <c:v>1104.3848240348634</c:v>
                </c:pt>
                <c:pt idx="253">
                  <c:v>1099.5747234644111</c:v>
                </c:pt>
                <c:pt idx="254">
                  <c:v>1094.6864818372903</c:v>
                </c:pt>
                <c:pt idx="255">
                  <c:v>1089.720719240622</c:v>
                </c:pt>
                <c:pt idx="256">
                  <c:v>1084.6780613313665</c:v>
                </c:pt>
                <c:pt idx="257">
                  <c:v>1079.5591390841014</c:v>
                </c:pt>
                <c:pt idx="258">
                  <c:v>1074.3645885391602</c:v>
                </c:pt>
                <c:pt idx="259">
                  <c:v>1069.0950505513508</c:v>
                </c:pt>
                <c:pt idx="260">
                  <c:v>1063.7511705394659</c:v>
                </c:pt>
                <c:pt idx="261">
                  <c:v>1058.3335982367871</c:v>
                </c:pt>
                <c:pt idx="262">
                  <c:v>1052.8429874427818</c:v>
                </c:pt>
                <c:pt idx="263">
                  <c:v>1047.2799957761779</c:v>
                </c:pt>
                <c:pt idx="264">
                  <c:v>1041.6452844296005</c:v>
                </c:pt>
                <c:pt idx="265">
                  <c:v>1035.9395179259443</c:v>
                </c:pt>
                <c:pt idx="266">
                  <c:v>1030.1633638766493</c:v>
                </c:pt>
                <c:pt idx="267">
                  <c:v>1024.3174927420396</c:v>
                </c:pt>
                <c:pt idx="268">
                  <c:v>1018.4025775938801</c:v>
                </c:pt>
                <c:pt idx="269">
                  <c:v>1012.4192938802983</c:v>
                </c:pt>
                <c:pt idx="270">
                  <c:v>1006.3683191932106</c:v>
                </c:pt>
                <c:pt idx="271">
                  <c:v>1000.2503330383894</c:v>
                </c:pt>
                <c:pt idx="272">
                  <c:v>994.06601660829551</c:v>
                </c:pt>
                <c:pt idx="273">
                  <c:v>987.81605255779971</c:v>
                </c:pt>
                <c:pt idx="274">
                  <c:v>981.50112478290657</c:v>
                </c:pt>
                <c:pt idx="275">
                  <c:v>975.12191820258988</c:v>
                </c:pt>
                <c:pt idx="276">
                  <c:v>968.67911854384181</c:v>
                </c:pt>
                <c:pt idx="277">
                  <c:v>962.17341213003158</c:v>
                </c:pt>
                <c:pt idx="278">
                  <c:v>955.60548567266471</c:v>
                </c:pt>
                <c:pt idx="279">
                  <c:v>948.97602606662667</c:v>
                </c:pt>
                <c:pt idx="280">
                  <c:v>942.28572018898853</c:v>
                </c:pt>
                <c:pt idx="281">
                  <c:v>935.53525470144882</c:v>
                </c:pt>
                <c:pt idx="282">
                  <c:v>928.72531585647687</c:v>
                </c:pt>
                <c:pt idx="283">
                  <c:v>921.85658930721991</c:v>
                </c:pt>
                <c:pt idx="284">
                  <c:v>914.92975992122911</c:v>
                </c:pt>
                <c:pt idx="285">
                  <c:v>907.9455115980561</c:v>
                </c:pt>
                <c:pt idx="286">
                  <c:v>900.90452709076328</c:v>
                </c:pt>
                <c:pt idx="287">
                  <c:v>893.80748783138972</c:v>
                </c:pt>
                <c:pt idx="288">
                  <c:v>886.65507376040648</c:v>
                </c:pt>
                <c:pt idx="289">
                  <c:v>879.44796316019142</c:v>
                </c:pt>
                <c:pt idx="290">
                  <c:v>872.18683249254923</c:v>
                </c:pt>
                <c:pt idx="291">
                  <c:v>864.87235624029699</c:v>
                </c:pt>
                <c:pt idx="292">
                  <c:v>857.50520675293023</c:v>
                </c:pt>
                <c:pt idx="293">
                  <c:v>850.08605409638244</c:v>
                </c:pt>
                <c:pt idx="294">
                  <c:v>842.61556590688406</c:v>
                </c:pt>
                <c:pt idx="295">
                  <c:v>835.09440724892465</c:v>
                </c:pt>
                <c:pt idx="296">
                  <c:v>827.52324047731668</c:v>
                </c:pt>
                <c:pt idx="297">
                  <c:v>819.90272510335649</c:v>
                </c:pt>
                <c:pt idx="298">
                  <c:v>812.2335176650729</c:v>
                </c:pt>
                <c:pt idx="299">
                  <c:v>804.51627160155215</c:v>
                </c:pt>
                <c:pt idx="300">
                  <c:v>796.75163713132258</c:v>
                </c:pt>
                <c:pt idx="301">
                  <c:v>788.94026113477969</c:v>
                </c:pt>
                <c:pt idx="302">
                  <c:v>781.0827870406298</c:v>
                </c:pt>
                <c:pt idx="303">
                  <c:v>773.17985471632619</c:v>
                </c:pt>
                <c:pt idx="304">
                  <c:v>765.23210036246985</c:v>
                </c:pt>
                <c:pt idx="305">
                  <c:v>757.24015641114215</c:v>
                </c:pt>
                <c:pt idx="306">
                  <c:v>749.20465142813748</c:v>
                </c:pt>
                <c:pt idx="307">
                  <c:v>741.12621001905711</c:v>
                </c:pt>
                <c:pt idx="308">
                  <c:v>733.00545273922728</c:v>
                </c:pt>
                <c:pt idx="309">
                  <c:v>724.84299600739882</c:v>
                </c:pt>
                <c:pt idx="310">
                  <c:v>716.63945202318519</c:v>
                </c:pt>
                <c:pt idx="311">
                  <c:v>708.39542868819422</c:v>
                </c:pt>
                <c:pt idx="312">
                  <c:v>700.11152953080534</c:v>
                </c:pt>
                <c:pt idx="313">
                  <c:v>691.78835363454311</c:v>
                </c:pt>
                <c:pt idx="314">
                  <c:v>683.42649556999697</c:v>
                </c:pt>
                <c:pt idx="315">
                  <c:v>675.02654533023417</c:v>
                </c:pt>
                <c:pt idx="316">
                  <c:v>666.58908826965228</c:v>
                </c:pt>
                <c:pt idx="317">
                  <c:v>658.11470504621616</c:v>
                </c:pt>
                <c:pt idx="318">
                  <c:v>649.60397156702311</c:v>
                </c:pt>
                <c:pt idx="319">
                  <c:v>641.05745893713868</c:v>
                </c:pt>
                <c:pt idx="320">
                  <c:v>632.47573341164457</c:v>
                </c:pt>
                <c:pt idx="321">
                  <c:v>623.85935635083968</c:v>
                </c:pt>
                <c:pt idx="322">
                  <c:v>615.20888417853405</c:v>
                </c:pt>
                <c:pt idx="323">
                  <c:v>606.52486834337435</c:v>
                </c:pt>
                <c:pt idx="324">
                  <c:v>597.8078552831405</c:v>
                </c:pt>
                <c:pt idx="325">
                  <c:v>589.05838639195053</c:v>
                </c:pt>
                <c:pt idx="326">
                  <c:v>580.276997990312</c:v>
                </c:pt>
                <c:pt idx="327">
                  <c:v>571.46422129795712</c:v>
                </c:pt>
                <c:pt idx="328">
                  <c:v>562.62058240939803</c:v>
                </c:pt>
                <c:pt idx="329">
                  <c:v>553.74660227214031</c:v>
                </c:pt>
                <c:pt idx="330">
                  <c:v>544.84279666749012</c:v>
                </c:pt>
                <c:pt idx="331">
                  <c:v>535.90967619389301</c:v>
                </c:pt>
                <c:pt idx="332">
                  <c:v>526.94774625273999</c:v>
                </c:pt>
                <c:pt idx="333">
                  <c:v>517.95750703657859</c:v>
                </c:pt>
                <c:pt idx="334">
                  <c:v>508.93945351966539</c:v>
                </c:pt>
                <c:pt idx="335">
                  <c:v>499.89407545079786</c:v>
                </c:pt>
                <c:pt idx="336">
                  <c:v>490.82185734836241</c:v>
                </c:pt>
                <c:pt idx="337">
                  <c:v>481.72327849753697</c:v>
                </c:pt>
                <c:pt idx="338">
                  <c:v>472.59881294958632</c:v>
                </c:pt>
                <c:pt idx="339">
                  <c:v>463.44892952318878</c:v>
                </c:pt>
                <c:pt idx="340">
                  <c:v>454.27409180773344</c:v>
                </c:pt>
                <c:pt idx="341">
                  <c:v>445.07475816852798</c:v>
                </c:pt>
                <c:pt idx="342">
                  <c:v>435.85138175385697</c:v>
                </c:pt>
                <c:pt idx="343">
                  <c:v>426.60441050383201</c:v>
                </c:pt>
                <c:pt idx="344">
                  <c:v>417.33428716097478</c:v>
                </c:pt>
                <c:pt idx="345">
                  <c:v>408.04144928247575</c:v>
                </c:pt>
                <c:pt idx="346">
                  <c:v>398.72632925407117</c:v>
                </c:pt>
                <c:pt idx="347">
                  <c:v>389.38935430548236</c:v>
                </c:pt>
                <c:pt idx="348">
                  <c:v>380.03094652736132</c:v>
                </c:pt>
                <c:pt idx="349">
                  <c:v>370.65152288968858</c:v>
                </c:pt>
                <c:pt idx="350">
                  <c:v>361.25149526156883</c:v>
                </c:pt>
                <c:pt idx="351">
                  <c:v>351.8312704323713</c:v>
                </c:pt>
                <c:pt idx="352">
                  <c:v>342.39125013416322</c:v>
                </c:pt>
                <c:pt idx="353">
                  <c:v>332.93183106538436</c:v>
                </c:pt>
                <c:pt idx="354">
                  <c:v>323.4534049157125</c:v>
                </c:pt>
                <c:pt idx="355">
                  <c:v>313.95635839207034</c:v>
                </c:pt>
                <c:pt idx="356">
                  <c:v>304.44107324572519</c:v>
                </c:pt>
                <c:pt idx="357">
                  <c:v>294.90792630043347</c:v>
                </c:pt>
                <c:pt idx="358">
                  <c:v>285.35728948158368</c:v>
                </c:pt>
                <c:pt idx="359">
                  <c:v>275.78952984629149</c:v>
                </c:pt>
                <c:pt idx="360">
                  <c:v>266.20500961440263</c:v>
                </c:pt>
                <c:pt idx="361">
                  <c:v>256.60408620035912</c:v>
                </c:pt>
                <c:pt idx="362">
                  <c:v>246.98711224588624</c:v>
                </c:pt>
                <c:pt idx="363">
                  <c:v>237.3544356534577</c:v>
                </c:pt>
                <c:pt idx="364">
                  <c:v>227.70639962049853</c:v>
                </c:pt>
                <c:pt idx="365">
                  <c:v>218.04334267428513</c:v>
                </c:pt>
                <c:pt idx="366">
                  <c:v>208.36559870750344</c:v>
                </c:pt>
                <c:pt idx="367">
                  <c:v>198.67349701442686</c:v>
                </c:pt>
                <c:pt idx="368">
                  <c:v>188.96736232767685</c:v>
                </c:pt>
                <c:pt idx="369">
                  <c:v>179.24751485552969</c:v>
                </c:pt>
                <c:pt idx="370">
                  <c:v>169.51427031973395</c:v>
                </c:pt>
                <c:pt idx="371">
                  <c:v>159.7679399938043</c:v>
                </c:pt>
                <c:pt idx="372">
                  <c:v>150.00883074175792</c:v>
                </c:pt>
                <c:pt idx="373">
                  <c:v>140.23724505726105</c:v>
                </c:pt>
                <c:pt idx="374">
                  <c:v>130.45348110315376</c:v>
                </c:pt>
                <c:pt idx="375">
                  <c:v>120.65783275132203</c:v>
                </c:pt>
                <c:pt idx="376">
                  <c:v>110.85058962288736</c:v>
                </c:pt>
                <c:pt idx="377">
                  <c:v>101.03203712868459</c:v>
                </c:pt>
                <c:pt idx="378">
                  <c:v>91.202456509999834</c:v>
                </c:pt>
                <c:pt idx="379">
                  <c:v>81.362124879541</c:v>
                </c:pt>
                <c:pt idx="380">
                  <c:v>71.511315262614488</c:v>
                </c:pt>
                <c:pt idx="381">
                  <c:v>61.65029663848221</c:v>
                </c:pt>
                <c:pt idx="382">
                  <c:v>51.779333981874117</c:v>
                </c:pt>
                <c:pt idx="383">
                  <c:v>41.898688304632053</c:v>
                </c:pt>
                <c:pt idx="384">
                  <c:v>32.008616697461704</c:v>
                </c:pt>
                <c:pt idx="385">
                  <c:v>22.109372371770032</c:v>
                </c:pt>
                <c:pt idx="386">
                  <c:v>12.201204701566471</c:v>
                </c:pt>
                <c:pt idx="387">
                  <c:v>2.2843592654068452</c:v>
                </c:pt>
                <c:pt idx="388">
                  <c:v>-7.6409221116402861</c:v>
                </c:pt>
                <c:pt idx="389">
                  <c:v>-7.650851555037919</c:v>
                </c:pt>
                <c:pt idx="390">
                  <c:v>-7.6607810065151289</c:v>
                </c:pt>
                <c:pt idx="391">
                  <c:v>-7.6707104660716841</c:v>
                </c:pt>
                <c:pt idx="392">
                  <c:v>-7.6806399337073508</c:v>
                </c:pt>
                <c:pt idx="393">
                  <c:v>-7.6905694094218982</c:v>
                </c:pt>
                <c:pt idx="394">
                  <c:v>-7.7004988932150935</c:v>
                </c:pt>
                <c:pt idx="395">
                  <c:v>-7.7104283850867041</c:v>
                </c:pt>
                <c:pt idx="396">
                  <c:v>-7.7203578850364973</c:v>
                </c:pt>
                <c:pt idx="397">
                  <c:v>-7.7302873930642422</c:v>
                </c:pt>
                <c:pt idx="398">
                  <c:v>-7.7402169091697051</c:v>
                </c:pt>
                <c:pt idx="399">
                  <c:v>-7.7501464333526542</c:v>
                </c:pt>
                <c:pt idx="400">
                  <c:v>-7.7600759656128577</c:v>
                </c:pt>
                <c:pt idx="401">
                  <c:v>-7.770005505950083</c:v>
                </c:pt>
                <c:pt idx="402">
                  <c:v>-7.7799350543640973</c:v>
                </c:pt>
                <c:pt idx="403">
                  <c:v>-7.7898646108546687</c:v>
                </c:pt>
                <c:pt idx="404">
                  <c:v>-7.7997941754215647</c:v>
                </c:pt>
                <c:pt idx="405">
                  <c:v>-7.8097237480645534</c:v>
                </c:pt>
                <c:pt idx="406">
                  <c:v>-7.8196533287834029</c:v>
                </c:pt>
                <c:pt idx="407">
                  <c:v>-7.8295829175778806</c:v>
                </c:pt>
                <c:pt idx="408">
                  <c:v>-7.8395125144477538</c:v>
                </c:pt>
                <c:pt idx="409">
                  <c:v>-7.8494421193927906</c:v>
                </c:pt>
                <c:pt idx="410">
                  <c:v>-7.8593717324127583</c:v>
                </c:pt>
                <c:pt idx="411">
                  <c:v>-7.8693013535074252</c:v>
                </c:pt>
                <c:pt idx="412">
                  <c:v>-7.8792309826765594</c:v>
                </c:pt>
                <c:pt idx="413">
                  <c:v>-7.8891606199199282</c:v>
                </c:pt>
                <c:pt idx="414">
                  <c:v>-7.899090265237299</c:v>
                </c:pt>
                <c:pt idx="415">
                  <c:v>-7.9090199186284398</c:v>
                </c:pt>
                <c:pt idx="416">
                  <c:v>-7.9189495800931189</c:v>
                </c:pt>
                <c:pt idx="417">
                  <c:v>-7.9288792496311036</c:v>
                </c:pt>
                <c:pt idx="418">
                  <c:v>-7.9388089272421611</c:v>
                </c:pt>
                <c:pt idx="419">
                  <c:v>-7.9487386129260598</c:v>
                </c:pt>
                <c:pt idx="420">
                  <c:v>-7.9586683066825676</c:v>
                </c:pt>
                <c:pt idx="421">
                  <c:v>-7.9685980085114521</c:v>
                </c:pt>
                <c:pt idx="422">
                  <c:v>-7.9785277184124812</c:v>
                </c:pt>
                <c:pt idx="423">
                  <c:v>-7.9884574363854224</c:v>
                </c:pt>
                <c:pt idx="424">
                  <c:v>-7.9983871624300438</c:v>
                </c:pt>
                <c:pt idx="425">
                  <c:v>-8.0083168965461127</c:v>
                </c:pt>
                <c:pt idx="426">
                  <c:v>-8.0182466387333982</c:v>
                </c:pt>
                <c:pt idx="427">
                  <c:v>-8.0281763889916675</c:v>
                </c:pt>
                <c:pt idx="428">
                  <c:v>-8.0381061473206881</c:v>
                </c:pt>
                <c:pt idx="429">
                  <c:v>-8.0480359137202271</c:v>
                </c:pt>
                <c:pt idx="430">
                  <c:v>-8.0579656881900537</c:v>
                </c:pt>
                <c:pt idx="431">
                  <c:v>-8.0678954707299351</c:v>
                </c:pt>
                <c:pt idx="432">
                  <c:v>-8.0778252613396386</c:v>
                </c:pt>
                <c:pt idx="433">
                  <c:v>-8.0877550600189334</c:v>
                </c:pt>
                <c:pt idx="434">
                  <c:v>-8.0976848667675867</c:v>
                </c:pt>
                <c:pt idx="435">
                  <c:v>-8.1076146815853658</c:v>
                </c:pt>
                <c:pt idx="436">
                  <c:v>-8.117544504472038</c:v>
                </c:pt>
                <c:pt idx="437">
                  <c:v>-8.1274743354273724</c:v>
                </c:pt>
                <c:pt idx="438">
                  <c:v>-8.1374041744511363</c:v>
                </c:pt>
                <c:pt idx="439">
                  <c:v>-8.1473340215430987</c:v>
                </c:pt>
                <c:pt idx="440">
                  <c:v>-8.1572638767030252</c:v>
                </c:pt>
                <c:pt idx="441">
                  <c:v>-8.1671937399306849</c:v>
                </c:pt>
                <c:pt idx="442">
                  <c:v>-8.1771236112258467</c:v>
                </c:pt>
                <c:pt idx="443">
                  <c:v>-8.1870534905882764</c:v>
                </c:pt>
                <c:pt idx="444">
                  <c:v>-8.1969833780177428</c:v>
                </c:pt>
                <c:pt idx="445">
                  <c:v>-8.2069132735140151</c:v>
                </c:pt>
                <c:pt idx="446">
                  <c:v>-8.2168431770768589</c:v>
                </c:pt>
                <c:pt idx="447">
                  <c:v>-8.2267730887060431</c:v>
                </c:pt>
                <c:pt idx="448">
                  <c:v>-8.2367030084013368</c:v>
                </c:pt>
                <c:pt idx="449">
                  <c:v>-8.2466329361625057</c:v>
                </c:pt>
                <c:pt idx="450">
                  <c:v>-8.2565628719893187</c:v>
                </c:pt>
                <c:pt idx="451">
                  <c:v>-8.2664928158815449</c:v>
                </c:pt>
                <c:pt idx="452">
                  <c:v>-8.2764227678389499</c:v>
                </c:pt>
                <c:pt idx="453">
                  <c:v>-8.2863527278613027</c:v>
                </c:pt>
                <c:pt idx="454">
                  <c:v>-8.2962826959483724</c:v>
                </c:pt>
                <c:pt idx="455">
                  <c:v>-8.3062126720999245</c:v>
                </c:pt>
                <c:pt idx="456">
                  <c:v>-8.3161426563157281</c:v>
                </c:pt>
                <c:pt idx="457">
                  <c:v>-8.3260726485955523</c:v>
                </c:pt>
                <c:pt idx="458">
                  <c:v>-8.3360026489391625</c:v>
                </c:pt>
                <c:pt idx="459">
                  <c:v>-8.3459326573463297</c:v>
                </c:pt>
                <c:pt idx="460">
                  <c:v>-8.3558626738168194</c:v>
                </c:pt>
                <c:pt idx="461">
                  <c:v>-8.3657926983504005</c:v>
                </c:pt>
                <c:pt idx="462">
                  <c:v>-8.3757227309468405</c:v>
                </c:pt>
                <c:pt idx="463">
                  <c:v>-8.3856527716059066</c:v>
                </c:pt>
                <c:pt idx="464">
                  <c:v>-8.3955828203273679</c:v>
                </c:pt>
                <c:pt idx="465">
                  <c:v>-8.4055128771109935</c:v>
                </c:pt>
                <c:pt idx="466">
                  <c:v>-8.4154429419565489</c:v>
                </c:pt>
                <c:pt idx="467">
                  <c:v>-8.4253730148638031</c:v>
                </c:pt>
                <c:pt idx="468">
                  <c:v>-8.4353030958325235</c:v>
                </c:pt>
                <c:pt idx="469">
                  <c:v>-8.4452331848624791</c:v>
                </c:pt>
                <c:pt idx="470">
                  <c:v>-8.4551632819534372</c:v>
                </c:pt>
                <c:pt idx="471">
                  <c:v>-8.465093387105167</c:v>
                </c:pt>
                <c:pt idx="472">
                  <c:v>-8.4750235003174357</c:v>
                </c:pt>
                <c:pt idx="473">
                  <c:v>-8.4849536215900105</c:v>
                </c:pt>
                <c:pt idx="474">
                  <c:v>-8.4948837509226589</c:v>
                </c:pt>
                <c:pt idx="475">
                  <c:v>-8.5048138883151498</c:v>
                </c:pt>
                <c:pt idx="476">
                  <c:v>-8.5147440337672524</c:v>
                </c:pt>
                <c:pt idx="477">
                  <c:v>-8.5246741872787322</c:v>
                </c:pt>
                <c:pt idx="478">
                  <c:v>-8.5346043488493599</c:v>
                </c:pt>
                <c:pt idx="479">
                  <c:v>-8.5445345184789012</c:v>
                </c:pt>
                <c:pt idx="480">
                  <c:v>-8.5544646961671251</c:v>
                </c:pt>
                <c:pt idx="481">
                  <c:v>-8.5643948819137989</c:v>
                </c:pt>
                <c:pt idx="482">
                  <c:v>-8.5743250757186917</c:v>
                </c:pt>
                <c:pt idx="483">
                  <c:v>-8.5842552775815708</c:v>
                </c:pt>
                <c:pt idx="484">
                  <c:v>-8.5941854875022052</c:v>
                </c:pt>
                <c:pt idx="485">
                  <c:v>-8.6041157054803623</c:v>
                </c:pt>
                <c:pt idx="486">
                  <c:v>-8.6140459315158093</c:v>
                </c:pt>
                <c:pt idx="487">
                  <c:v>-8.6239761656083154</c:v>
                </c:pt>
                <c:pt idx="488">
                  <c:v>-8.6339064077576477</c:v>
                </c:pt>
                <c:pt idx="489">
                  <c:v>-8.6438366579635755</c:v>
                </c:pt>
                <c:pt idx="490">
                  <c:v>-8.6537669162258659</c:v>
                </c:pt>
                <c:pt idx="491">
                  <c:v>-8.6636971825442863</c:v>
                </c:pt>
                <c:pt idx="492">
                  <c:v>-8.6736274569186058</c:v>
                </c:pt>
                <c:pt idx="493">
                  <c:v>-8.6835577393485917</c:v>
                </c:pt>
                <c:pt idx="494">
                  <c:v>-8.6934880298340129</c:v>
                </c:pt>
                <c:pt idx="495">
                  <c:v>-8.7034183283746369</c:v>
                </c:pt>
                <c:pt idx="496">
                  <c:v>-8.7133486349702309</c:v>
                </c:pt>
                <c:pt idx="497">
                  <c:v>-8.723278949620564</c:v>
                </c:pt>
                <c:pt idx="498">
                  <c:v>-8.7332092723254053</c:v>
                </c:pt>
                <c:pt idx="499">
                  <c:v>-8.7431396030845221</c:v>
                </c:pt>
                <c:pt idx="500">
                  <c:v>-8.7530699418976816</c:v>
                </c:pt>
                <c:pt idx="501">
                  <c:v>-8.763000288764653</c:v>
                </c:pt>
                <c:pt idx="502">
                  <c:v>-8.7729306436852035</c:v>
                </c:pt>
                <c:pt idx="503">
                  <c:v>-8.7828610066591004</c:v>
                </c:pt>
                <c:pt idx="504">
                  <c:v>-8.7927913776861129</c:v>
                </c:pt>
                <c:pt idx="505">
                  <c:v>-8.8027217567660099</c:v>
                </c:pt>
                <c:pt idx="506">
                  <c:v>-8.8126521438985588</c:v>
                </c:pt>
                <c:pt idx="507">
                  <c:v>-8.8225825390835269</c:v>
                </c:pt>
                <c:pt idx="508">
                  <c:v>-8.8325129423206832</c:v>
                </c:pt>
                <c:pt idx="509">
                  <c:v>-8.8424433536097951</c:v>
                </c:pt>
                <c:pt idx="510">
                  <c:v>-8.8523737729506315</c:v>
                </c:pt>
                <c:pt idx="511">
                  <c:v>-8.86230420034296</c:v>
                </c:pt>
                <c:pt idx="512">
                  <c:v>-8.8722346357865494</c:v>
                </c:pt>
                <c:pt idx="513">
                  <c:v>-8.8821650792811671</c:v>
                </c:pt>
                <c:pt idx="514">
                  <c:v>-8.8920955308265803</c:v>
                </c:pt>
                <c:pt idx="515">
                  <c:v>-8.9020259904225583</c:v>
                </c:pt>
                <c:pt idx="516">
                  <c:v>-8.9119564580688699</c:v>
                </c:pt>
                <c:pt idx="517">
                  <c:v>-8.9218869337652826</c:v>
                </c:pt>
                <c:pt idx="518">
                  <c:v>-8.9318174175115637</c:v>
                </c:pt>
                <c:pt idx="519">
                  <c:v>-8.9417479093074821</c:v>
                </c:pt>
                <c:pt idx="520">
                  <c:v>-8.9516784091528052</c:v>
                </c:pt>
                <c:pt idx="521">
                  <c:v>-8.9616089170473021</c:v>
                </c:pt>
                <c:pt idx="522">
                  <c:v>-8.9715394329907419</c:v>
                </c:pt>
                <c:pt idx="523">
                  <c:v>-8.98146995698289</c:v>
                </c:pt>
                <c:pt idx="524">
                  <c:v>-8.9914004890235173</c:v>
                </c:pt>
                <c:pt idx="525">
                  <c:v>-9.0013310291123894</c:v>
                </c:pt>
                <c:pt idx="526">
                  <c:v>-9.011261577249277</c:v>
                </c:pt>
                <c:pt idx="527">
                  <c:v>-9.0211921334339458</c:v>
                </c:pt>
                <c:pt idx="528">
                  <c:v>-9.0311226976661665</c:v>
                </c:pt>
                <c:pt idx="529">
                  <c:v>-9.0410532699457047</c:v>
                </c:pt>
                <c:pt idx="530">
                  <c:v>-9.0509838502723312</c:v>
                </c:pt>
                <c:pt idx="531">
                  <c:v>-9.0609144386458116</c:v>
                </c:pt>
                <c:pt idx="532">
                  <c:v>-9.0708450350659167</c:v>
                </c:pt>
                <c:pt idx="533">
                  <c:v>-9.080775639532412</c:v>
                </c:pt>
                <c:pt idx="534">
                  <c:v>-9.0907062520450683</c:v>
                </c:pt>
                <c:pt idx="535">
                  <c:v>-9.1006368726036513</c:v>
                </c:pt>
                <c:pt idx="536">
                  <c:v>-9.1105675012079317</c:v>
                </c:pt>
                <c:pt idx="537">
                  <c:v>-9.120498137857675</c:v>
                </c:pt>
                <c:pt idx="538">
                  <c:v>-9.1304287825526522</c:v>
                </c:pt>
                <c:pt idx="539">
                  <c:v>-9.1403594352926287</c:v>
                </c:pt>
                <c:pt idx="540">
                  <c:v>-9.1502900960773754</c:v>
                </c:pt>
                <c:pt idx="541">
                  <c:v>-9.1602207649066578</c:v>
                </c:pt>
                <c:pt idx="542">
                  <c:v>-9.1701514417802468</c:v>
                </c:pt>
                <c:pt idx="543">
                  <c:v>-9.1800821266979096</c:v>
                </c:pt>
                <c:pt idx="544">
                  <c:v>-9.1900128196594135</c:v>
                </c:pt>
                <c:pt idx="545">
                  <c:v>-9.1999435206645277</c:v>
                </c:pt>
                <c:pt idx="546">
                  <c:v>-9.2098742297130194</c:v>
                </c:pt>
                <c:pt idx="547">
                  <c:v>-9.2198049468046577</c:v>
                </c:pt>
                <c:pt idx="548">
                  <c:v>-9.2297356719392116</c:v>
                </c:pt>
                <c:pt idx="549">
                  <c:v>-9.2396664051164485</c:v>
                </c:pt>
                <c:pt idx="550">
                  <c:v>-9.2495971463361357</c:v>
                </c:pt>
                <c:pt idx="551">
                  <c:v>-9.259527895598044</c:v>
                </c:pt>
                <c:pt idx="552">
                  <c:v>-9.2694586529019389</c:v>
                </c:pt>
                <c:pt idx="553">
                  <c:v>-9.2793894182475896</c:v>
                </c:pt>
                <c:pt idx="554">
                  <c:v>-9.289320191634765</c:v>
                </c:pt>
                <c:pt idx="555">
                  <c:v>-9.2992509730632325</c:v>
                </c:pt>
                <c:pt idx="556">
                  <c:v>-9.3091817625327611</c:v>
                </c:pt>
                <c:pt idx="557">
                  <c:v>-9.3191125600431199</c:v>
                </c:pt>
                <c:pt idx="558">
                  <c:v>-9.3290433655940745</c:v>
                </c:pt>
                <c:pt idx="559">
                  <c:v>-9.3389741791853957</c:v>
                </c:pt>
                <c:pt idx="560">
                  <c:v>-9.3489050008168508</c:v>
                </c:pt>
                <c:pt idx="561">
                  <c:v>-9.3588358304882089</c:v>
                </c:pt>
                <c:pt idx="562">
                  <c:v>-9.3687666681992372</c:v>
                </c:pt>
                <c:pt idx="563">
                  <c:v>-9.3786975139497031</c:v>
                </c:pt>
                <c:pt idx="564">
                  <c:v>-9.3886283677393774</c:v>
                </c:pt>
                <c:pt idx="565">
                  <c:v>-9.3985592295680274</c:v>
                </c:pt>
                <c:pt idx="566">
                  <c:v>-9.4084900994354204</c:v>
                </c:pt>
                <c:pt idx="567">
                  <c:v>-9.4184209773413254</c:v>
                </c:pt>
                <c:pt idx="568">
                  <c:v>-9.4283518632855099</c:v>
                </c:pt>
                <c:pt idx="569">
                  <c:v>-9.4382827572677446</c:v>
                </c:pt>
                <c:pt idx="570">
                  <c:v>-9.448213659287795</c:v>
                </c:pt>
                <c:pt idx="571">
                  <c:v>-9.458144569345432</c:v>
                </c:pt>
                <c:pt idx="572">
                  <c:v>-9.4680754874404212</c:v>
                </c:pt>
                <c:pt idx="573">
                  <c:v>-9.4780064135725333</c:v>
                </c:pt>
                <c:pt idx="574">
                  <c:v>-9.4879373477415356</c:v>
                </c:pt>
                <c:pt idx="575">
                  <c:v>-9.4978682899471973</c:v>
                </c:pt>
                <c:pt idx="576">
                  <c:v>-9.5077992401892857</c:v>
                </c:pt>
                <c:pt idx="577">
                  <c:v>-9.5177301984675697</c:v>
                </c:pt>
                <c:pt idx="578">
                  <c:v>-9.5276611647818168</c:v>
                </c:pt>
                <c:pt idx="579">
                  <c:v>-9.5375921391317959</c:v>
                </c:pt>
                <c:pt idx="580">
                  <c:v>-9.5475231215172744</c:v>
                </c:pt>
                <c:pt idx="581">
                  <c:v>-9.5574541119380232</c:v>
                </c:pt>
                <c:pt idx="582">
                  <c:v>-9.5673851103938077</c:v>
                </c:pt>
                <c:pt idx="583">
                  <c:v>-9.5773161168843988</c:v>
                </c:pt>
                <c:pt idx="584">
                  <c:v>-9.5872471314095637</c:v>
                </c:pt>
                <c:pt idx="585">
                  <c:v>-9.5971781539690699</c:v>
                </c:pt>
                <c:pt idx="586">
                  <c:v>-9.6071091845626864</c:v>
                </c:pt>
                <c:pt idx="587">
                  <c:v>-9.6170402231901821</c:v>
                </c:pt>
                <c:pt idx="588">
                  <c:v>-9.6269712698513263</c:v>
                </c:pt>
                <c:pt idx="589">
                  <c:v>-9.6369023245458862</c:v>
                </c:pt>
                <c:pt idx="590">
                  <c:v>-9.6468333872736292</c:v>
                </c:pt>
                <c:pt idx="591">
                  <c:v>-9.6567644580343259</c:v>
                </c:pt>
                <c:pt idx="592">
                  <c:v>-9.6666955368277439</c:v>
                </c:pt>
                <c:pt idx="593">
                  <c:v>-9.6766266236536502</c:v>
                </c:pt>
                <c:pt idx="594">
                  <c:v>-9.6865577185118141</c:v>
                </c:pt>
                <c:pt idx="595">
                  <c:v>-9.6964888214020046</c:v>
                </c:pt>
                <c:pt idx="596">
                  <c:v>-9.706419932323989</c:v>
                </c:pt>
                <c:pt idx="597">
                  <c:v>-9.7163510512775364</c:v>
                </c:pt>
                <c:pt idx="598">
                  <c:v>-9.7262821782624158</c:v>
                </c:pt>
                <c:pt idx="599">
                  <c:v>-9.7362133132783946</c:v>
                </c:pt>
                <c:pt idx="600">
                  <c:v>-9.7461444563252417</c:v>
                </c:pt>
                <c:pt idx="601">
                  <c:v>-9.7560756074027264</c:v>
                </c:pt>
                <c:pt idx="602">
                  <c:v>-9.7660067665106158</c:v>
                </c:pt>
                <c:pt idx="603">
                  <c:v>-9.7759379336486791</c:v>
                </c:pt>
                <c:pt idx="604">
                  <c:v>-9.7858691088166836</c:v>
                </c:pt>
                <c:pt idx="605">
                  <c:v>-9.7958002920143983</c:v>
                </c:pt>
                <c:pt idx="606">
                  <c:v>-9.8057314832415923</c:v>
                </c:pt>
                <c:pt idx="607">
                  <c:v>-9.8156626824980346</c:v>
                </c:pt>
                <c:pt idx="608">
                  <c:v>-9.8255938897834927</c:v>
                </c:pt>
                <c:pt idx="609">
                  <c:v>-9.8355251050977337</c:v>
                </c:pt>
                <c:pt idx="610">
                  <c:v>-9.8454563284405285</c:v>
                </c:pt>
                <c:pt idx="611">
                  <c:v>-9.8553875598116445</c:v>
                </c:pt>
                <c:pt idx="612">
                  <c:v>-9.8653187992108489</c:v>
                </c:pt>
                <c:pt idx="613">
                  <c:v>-9.8752500466379125</c:v>
                </c:pt>
                <c:pt idx="614">
                  <c:v>-9.8851813020926027</c:v>
                </c:pt>
                <c:pt idx="615">
                  <c:v>-9.8951125655746885</c:v>
                </c:pt>
                <c:pt idx="616">
                  <c:v>-9.9050438370839373</c:v>
                </c:pt>
                <c:pt idx="617">
                  <c:v>-9.9149751166201181</c:v>
                </c:pt>
                <c:pt idx="618">
                  <c:v>-9.924906404183</c:v>
                </c:pt>
                <c:pt idx="619">
                  <c:v>-9.9348376997723502</c:v>
                </c:pt>
                <c:pt idx="620">
                  <c:v>-9.9447690033879379</c:v>
                </c:pt>
                <c:pt idx="621">
                  <c:v>-9.9547003150295321</c:v>
                </c:pt>
                <c:pt idx="622">
                  <c:v>-9.9646316346969002</c:v>
                </c:pt>
                <c:pt idx="623">
                  <c:v>-9.9745629623898111</c:v>
                </c:pt>
                <c:pt idx="624">
                  <c:v>-9.984494298108034</c:v>
                </c:pt>
                <c:pt idx="625">
                  <c:v>-9.994425641851338</c:v>
                </c:pt>
                <c:pt idx="626">
                  <c:v>-10.00435699361949</c:v>
                </c:pt>
                <c:pt idx="627">
                  <c:v>-10.01428835341226</c:v>
                </c:pt>
                <c:pt idx="628">
                  <c:v>-10.024219721229414</c:v>
                </c:pt>
                <c:pt idx="629">
                  <c:v>-10.034151097070723</c:v>
                </c:pt>
                <c:pt idx="630">
                  <c:v>-10.044082480935954</c:v>
                </c:pt>
                <c:pt idx="631">
                  <c:v>-10.054013872824877</c:v>
                </c:pt>
                <c:pt idx="632">
                  <c:v>-10.063945272737259</c:v>
                </c:pt>
                <c:pt idx="633">
                  <c:v>-10.073876680672869</c:v>
                </c:pt>
                <c:pt idx="634">
                  <c:v>-10.083808096631477</c:v>
                </c:pt>
                <c:pt idx="635">
                  <c:v>-10.093739520612852</c:v>
                </c:pt>
                <c:pt idx="636">
                  <c:v>-10.10367095261676</c:v>
                </c:pt>
                <c:pt idx="637">
                  <c:v>-10.113602392642971</c:v>
                </c:pt>
                <c:pt idx="638">
                  <c:v>-10.123533840691252</c:v>
                </c:pt>
                <c:pt idx="639">
                  <c:v>-10.133465296761374</c:v>
                </c:pt>
                <c:pt idx="640">
                  <c:v>-10.143396760853104</c:v>
                </c:pt>
                <c:pt idx="641">
                  <c:v>-10.15332823296621</c:v>
                </c:pt>
                <c:pt idx="642">
                  <c:v>-10.163259713100462</c:v>
                </c:pt>
                <c:pt idx="643">
                  <c:v>-10.173191201255628</c:v>
                </c:pt>
                <c:pt idx="644">
                  <c:v>-10.183122697431477</c:v>
                </c:pt>
                <c:pt idx="645">
                  <c:v>-10.193054201627778</c:v>
                </c:pt>
                <c:pt idx="646">
                  <c:v>-10.202985713844297</c:v>
                </c:pt>
                <c:pt idx="647">
                  <c:v>-10.212917234080805</c:v>
                </c:pt>
                <c:pt idx="648">
                  <c:v>-10.222848762337071</c:v>
                </c:pt>
                <c:pt idx="649">
                  <c:v>-10.232780298612861</c:v>
                </c:pt>
                <c:pt idx="650">
                  <c:v>-10.242711842907946</c:v>
                </c:pt>
                <c:pt idx="651">
                  <c:v>-10.252643395222094</c:v>
                </c:pt>
                <c:pt idx="652">
                  <c:v>-10.262574955555074</c:v>
                </c:pt>
                <c:pt idx="653">
                  <c:v>-10.272506523906653</c:v>
                </c:pt>
                <c:pt idx="654">
                  <c:v>-10.2824381002766</c:v>
                </c:pt>
                <c:pt idx="655">
                  <c:v>-10.292369684664685</c:v>
                </c:pt>
                <c:pt idx="656">
                  <c:v>-10.302301277070676</c:v>
                </c:pt>
                <c:pt idx="657">
                  <c:v>-10.312232877494342</c:v>
                </c:pt>
                <c:pt idx="658">
                  <c:v>-10.322164485935451</c:v>
                </c:pt>
                <c:pt idx="659">
                  <c:v>-10.332096102393772</c:v>
                </c:pt>
                <c:pt idx="660">
                  <c:v>-10.342027726869073</c:v>
                </c:pt>
                <c:pt idx="661">
                  <c:v>-10.351959359361123</c:v>
                </c:pt>
                <c:pt idx="662">
                  <c:v>-10.361890999869692</c:v>
                </c:pt>
                <c:pt idx="663">
                  <c:v>-10.371822648394547</c:v>
                </c:pt>
                <c:pt idx="664">
                  <c:v>-10.381754304935455</c:v>
                </c:pt>
                <c:pt idx="665">
                  <c:v>-10.391685969492189</c:v>
                </c:pt>
                <c:pt idx="666">
                  <c:v>-10.401617642064513</c:v>
                </c:pt>
                <c:pt idx="667">
                  <c:v>-10.411549322652199</c:v>
                </c:pt>
                <c:pt idx="668">
                  <c:v>-10.421481011255015</c:v>
                </c:pt>
                <c:pt idx="669">
                  <c:v>-10.431412707872729</c:v>
                </c:pt>
                <c:pt idx="670">
                  <c:v>-10.441344412505112</c:v>
                </c:pt>
                <c:pt idx="671">
                  <c:v>-10.45127612515193</c:v>
                </c:pt>
                <c:pt idx="672">
                  <c:v>-10.461207845812952</c:v>
                </c:pt>
                <c:pt idx="673">
                  <c:v>-10.471139574487948</c:v>
                </c:pt>
                <c:pt idx="674">
                  <c:v>-10.481071311176684</c:v>
                </c:pt>
                <c:pt idx="675">
                  <c:v>-10.491003055878933</c:v>
                </c:pt>
                <c:pt idx="676">
                  <c:v>-10.50093480859446</c:v>
                </c:pt>
                <c:pt idx="677">
                  <c:v>-10.510866569323035</c:v>
                </c:pt>
                <c:pt idx="678">
                  <c:v>-10.520798338064425</c:v>
                </c:pt>
                <c:pt idx="679">
                  <c:v>-10.530730114818402</c:v>
                </c:pt>
                <c:pt idx="680">
                  <c:v>-10.540661899584732</c:v>
                </c:pt>
                <c:pt idx="681">
                  <c:v>-10.550593692363186</c:v>
                </c:pt>
                <c:pt idx="682">
                  <c:v>-10.560525493153531</c:v>
                </c:pt>
                <c:pt idx="683">
                  <c:v>-10.570457301955535</c:v>
                </c:pt>
                <c:pt idx="684">
                  <c:v>-10.58038911876897</c:v>
                </c:pt>
                <c:pt idx="685">
                  <c:v>-10.590320943593602</c:v>
                </c:pt>
                <c:pt idx="686">
                  <c:v>-10.600252776429199</c:v>
                </c:pt>
                <c:pt idx="687">
                  <c:v>-10.610184617275532</c:v>
                </c:pt>
                <c:pt idx="688">
                  <c:v>-10.620116466132369</c:v>
                </c:pt>
                <c:pt idx="689">
                  <c:v>-10.63004832299948</c:v>
                </c:pt>
                <c:pt idx="690">
                  <c:v>-10.639980187876631</c:v>
                </c:pt>
                <c:pt idx="691">
                  <c:v>-10.649912060763592</c:v>
                </c:pt>
                <c:pt idx="692">
                  <c:v>-10.659843941660132</c:v>
                </c:pt>
                <c:pt idx="693">
                  <c:v>-10.669775830566019</c:v>
                </c:pt>
                <c:pt idx="694">
                  <c:v>-10.679707727481023</c:v>
                </c:pt>
                <c:pt idx="695">
                  <c:v>-10.689639632404914</c:v>
                </c:pt>
                <c:pt idx="696">
                  <c:v>-10.699571545337458</c:v>
                </c:pt>
                <c:pt idx="697">
                  <c:v>-10.709503466278424</c:v>
                </c:pt>
                <c:pt idx="698">
                  <c:v>-10.719435395227581</c:v>
                </c:pt>
                <c:pt idx="699">
                  <c:v>-10.729367332184699</c:v>
                </c:pt>
                <c:pt idx="700">
                  <c:v>-10.739299277149547</c:v>
                </c:pt>
                <c:pt idx="701">
                  <c:v>-10.749231230121891</c:v>
                </c:pt>
                <c:pt idx="702">
                  <c:v>-10.759163191101504</c:v>
                </c:pt>
                <c:pt idx="703">
                  <c:v>-10.769095160088151</c:v>
                </c:pt>
                <c:pt idx="704">
                  <c:v>-10.779027137081602</c:v>
                </c:pt>
                <c:pt idx="705">
                  <c:v>-10.788959122081627</c:v>
                </c:pt>
                <c:pt idx="706">
                  <c:v>-10.798891115087994</c:v>
                </c:pt>
                <c:pt idx="707">
                  <c:v>-10.80882311610047</c:v>
                </c:pt>
                <c:pt idx="708">
                  <c:v>-10.818755125118827</c:v>
                </c:pt>
                <c:pt idx="709">
                  <c:v>-10.828687142142831</c:v>
                </c:pt>
                <c:pt idx="710">
                  <c:v>-10.838619167172254</c:v>
                </c:pt>
                <c:pt idx="711">
                  <c:v>-10.848551200206863</c:v>
                </c:pt>
                <c:pt idx="712">
                  <c:v>-10.858483241246427</c:v>
                </c:pt>
                <c:pt idx="713">
                  <c:v>-10.868415290290713</c:v>
                </c:pt>
                <c:pt idx="714">
                  <c:v>-10.878347347339492</c:v>
                </c:pt>
                <c:pt idx="715">
                  <c:v>-10.888279412392531</c:v>
                </c:pt>
                <c:pt idx="716">
                  <c:v>-10.898211485449602</c:v>
                </c:pt>
                <c:pt idx="717">
                  <c:v>-10.908143566510471</c:v>
                </c:pt>
                <c:pt idx="718">
                  <c:v>-10.918075655574908</c:v>
                </c:pt>
                <c:pt idx="719">
                  <c:v>-10.928007752642682</c:v>
                </c:pt>
                <c:pt idx="720">
                  <c:v>-10.937939857713561</c:v>
                </c:pt>
                <c:pt idx="721">
                  <c:v>-10.947871970787315</c:v>
                </c:pt>
                <c:pt idx="722">
                  <c:v>-10.957804091863713</c:v>
                </c:pt>
                <c:pt idx="723">
                  <c:v>-10.967736220942522</c:v>
                </c:pt>
                <c:pt idx="724">
                  <c:v>-10.977668358023513</c:v>
                </c:pt>
                <c:pt idx="725">
                  <c:v>-10.987600503106453</c:v>
                </c:pt>
                <c:pt idx="726">
                  <c:v>-10.997532656191112</c:v>
                </c:pt>
                <c:pt idx="727">
                  <c:v>-11.007464817277258</c:v>
                </c:pt>
                <c:pt idx="728">
                  <c:v>-11.017396986364661</c:v>
                </c:pt>
                <c:pt idx="729">
                  <c:v>-11.027329163453089</c:v>
                </c:pt>
                <c:pt idx="730">
                  <c:v>-11.037261348542312</c:v>
                </c:pt>
                <c:pt idx="731">
                  <c:v>-11.047193541632099</c:v>
                </c:pt>
                <c:pt idx="732">
                  <c:v>-11.057125742722217</c:v>
                </c:pt>
                <c:pt idx="733">
                  <c:v>-11.067057951812437</c:v>
                </c:pt>
                <c:pt idx="734">
                  <c:v>-11.076990168902526</c:v>
                </c:pt>
                <c:pt idx="735">
                  <c:v>-11.086922393992253</c:v>
                </c:pt>
                <c:pt idx="736">
                  <c:v>-11.09685462708139</c:v>
                </c:pt>
                <c:pt idx="737">
                  <c:v>-11.106786868169703</c:v>
                </c:pt>
                <c:pt idx="738">
                  <c:v>-11.116719117256961</c:v>
                </c:pt>
                <c:pt idx="739">
                  <c:v>-11.126651374342934</c:v>
                </c:pt>
                <c:pt idx="740">
                  <c:v>-11.136583639427391</c:v>
                </c:pt>
                <c:pt idx="741">
                  <c:v>-11.146515912510099</c:v>
                </c:pt>
                <c:pt idx="742">
                  <c:v>-11.156448193590828</c:v>
                </c:pt>
                <c:pt idx="743">
                  <c:v>-11.166380482669348</c:v>
                </c:pt>
                <c:pt idx="744">
                  <c:v>-11.176312779745427</c:v>
                </c:pt>
                <c:pt idx="745">
                  <c:v>-11.186245084818834</c:v>
                </c:pt>
                <c:pt idx="746">
                  <c:v>-11.196177397889338</c:v>
                </c:pt>
                <c:pt idx="747">
                  <c:v>-11.206109718956707</c:v>
                </c:pt>
                <c:pt idx="748">
                  <c:v>-11.216042048020713</c:v>
                </c:pt>
                <c:pt idx="749">
                  <c:v>-11.225974385081122</c:v>
                </c:pt>
                <c:pt idx="750">
                  <c:v>-11.235906730137703</c:v>
                </c:pt>
                <c:pt idx="751">
                  <c:v>-11.245839083190226</c:v>
                </c:pt>
                <c:pt idx="752">
                  <c:v>-11.25577144423846</c:v>
                </c:pt>
                <c:pt idx="753">
                  <c:v>-11.265703813282174</c:v>
                </c:pt>
                <c:pt idx="754">
                  <c:v>-11.275636190321137</c:v>
                </c:pt>
                <c:pt idx="755">
                  <c:v>-11.285568575355118</c:v>
                </c:pt>
                <c:pt idx="756">
                  <c:v>-11.295500968383886</c:v>
                </c:pt>
                <c:pt idx="757">
                  <c:v>-11.30543336940721</c:v>
                </c:pt>
                <c:pt idx="758">
                  <c:v>-11.315365778424857</c:v>
                </c:pt>
                <c:pt idx="759">
                  <c:v>-11.325298195436599</c:v>
                </c:pt>
                <c:pt idx="760">
                  <c:v>-11.335230620442204</c:v>
                </c:pt>
                <c:pt idx="761">
                  <c:v>-11.345163053441439</c:v>
                </c:pt>
                <c:pt idx="762">
                  <c:v>-11.355095494434076</c:v>
                </c:pt>
                <c:pt idx="763">
                  <c:v>-11.365027943419884</c:v>
                </c:pt>
                <c:pt idx="764">
                  <c:v>-11.37496040039863</c:v>
                </c:pt>
                <c:pt idx="765">
                  <c:v>-11.384892865370084</c:v>
                </c:pt>
                <c:pt idx="766">
                  <c:v>-11.394825338334014</c:v>
                </c:pt>
                <c:pt idx="767">
                  <c:v>-11.40475781929019</c:v>
                </c:pt>
                <c:pt idx="768">
                  <c:v>-11.414690308238381</c:v>
                </c:pt>
                <c:pt idx="769">
                  <c:v>-11.424622805178355</c:v>
                </c:pt>
                <c:pt idx="770">
                  <c:v>-11.434555310109884</c:v>
                </c:pt>
                <c:pt idx="771">
                  <c:v>-11.444487823032734</c:v>
                </c:pt>
                <c:pt idx="772">
                  <c:v>-11.454420343946675</c:v>
                </c:pt>
                <c:pt idx="773">
                  <c:v>-11.464352872851476</c:v>
                </c:pt>
                <c:pt idx="774">
                  <c:v>-11.474285409746907</c:v>
                </c:pt>
                <c:pt idx="775">
                  <c:v>-11.484217954632735</c:v>
                </c:pt>
                <c:pt idx="776">
                  <c:v>-11.49415050750873</c:v>
                </c:pt>
                <c:pt idx="777">
                  <c:v>-11.504083068374662</c:v>
                </c:pt>
                <c:pt idx="778">
                  <c:v>-11.514015637230299</c:v>
                </c:pt>
                <c:pt idx="779">
                  <c:v>-11.523948214075411</c:v>
                </c:pt>
                <c:pt idx="780">
                  <c:v>-11.533880798909765</c:v>
                </c:pt>
                <c:pt idx="781">
                  <c:v>-11.543813391733133</c:v>
                </c:pt>
                <c:pt idx="782">
                  <c:v>-11.553745992545283</c:v>
                </c:pt>
                <c:pt idx="783">
                  <c:v>-11.563678601345982</c:v>
                </c:pt>
                <c:pt idx="784">
                  <c:v>-11.573611218135001</c:v>
                </c:pt>
                <c:pt idx="785">
                  <c:v>-11.58354384291211</c:v>
                </c:pt>
                <c:pt idx="786">
                  <c:v>-11.593476475677077</c:v>
                </c:pt>
                <c:pt idx="787">
                  <c:v>-11.60340911642967</c:v>
                </c:pt>
                <c:pt idx="788">
                  <c:v>-11.613341765169659</c:v>
                </c:pt>
                <c:pt idx="789">
                  <c:v>-11.623274421896815</c:v>
                </c:pt>
                <c:pt idx="790">
                  <c:v>-11.633207086610904</c:v>
                </c:pt>
                <c:pt idx="791">
                  <c:v>-11.643139759311696</c:v>
                </c:pt>
                <c:pt idx="792">
                  <c:v>-11.653072439998962</c:v>
                </c:pt>
                <c:pt idx="793">
                  <c:v>-11.663005128672468</c:v>
                </c:pt>
                <c:pt idx="794">
                  <c:v>-11.672937825331987</c:v>
                </c:pt>
                <c:pt idx="795">
                  <c:v>-11.682870529977285</c:v>
                </c:pt>
                <c:pt idx="796">
                  <c:v>-11.692803242608132</c:v>
                </c:pt>
                <c:pt idx="797">
                  <c:v>-11.702735963224297</c:v>
                </c:pt>
                <c:pt idx="798">
                  <c:v>-11.71266869182555</c:v>
                </c:pt>
                <c:pt idx="799">
                  <c:v>-11.722601428411659</c:v>
                </c:pt>
                <c:pt idx="800">
                  <c:v>-11.732534172982394</c:v>
                </c:pt>
                <c:pt idx="801">
                  <c:v>-11.742466925537524</c:v>
                </c:pt>
                <c:pt idx="802">
                  <c:v>-11.752399686076817</c:v>
                </c:pt>
                <c:pt idx="803">
                  <c:v>-11.762332454600044</c:v>
                </c:pt>
                <c:pt idx="804">
                  <c:v>-11.772265231106973</c:v>
                </c:pt>
                <c:pt idx="805">
                  <c:v>-11.782198015597373</c:v>
                </c:pt>
                <c:pt idx="806">
                  <c:v>-11.792130808071015</c:v>
                </c:pt>
                <c:pt idx="807">
                  <c:v>-11.802063608527666</c:v>
                </c:pt>
                <c:pt idx="808">
                  <c:v>-11.811996416967096</c:v>
                </c:pt>
                <c:pt idx="809">
                  <c:v>-11.821929233389074</c:v>
                </c:pt>
                <c:pt idx="810">
                  <c:v>-11.831862057793369</c:v>
                </c:pt>
                <c:pt idx="811">
                  <c:v>-11.841794890179751</c:v>
                </c:pt>
                <c:pt idx="812">
                  <c:v>-11.851727730547987</c:v>
                </c:pt>
                <c:pt idx="813">
                  <c:v>-11.861660578897849</c:v>
                </c:pt>
                <c:pt idx="814">
                  <c:v>-11.871593435229105</c:v>
                </c:pt>
                <c:pt idx="815">
                  <c:v>-11.881526299541525</c:v>
                </c:pt>
                <c:pt idx="816">
                  <c:v>-11.891459171834876</c:v>
                </c:pt>
                <c:pt idx="817">
                  <c:v>-11.90139205210893</c:v>
                </c:pt>
                <c:pt idx="818">
                  <c:v>-11.911324940363453</c:v>
                </c:pt>
                <c:pt idx="819">
                  <c:v>-11.921257836598217</c:v>
                </c:pt>
                <c:pt idx="820">
                  <c:v>-11.93119074081299</c:v>
                </c:pt>
                <c:pt idx="821">
                  <c:v>-11.941123653007542</c:v>
                </c:pt>
                <c:pt idx="822">
                  <c:v>-11.951056573181642</c:v>
                </c:pt>
                <c:pt idx="823">
                  <c:v>-11.960989501335058</c:v>
                </c:pt>
                <c:pt idx="824">
                  <c:v>-11.970922437467561</c:v>
                </c:pt>
                <c:pt idx="825">
                  <c:v>-11.980855381578918</c:v>
                </c:pt>
                <c:pt idx="826">
                  <c:v>-11.990788333668901</c:v>
                </c:pt>
                <c:pt idx="827">
                  <c:v>-12.000721293737277</c:v>
                </c:pt>
                <c:pt idx="828">
                  <c:v>-12.010654261783817</c:v>
                </c:pt>
                <c:pt idx="829">
                  <c:v>-12.020587237808288</c:v>
                </c:pt>
                <c:pt idx="830">
                  <c:v>-12.030520221810461</c:v>
                </c:pt>
                <c:pt idx="831">
                  <c:v>-12.040453213790105</c:v>
                </c:pt>
                <c:pt idx="832">
                  <c:v>-12.050386213746989</c:v>
                </c:pt>
                <c:pt idx="833">
                  <c:v>-12.060319221680883</c:v>
                </c:pt>
                <c:pt idx="834">
                  <c:v>-12.070252237591555</c:v>
                </c:pt>
                <c:pt idx="835">
                  <c:v>-12.080185261478775</c:v>
                </c:pt>
                <c:pt idx="836">
                  <c:v>-12.090118293342313</c:v>
                </c:pt>
                <c:pt idx="837">
                  <c:v>-12.100051333181936</c:v>
                </c:pt>
                <c:pt idx="838">
                  <c:v>-12.109984380997416</c:v>
                </c:pt>
                <c:pt idx="839">
                  <c:v>-12.119917436788519</c:v>
                </c:pt>
                <c:pt idx="840">
                  <c:v>-12.129850500555017</c:v>
                </c:pt>
                <c:pt idx="841">
                  <c:v>-12.139783572296679</c:v>
                </c:pt>
                <c:pt idx="842">
                  <c:v>-12.149716652013273</c:v>
                </c:pt>
                <c:pt idx="843">
                  <c:v>-12.159649739704571</c:v>
                </c:pt>
                <c:pt idx="844">
                  <c:v>-12.16958283537034</c:v>
                </c:pt>
                <c:pt idx="845">
                  <c:v>-12.179515939010349</c:v>
                </c:pt>
                <c:pt idx="846">
                  <c:v>-12.189449050624368</c:v>
                </c:pt>
                <c:pt idx="847">
                  <c:v>-12.199382170212168</c:v>
                </c:pt>
                <c:pt idx="848">
                  <c:v>-12.209315297773516</c:v>
                </c:pt>
                <c:pt idx="849">
                  <c:v>-12.219248433308183</c:v>
                </c:pt>
                <c:pt idx="850">
                  <c:v>-12.229181576815936</c:v>
                </c:pt>
                <c:pt idx="851">
                  <c:v>-12.239114728296546</c:v>
                </c:pt>
                <c:pt idx="852">
                  <c:v>-12.24904788774978</c:v>
                </c:pt>
                <c:pt idx="853">
                  <c:v>-12.258981055175411</c:v>
                </c:pt>
                <c:pt idx="854">
                  <c:v>-12.268914230573207</c:v>
                </c:pt>
                <c:pt idx="855">
                  <c:v>-12.278847413942936</c:v>
                </c:pt>
                <c:pt idx="856">
                  <c:v>-12.288780605284368</c:v>
                </c:pt>
                <c:pt idx="857">
                  <c:v>-12.298713804597273</c:v>
                </c:pt>
                <c:pt idx="858">
                  <c:v>-12.308647011881421</c:v>
                </c:pt>
                <c:pt idx="859">
                  <c:v>-12.318580227136579</c:v>
                </c:pt>
                <c:pt idx="860">
                  <c:v>-12.328513450362518</c:v>
                </c:pt>
                <c:pt idx="861">
                  <c:v>-12.338446681559008</c:v>
                </c:pt>
                <c:pt idx="862">
                  <c:v>-12.348379920725817</c:v>
                </c:pt>
                <c:pt idx="863">
                  <c:v>-12.358313167862715</c:v>
                </c:pt>
                <c:pt idx="864">
                  <c:v>-12.36824642296947</c:v>
                </c:pt>
                <c:pt idx="865">
                  <c:v>-12.378179686045854</c:v>
                </c:pt>
                <c:pt idx="866">
                  <c:v>-12.388112957091634</c:v>
                </c:pt>
                <c:pt idx="867">
                  <c:v>-12.39804623610658</c:v>
                </c:pt>
                <c:pt idx="868">
                  <c:v>-12.407979523090463</c:v>
                </c:pt>
                <c:pt idx="869">
                  <c:v>-12.41791281804305</c:v>
                </c:pt>
                <c:pt idx="870">
                  <c:v>-12.427846120964112</c:v>
                </c:pt>
                <c:pt idx="871">
                  <c:v>-12.437779431853418</c:v>
                </c:pt>
                <c:pt idx="872">
                  <c:v>-12.447712750710737</c:v>
                </c:pt>
                <c:pt idx="873">
                  <c:v>-12.45764607753584</c:v>
                </c:pt>
                <c:pt idx="874">
                  <c:v>-12.467579412328494</c:v>
                </c:pt>
                <c:pt idx="875">
                  <c:v>-12.477512755088469</c:v>
                </c:pt>
                <c:pt idx="876">
                  <c:v>-12.487446105815536</c:v>
                </c:pt>
                <c:pt idx="877">
                  <c:v>-12.497379464509462</c:v>
                </c:pt>
                <c:pt idx="878">
                  <c:v>-12.507312831170019</c:v>
                </c:pt>
                <c:pt idx="879">
                  <c:v>-12.517246205796974</c:v>
                </c:pt>
                <c:pt idx="880">
                  <c:v>-12.527179588390098</c:v>
                </c:pt>
                <c:pt idx="881">
                  <c:v>-12.53711297894916</c:v>
                </c:pt>
                <c:pt idx="882">
                  <c:v>-12.547046377473929</c:v>
                </c:pt>
                <c:pt idx="883">
                  <c:v>-12.556979783964175</c:v>
                </c:pt>
                <c:pt idx="884">
                  <c:v>-12.566913198419668</c:v>
                </c:pt>
                <c:pt idx="885">
                  <c:v>-12.576846620840177</c:v>
                </c:pt>
                <c:pt idx="886">
                  <c:v>-12.586780051225471</c:v>
                </c:pt>
                <c:pt idx="887">
                  <c:v>-12.59671348957532</c:v>
                </c:pt>
                <c:pt idx="888">
                  <c:v>-12.606646935889493</c:v>
                </c:pt>
                <c:pt idx="889">
                  <c:v>-12.61658039016776</c:v>
                </c:pt>
                <c:pt idx="890">
                  <c:v>-12.626513852409889</c:v>
                </c:pt>
                <c:pt idx="891">
                  <c:v>-12.636447322615652</c:v>
                </c:pt>
                <c:pt idx="892">
                  <c:v>-12.646380800784817</c:v>
                </c:pt>
                <c:pt idx="893">
                  <c:v>-12.656314286917153</c:v>
                </c:pt>
                <c:pt idx="894">
                  <c:v>-12.66624778101243</c:v>
                </c:pt>
                <c:pt idx="895">
                  <c:v>-12.676181283070417</c:v>
                </c:pt>
                <c:pt idx="896">
                  <c:v>-12.686114793090884</c:v>
                </c:pt>
                <c:pt idx="897">
                  <c:v>-12.6960483110736</c:v>
                </c:pt>
                <c:pt idx="898">
                  <c:v>-12.705981837018335</c:v>
                </c:pt>
                <c:pt idx="899">
                  <c:v>-12.71591537092486</c:v>
                </c:pt>
                <c:pt idx="900">
                  <c:v>-12.725848912792941</c:v>
                </c:pt>
                <c:pt idx="901">
                  <c:v>-12.73578246262235</c:v>
                </c:pt>
                <c:pt idx="902">
                  <c:v>-12.745716020412855</c:v>
                </c:pt>
                <c:pt idx="903">
                  <c:v>-12.755649586164228</c:v>
                </c:pt>
                <c:pt idx="904">
                  <c:v>-12.765583159876236</c:v>
                </c:pt>
                <c:pt idx="905">
                  <c:v>-12.77551674154865</c:v>
                </c:pt>
                <c:pt idx="906">
                  <c:v>-12.785450331181238</c:v>
                </c:pt>
                <c:pt idx="907">
                  <c:v>-12.795383928773772</c:v>
                </c:pt>
                <c:pt idx="908">
                  <c:v>-12.805317534326019</c:v>
                </c:pt>
                <c:pt idx="909">
                  <c:v>-12.815251147837749</c:v>
                </c:pt>
                <c:pt idx="910">
                  <c:v>-12.825184769308732</c:v>
                </c:pt>
                <c:pt idx="911">
                  <c:v>-12.835118398738739</c:v>
                </c:pt>
                <c:pt idx="912">
                  <c:v>-12.845052036127537</c:v>
                </c:pt>
                <c:pt idx="913">
                  <c:v>-12.854985681474897</c:v>
                </c:pt>
                <c:pt idx="914">
                  <c:v>-12.864919334780589</c:v>
                </c:pt>
                <c:pt idx="915">
                  <c:v>-12.874852996044382</c:v>
                </c:pt>
                <c:pt idx="916">
                  <c:v>-12.884786665266045</c:v>
                </c:pt>
                <c:pt idx="917">
                  <c:v>-12.894720342445348</c:v>
                </c:pt>
                <c:pt idx="918">
                  <c:v>-12.90465402758206</c:v>
                </c:pt>
                <c:pt idx="919">
                  <c:v>-12.914587720675952</c:v>
                </c:pt>
                <c:pt idx="920">
                  <c:v>-12.924521421726793</c:v>
                </c:pt>
                <c:pt idx="921">
                  <c:v>-12.934455130734351</c:v>
                </c:pt>
                <c:pt idx="922">
                  <c:v>-12.944388847698397</c:v>
                </c:pt>
                <c:pt idx="923">
                  <c:v>-12.9543225726187</c:v>
                </c:pt>
                <c:pt idx="924">
                  <c:v>-12.964256305495031</c:v>
                </c:pt>
                <c:pt idx="925">
                  <c:v>-12.974190046327157</c:v>
                </c:pt>
                <c:pt idx="926">
                  <c:v>-12.984123795114851</c:v>
                </c:pt>
                <c:pt idx="927">
                  <c:v>-12.99405755185788</c:v>
                </c:pt>
                <c:pt idx="928">
                  <c:v>-13.003991316556014</c:v>
                </c:pt>
                <c:pt idx="929">
                  <c:v>-13.013925089209023</c:v>
                </c:pt>
                <c:pt idx="930">
                  <c:v>-13.023858869816676</c:v>
                </c:pt>
                <c:pt idx="931">
                  <c:v>-13.033792658378744</c:v>
                </c:pt>
                <c:pt idx="932">
                  <c:v>-13.043726454894996</c:v>
                </c:pt>
                <c:pt idx="933">
                  <c:v>-13.0536602593652</c:v>
                </c:pt>
                <c:pt idx="934">
                  <c:v>-13.063594071789128</c:v>
                </c:pt>
                <c:pt idx="935">
                  <c:v>-13.073527892166549</c:v>
                </c:pt>
                <c:pt idx="936">
                  <c:v>-13.083461720497231</c:v>
                </c:pt>
                <c:pt idx="937">
                  <c:v>-13.093395556780946</c:v>
                </c:pt>
                <c:pt idx="938">
                  <c:v>-13.103329401017461</c:v>
                </c:pt>
                <c:pt idx="939">
                  <c:v>-13.113263253206549</c:v>
                </c:pt>
                <c:pt idx="940">
                  <c:v>-13.123197113347977</c:v>
                </c:pt>
                <c:pt idx="941">
                  <c:v>-13.133130981441516</c:v>
                </c:pt>
                <c:pt idx="942">
                  <c:v>-13.143064857486936</c:v>
                </c:pt>
                <c:pt idx="943">
                  <c:v>-13.152998741484003</c:v>
                </c:pt>
                <c:pt idx="944">
                  <c:v>-13.162932633432492</c:v>
                </c:pt>
                <c:pt idx="945">
                  <c:v>-13.172866533332169</c:v>
                </c:pt>
                <c:pt idx="946">
                  <c:v>-13.182800441182804</c:v>
                </c:pt>
                <c:pt idx="947">
                  <c:v>-13.192734356984168</c:v>
                </c:pt>
                <c:pt idx="948">
                  <c:v>-13.202668280736031</c:v>
                </c:pt>
                <c:pt idx="949">
                  <c:v>-13.21260221243816</c:v>
                </c:pt>
                <c:pt idx="950">
                  <c:v>-13.222536152090328</c:v>
                </c:pt>
                <c:pt idx="951">
                  <c:v>-13.232470099692302</c:v>
                </c:pt>
                <c:pt idx="952">
                  <c:v>-13.242404055243853</c:v>
                </c:pt>
                <c:pt idx="953">
                  <c:v>-13.25233801874475</c:v>
                </c:pt>
                <c:pt idx="954">
                  <c:v>-13.262271990194764</c:v>
                </c:pt>
                <c:pt idx="955">
                  <c:v>-13.272205969593664</c:v>
                </c:pt>
                <c:pt idx="956">
                  <c:v>-13.282139956941219</c:v>
                </c:pt>
                <c:pt idx="957">
                  <c:v>-13.2920739522372</c:v>
                </c:pt>
                <c:pt idx="958">
                  <c:v>-13.302007955481375</c:v>
                </c:pt>
                <c:pt idx="959">
                  <c:v>-13.311941966673515</c:v>
                </c:pt>
                <c:pt idx="960">
                  <c:v>-13.32187598581339</c:v>
                </c:pt>
                <c:pt idx="961">
                  <c:v>-13.331810012900769</c:v>
                </c:pt>
                <c:pt idx="962">
                  <c:v>-13.341744047935421</c:v>
                </c:pt>
                <c:pt idx="963">
                  <c:v>-13.351678090917117</c:v>
                </c:pt>
                <c:pt idx="964">
                  <c:v>-13.361612141845626</c:v>
                </c:pt>
                <c:pt idx="965">
                  <c:v>-13.371546200720719</c:v>
                </c:pt>
                <c:pt idx="966">
                  <c:v>-13.381480267542164</c:v>
                </c:pt>
                <c:pt idx="967">
                  <c:v>-13.391414342309732</c:v>
                </c:pt>
                <c:pt idx="968">
                  <c:v>-13.40134842502319</c:v>
                </c:pt>
                <c:pt idx="969">
                  <c:v>-13.411282515682311</c:v>
                </c:pt>
                <c:pt idx="970">
                  <c:v>-13.421216614286864</c:v>
                </c:pt>
                <c:pt idx="971">
                  <c:v>-13.431150720836619</c:v>
                </c:pt>
                <c:pt idx="972">
                  <c:v>-13.441084835331345</c:v>
                </c:pt>
                <c:pt idx="973">
                  <c:v>-13.451018957770811</c:v>
                </c:pt>
                <c:pt idx="974">
                  <c:v>-13.460953088154788</c:v>
                </c:pt>
                <c:pt idx="975">
                  <c:v>-13.470887226483047</c:v>
                </c:pt>
                <c:pt idx="976">
                  <c:v>-13.480821372755354</c:v>
                </c:pt>
                <c:pt idx="977">
                  <c:v>-13.490755526971483</c:v>
                </c:pt>
                <c:pt idx="978">
                  <c:v>-13.500689689131201</c:v>
                </c:pt>
                <c:pt idx="979">
                  <c:v>-13.510623859234279</c:v>
                </c:pt>
                <c:pt idx="980">
                  <c:v>-13.520558037280486</c:v>
                </c:pt>
                <c:pt idx="981">
                  <c:v>-13.530492223269592</c:v>
                </c:pt>
                <c:pt idx="982">
                  <c:v>-13.540426417201367</c:v>
                </c:pt>
                <c:pt idx="983">
                  <c:v>-13.550360619075581</c:v>
                </c:pt>
                <c:pt idx="984">
                  <c:v>-13.560294828892005</c:v>
                </c:pt>
                <c:pt idx="985">
                  <c:v>-13.570229046650406</c:v>
                </c:pt>
                <c:pt idx="986">
                  <c:v>-13.580163272350555</c:v>
                </c:pt>
                <c:pt idx="987">
                  <c:v>-13.590097505992222</c:v>
                </c:pt>
                <c:pt idx="988">
                  <c:v>-13.600031747575176</c:v>
                </c:pt>
                <c:pt idx="989">
                  <c:v>-13.609965997099188</c:v>
                </c:pt>
                <c:pt idx="990">
                  <c:v>-13.619900254564028</c:v>
                </c:pt>
                <c:pt idx="991">
                  <c:v>-13.629834519969465</c:v>
                </c:pt>
                <c:pt idx="992">
                  <c:v>-13.63976879331527</c:v>
                </c:pt>
                <c:pt idx="993">
                  <c:v>-13.649703074601211</c:v>
                </c:pt>
                <c:pt idx="994">
                  <c:v>-13.659637363827059</c:v>
                </c:pt>
                <c:pt idx="995">
                  <c:v>-13.669571660992583</c:v>
                </c:pt>
                <c:pt idx="996">
                  <c:v>-13.679505966097553</c:v>
                </c:pt>
                <c:pt idx="997">
                  <c:v>-13.68944027914174</c:v>
                </c:pt>
                <c:pt idx="998">
                  <c:v>-13.699374600124914</c:v>
                </c:pt>
                <c:pt idx="999">
                  <c:v>-13.709308929046843</c:v>
                </c:pt>
                <c:pt idx="1000">
                  <c:v>-13.719243265907298</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100.55190764607381</c:v>
                </c:pt>
                <c:pt idx="1">
                  <c:v>100.9258001581174</c:v>
                </c:pt>
                <c:pt idx="2">
                  <c:v>101.29912093861354</c:v>
                </c:pt>
                <c:pt idx="3">
                  <c:v>101.6718721503139</c:v>
                </c:pt>
                <c:pt idx="4">
                  <c:v>102.04405594415408</c:v>
                </c:pt>
                <c:pt idx="5">
                  <c:v>102.41567445934122</c:v>
                </c:pt>
                <c:pt idx="6">
                  <c:v>102.78672982344071</c:v>
                </c:pt>
                <c:pt idx="7">
                  <c:v>103.15722415246215</c:v>
                </c:pt>
                <c:pt idx="8">
                  <c:v>103.52715955094452</c:v>
                </c:pt>
                <c:pt idx="9">
                  <c:v>103.89653811204049</c:v>
                </c:pt>
                <c:pt idx="10">
                  <c:v>104.26536191760005</c:v>
                </c:pt>
                <c:pt idx="11">
                  <c:v>104.63363303448941</c:v>
                </c:pt>
                <c:pt idx="12">
                  <c:v>105.00135351101255</c:v>
                </c:pt>
                <c:pt idx="13">
                  <c:v>105.36852538096647</c:v>
                </c:pt>
                <c:pt idx="14">
                  <c:v>105.73515066758921</c:v>
                </c:pt>
                <c:pt idx="15">
                  <c:v>106.10123138363375</c:v>
                </c:pt>
                <c:pt idx="16">
                  <c:v>106.46676953144133</c:v>
                </c:pt>
                <c:pt idx="17">
                  <c:v>106.83176710301402</c:v>
                </c:pt>
                <c:pt idx="18">
                  <c:v>107.19622608008672</c:v>
                </c:pt>
                <c:pt idx="19">
                  <c:v>107.56014843419851</c:v>
                </c:pt>
                <c:pt idx="20">
                  <c:v>107.92353612676342</c:v>
                </c:pt>
                <c:pt idx="21">
                  <c:v>108.28639111103513</c:v>
                </c:pt>
                <c:pt idx="22">
                  <c:v>108.64871533402135</c:v>
                </c:pt>
                <c:pt idx="23">
                  <c:v>109.01051073455687</c:v>
                </c:pt>
                <c:pt idx="24">
                  <c:v>109.37177924142722</c:v>
                </c:pt>
                <c:pt idx="25">
                  <c:v>109.73252277343917</c:v>
                </c:pt>
                <c:pt idx="26">
                  <c:v>110.09274323949069</c:v>
                </c:pt>
                <c:pt idx="27">
                  <c:v>110.45244253864021</c:v>
                </c:pt>
                <c:pt idx="28">
                  <c:v>110.81162256017535</c:v>
                </c:pt>
                <c:pt idx="29">
                  <c:v>111.17028518368099</c:v>
                </c:pt>
                <c:pt idx="30">
                  <c:v>111.52843227910678</c:v>
                </c:pt>
                <c:pt idx="31">
                  <c:v>111.88606570683407</c:v>
                </c:pt>
                <c:pt idx="32">
                  <c:v>112.24318731774223</c:v>
                </c:pt>
                <c:pt idx="33">
                  <c:v>112.59979895327437</c:v>
                </c:pt>
                <c:pt idx="34">
                  <c:v>112.95590244550263</c:v>
                </c:pt>
                <c:pt idx="35">
                  <c:v>113.31149961719271</c:v>
                </c:pt>
                <c:pt idx="36">
                  <c:v>113.66659228186798</c:v>
                </c:pt>
                <c:pt idx="37">
                  <c:v>114.021182243873</c:v>
                </c:pt>
                <c:pt idx="38">
                  <c:v>114.37527129843647</c:v>
                </c:pt>
                <c:pt idx="39">
                  <c:v>114.72886123173369</c:v>
                </c:pt>
                <c:pt idx="40">
                  <c:v>115.08195382094841</c:v>
                </c:pt>
                <c:pt idx="41">
                  <c:v>115.43455083433426</c:v>
                </c:pt>
                <c:pt idx="42">
                  <c:v>115.78665403127556</c:v>
                </c:pt>
                <c:pt idx="43">
                  <c:v>116.13826516234762</c:v>
                </c:pt>
                <c:pt idx="44">
                  <c:v>116.48938596937661</c:v>
                </c:pt>
                <c:pt idx="45">
                  <c:v>116.84001818549882</c:v>
                </c:pt>
                <c:pt idx="46">
                  <c:v>117.19016353521945</c:v>
                </c:pt>
                <c:pt idx="47">
                  <c:v>117.539823734471</c:v>
                </c:pt>
                <c:pt idx="48">
                  <c:v>117.88900049067095</c:v>
                </c:pt>
                <c:pt idx="49">
                  <c:v>118.23769550277922</c:v>
                </c:pt>
                <c:pt idx="50">
                  <c:v>118.58591046135489</c:v>
                </c:pt>
                <c:pt idx="51">
                  <c:v>118.93364704861266</c:v>
                </c:pt>
                <c:pt idx="52">
                  <c:v>119.28090693847868</c:v>
                </c:pt>
                <c:pt idx="53">
                  <c:v>119.62769179664602</c:v>
                </c:pt>
                <c:pt idx="54">
                  <c:v>119.97400328062957</c:v>
                </c:pt>
                <c:pt idx="55">
                  <c:v>120.31984303982063</c:v>
                </c:pt>
                <c:pt idx="56">
                  <c:v>120.66521271554083</c:v>
                </c:pt>
                <c:pt idx="57">
                  <c:v>121.01011394109588</c:v>
                </c:pt>
                <c:pt idx="58">
                  <c:v>121.3545483418286</c:v>
                </c:pt>
                <c:pt idx="59">
                  <c:v>121.69851753517169</c:v>
                </c:pt>
                <c:pt idx="60">
                  <c:v>122.04202313069997</c:v>
                </c:pt>
                <c:pt idx="61">
                  <c:v>122.38506673018229</c:v>
                </c:pt>
                <c:pt idx="62">
                  <c:v>122.72764992763285</c:v>
                </c:pt>
                <c:pt idx="63">
                  <c:v>123.0697743093623</c:v>
                </c:pt>
                <c:pt idx="64">
                  <c:v>123.41144145402824</c:v>
                </c:pt>
                <c:pt idx="65">
                  <c:v>123.75265293268536</c:v>
                </c:pt>
                <c:pt idx="66">
                  <c:v>124.0934103088353</c:v>
                </c:pt>
                <c:pt idx="67">
                  <c:v>124.43371513847586</c:v>
                </c:pt>
                <c:pt idx="68">
                  <c:v>124.77356897015004</c:v>
                </c:pt>
                <c:pt idx="69">
                  <c:v>125.11297334499449</c:v>
                </c:pt>
                <c:pt idx="70">
                  <c:v>125.45192979678774</c:v>
                </c:pt>
                <c:pt idx="71">
                  <c:v>125.7904398519979</c:v>
                </c:pt>
                <c:pt idx="72">
                  <c:v>126.12850502983004</c:v>
                </c:pt>
                <c:pt idx="73">
                  <c:v>126.46612684227317</c:v>
                </c:pt>
                <c:pt idx="74">
                  <c:v>126.80330679414686</c:v>
                </c:pt>
                <c:pt idx="75">
                  <c:v>127.14004638314744</c:v>
                </c:pt>
                <c:pt idx="76">
                  <c:v>127.47634709989386</c:v>
                </c:pt>
                <c:pt idx="77">
                  <c:v>127.8122104279732</c:v>
                </c:pt>
                <c:pt idx="78">
                  <c:v>128.14763784398576</c:v>
                </c:pt>
                <c:pt idx="79">
                  <c:v>128.48263081758984</c:v>
                </c:pt>
                <c:pt idx="80">
                  <c:v>128.81719081154608</c:v>
                </c:pt>
                <c:pt idx="81">
                  <c:v>129.15131928176163</c:v>
                </c:pt>
                <c:pt idx="82">
                  <c:v>129.48501767733373</c:v>
                </c:pt>
                <c:pt idx="83">
                  <c:v>129.81828744059308</c:v>
                </c:pt>
                <c:pt idx="84">
                  <c:v>130.15113000714689</c:v>
                </c:pt>
                <c:pt idx="85">
                  <c:v>130.48354680592149</c:v>
                </c:pt>
                <c:pt idx="86">
                  <c:v>130.81553925920463</c:v>
                </c:pt>
                <c:pt idx="87">
                  <c:v>131.14710878268755</c:v>
                </c:pt>
                <c:pt idx="88">
                  <c:v>131.47825678550657</c:v>
                </c:pt>
                <c:pt idx="89">
                  <c:v>131.80898467028445</c:v>
                </c:pt>
                <c:pt idx="90">
                  <c:v>132.13929383317131</c:v>
                </c:pt>
                <c:pt idx="91">
                  <c:v>132.46918566388544</c:v>
                </c:pt>
                <c:pt idx="92">
                  <c:v>132.79866154575356</c:v>
                </c:pt>
                <c:pt idx="93">
                  <c:v>133.1277228557509</c:v>
                </c:pt>
                <c:pt idx="94">
                  <c:v>133.45637096454092</c:v>
                </c:pt>
                <c:pt idx="95">
                  <c:v>133.78460723651472</c:v>
                </c:pt>
                <c:pt idx="96">
                  <c:v>134.11243302983016</c:v>
                </c:pt>
                <c:pt idx="97">
                  <c:v>134.43984969645066</c:v>
                </c:pt>
                <c:pt idx="98">
                  <c:v>134.76685858218374</c:v>
                </c:pt>
                <c:pt idx="99">
                  <c:v>135.09346102671921</c:v>
                </c:pt>
                <c:pt idx="100">
                  <c:v>135.419658363667</c:v>
                </c:pt>
                <c:pt idx="101">
                  <c:v>138.65945363456166</c:v>
                </c:pt>
                <c:pt idx="102">
                  <c:v>141.85959108943587</c:v>
                </c:pt>
                <c:pt idx="103">
                  <c:v>145.02134968266665</c:v>
                </c:pt>
                <c:pt idx="104">
                  <c:v>148.14595217592773</c:v>
                </c:pt>
                <c:pt idx="105">
                  <c:v>151.23456847284359</c:v>
                </c:pt>
                <c:pt idx="106">
                  <c:v>154.2883187093168</c:v>
                </c:pt>
                <c:pt idx="107">
                  <c:v>157.30827612080606</c:v>
                </c:pt>
                <c:pt idx="108">
                  <c:v>160.29546970569356</c:v>
                </c:pt>
                <c:pt idx="109">
                  <c:v>163.2508867019836</c:v>
                </c:pt>
                <c:pt idx="110">
                  <c:v>166.17547489289038</c:v>
                </c:pt>
                <c:pt idx="111">
                  <c:v>169.07014475537486</c:v>
                </c:pt>
                <c:pt idx="112">
                  <c:v>171.93577146435555</c:v>
                </c:pt>
                <c:pt idx="113">
                  <c:v>174.77319676412546</c:v>
                </c:pt>
                <c:pt idx="114">
                  <c:v>177.58323071744258</c:v>
                </c:pt>
                <c:pt idx="115">
                  <c:v>180.3666533418062</c:v>
                </c:pt>
                <c:pt idx="116">
                  <c:v>183.1242161415754</c:v>
                </c:pt>
                <c:pt idx="117">
                  <c:v>185.85664354381714</c:v>
                </c:pt>
                <c:pt idx="118">
                  <c:v>188.5646342450793</c:v>
                </c:pt>
                <c:pt idx="119">
                  <c:v>191.24886247566064</c:v>
                </c:pt>
                <c:pt idx="120">
                  <c:v>193.90997918738765</c:v>
                </c:pt>
                <c:pt idx="121">
                  <c:v>196.54861317039968</c:v>
                </c:pt>
                <c:pt idx="122">
                  <c:v>199.16537210398477</c:v>
                </c:pt>
                <c:pt idx="123">
                  <c:v>201.76084354609142</c:v>
                </c:pt>
                <c:pt idx="124">
                  <c:v>204.33559586576519</c:v>
                </c:pt>
                <c:pt idx="125">
                  <c:v>206.89017912241474</c:v>
                </c:pt>
                <c:pt idx="126">
                  <c:v>209.42512589550137</c:v>
                </c:pt>
                <c:pt idx="127">
                  <c:v>211.94095206796155</c:v>
                </c:pt>
                <c:pt idx="128">
                  <c:v>214.43815756641348</c:v>
                </c:pt>
                <c:pt idx="129">
                  <c:v>216.91722706096272</c:v>
                </c:pt>
                <c:pt idx="130">
                  <c:v>219.37863062720621</c:v>
                </c:pt>
                <c:pt idx="131">
                  <c:v>221.82282437283666</c:v>
                </c:pt>
                <c:pt idx="132">
                  <c:v>224.2502510310687</c:v>
                </c:pt>
                <c:pt idx="133">
                  <c:v>226.66134052294251</c:v>
                </c:pt>
                <c:pt idx="134">
                  <c:v>229.0565104904085</c:v>
                </c:pt>
                <c:pt idx="135">
                  <c:v>231.43616680195709</c:v>
                </c:pt>
                <c:pt idx="136">
                  <c:v>233.80070403242863</c:v>
                </c:pt>
                <c:pt idx="137">
                  <c:v>236.15050591852034</c:v>
                </c:pt>
                <c:pt idx="138">
                  <c:v>238.48594579139748</c:v>
                </c:pt>
                <c:pt idx="139">
                  <c:v>240.80738698771529</c:v>
                </c:pt>
                <c:pt idx="140">
                  <c:v>243.11518324026412</c:v>
                </c:pt>
                <c:pt idx="141">
                  <c:v>245.4096790493642</c:v>
                </c:pt>
                <c:pt idx="142">
                  <c:v>247.69121003605551</c:v>
                </c:pt>
                <c:pt idx="143">
                  <c:v>249.96010327805351</c:v>
                </c:pt>
                <c:pt idx="144">
                  <c:v>252.21667762937193</c:v>
                </c:pt>
                <c:pt idx="145">
                  <c:v>254.46124402444835</c:v>
                </c:pt>
                <c:pt idx="146">
                  <c:v>256.69410576754751</c:v>
                </c:pt>
                <c:pt idx="147">
                  <c:v>258.91555880816009</c:v>
                </c:pt>
                <c:pt idx="148">
                  <c:v>261.12589200306059</c:v>
                </c:pt>
                <c:pt idx="149">
                  <c:v>263.32538736563708</c:v>
                </c:pt>
                <c:pt idx="150">
                  <c:v>265.51432030305801</c:v>
                </c:pt>
                <c:pt idx="151">
                  <c:v>267.69295984179382</c:v>
                </c:pt>
                <c:pt idx="152">
                  <c:v>269.86156884196902</c:v>
                </c:pt>
                <c:pt idx="153">
                  <c:v>272.02040420097711</c:v>
                </c:pt>
                <c:pt idx="154">
                  <c:v>274.16971704675035</c:v>
                </c:pt>
                <c:pt idx="155">
                  <c:v>276.3097529210371</c:v>
                </c:pt>
                <c:pt idx="156">
                  <c:v>278.44075195300059</c:v>
                </c:pt>
                <c:pt idx="157">
                  <c:v>280.56294902341517</c:v>
                </c:pt>
                <c:pt idx="158">
                  <c:v>282.67657391969891</c:v>
                </c:pt>
                <c:pt idx="159">
                  <c:v>284.78185148198349</c:v>
                </c:pt>
                <c:pt idx="160">
                  <c:v>286.87900174038515</c:v>
                </c:pt>
                <c:pt idx="161">
                  <c:v>288.96824004360269</c:v>
                </c:pt>
                <c:pt idx="162">
                  <c:v>291.04977717892945</c:v>
                </c:pt>
                <c:pt idx="163">
                  <c:v>293.12381948372717</c:v>
                </c:pt>
                <c:pt idx="164">
                  <c:v>295.19056894836916</c:v>
                </c:pt>
                <c:pt idx="165">
                  <c:v>297.25022331061689</c:v>
                </c:pt>
                <c:pt idx="166">
                  <c:v>299.30297614135208</c:v>
                </c:pt>
                <c:pt idx="167">
                  <c:v>301.34901692153875</c:v>
                </c:pt>
                <c:pt idx="168">
                  <c:v>303.38853111024349</c:v>
                </c:pt>
                <c:pt idx="169">
                  <c:v>305.42170020349062</c:v>
                </c:pt>
                <c:pt idx="170">
                  <c:v>307.44870178367768</c:v>
                </c:pt>
                <c:pt idx="171">
                  <c:v>309.46970955922092</c:v>
                </c:pt>
                <c:pt idx="172">
                  <c:v>311.48489339404432</c:v>
                </c:pt>
                <c:pt idx="173">
                  <c:v>313.49441932646687</c:v>
                </c:pt>
                <c:pt idx="174">
                  <c:v>315.49844957698269</c:v>
                </c:pt>
                <c:pt idx="175">
                  <c:v>317.49714254436998</c:v>
                </c:pt>
                <c:pt idx="176">
                  <c:v>319.49065278950587</c:v>
                </c:pt>
                <c:pt idx="177">
                  <c:v>321.47913100620951</c:v>
                </c:pt>
                <c:pt idx="178">
                  <c:v>323.46272397838857</c:v>
                </c:pt>
                <c:pt idx="179">
                  <c:v>325.441574522726</c:v>
                </c:pt>
                <c:pt idx="180">
                  <c:v>327.4158214161223</c:v>
                </c:pt>
                <c:pt idx="181">
                  <c:v>329.38559930710755</c:v>
                </c:pt>
                <c:pt idx="182">
                  <c:v>331.35103861046923</c:v>
                </c:pt>
                <c:pt idx="183">
                  <c:v>333.3122653844099</c:v>
                </c:pt>
                <c:pt idx="184">
                  <c:v>335.26940118967292</c:v>
                </c:pt>
                <c:pt idx="185">
                  <c:v>337.22256293026123</c:v>
                </c:pt>
                <c:pt idx="186">
                  <c:v>339.17186267564313</c:v>
                </c:pt>
                <c:pt idx="187">
                  <c:v>341.11740746470434</c:v>
                </c:pt>
                <c:pt idx="188">
                  <c:v>343.05929909218275</c:v>
                </c:pt>
                <c:pt idx="189">
                  <c:v>344.99763387892023</c:v>
                </c:pt>
                <c:pt idx="190">
                  <c:v>346.93250242799661</c:v>
                </c:pt>
                <c:pt idx="191">
                  <c:v>348.86398936966316</c:v>
                </c:pt>
                <c:pt idx="192">
                  <c:v>350.79217309895364</c:v>
                </c:pt>
                <c:pt idx="193">
                  <c:v>352.71712551088081</c:v>
                </c:pt>
                <c:pt idx="194">
                  <c:v>354.63891173916653</c:v>
                </c:pt>
                <c:pt idx="195">
                  <c:v>356.55758990542142</c:v>
                </c:pt>
                <c:pt idx="196">
                  <c:v>358.47321088648459</c:v>
                </c:pt>
                <c:pt idx="197">
                  <c:v>360.38581810813724</c:v>
                </c:pt>
                <c:pt idx="198">
                  <c:v>362.29544737350557</c:v>
                </c:pt>
                <c:pt idx="199">
                  <c:v>364.20212673407622</c:v>
                </c:pt>
                <c:pt idx="200">
                  <c:v>366.10587641030804</c:v>
                </c:pt>
                <c:pt idx="201">
                  <c:v>368.00670876734938</c:v>
                </c:pt>
                <c:pt idx="202">
                  <c:v>369.90462834943361</c:v>
                </c:pt>
                <c:pt idx="203">
                  <c:v>371.79963197427475</c:v>
                </c:pt>
                <c:pt idx="204">
                  <c:v>373.69170888640735</c:v>
                </c:pt>
                <c:pt idx="205">
                  <c:v>375.58084096612424</c:v>
                </c:pt>
                <c:pt idx="206">
                  <c:v>377.46700298866244</c:v>
                </c:pt>
                <c:pt idx="207">
                  <c:v>379.35016292672606</c:v>
                </c:pt>
                <c:pt idx="208">
                  <c:v>381.23028228840684</c:v>
                </c:pt>
                <c:pt idx="209">
                  <c:v>383.10731648209429</c:v>
                </c:pt>
                <c:pt idx="210">
                  <c:v>384.98121520001121</c:v>
                </c:pt>
                <c:pt idx="211">
                  <c:v>386.85192281248584</c:v>
                </c:pt>
                <c:pt idx="212">
                  <c:v>388.71937876586111</c:v>
                </c:pt>
                <c:pt idx="213">
                  <c:v>390.58351797792687</c:v>
                </c:pt>
                <c:pt idx="214">
                  <c:v>392.44427122583608</c:v>
                </c:pt>
                <c:pt idx="215">
                  <c:v>394.30156552253857</c:v>
                </c:pt>
                <c:pt idx="216">
                  <c:v>396.1553244787732</c:v>
                </c:pt>
                <c:pt idx="217">
                  <c:v>398.00546864855863</c:v>
                </c:pt>
                <c:pt idx="218">
                  <c:v>399.85191585689256</c:v>
                </c:pt>
                <c:pt idx="219">
                  <c:v>401.69458150900499</c:v>
                </c:pt>
                <c:pt idx="220">
                  <c:v>403.53337888101561</c:v>
                </c:pt>
                <c:pt idx="221">
                  <c:v>405.36821939223211</c:v>
                </c:pt>
                <c:pt idx="222">
                  <c:v>407.19901285961282</c:v>
                </c:pt>
                <c:pt idx="223">
                  <c:v>409.02566773511444</c:v>
                </c:pt>
                <c:pt idx="224">
                  <c:v>410.84809132677663</c:v>
                </c:pt>
                <c:pt idx="225">
                  <c:v>412.6661900044698</c:v>
                </c:pt>
                <c:pt idx="226">
                  <c:v>414.47986939126537</c:v>
                </c:pt>
                <c:pt idx="227">
                  <c:v>416.28903454138947</c:v>
                </c:pt>
                <c:pt idx="228">
                  <c:v>418.09359010570017</c:v>
                </c:pt>
                <c:pt idx="229">
                  <c:v>419.89344048559184</c:v>
                </c:pt>
                <c:pt idx="230">
                  <c:v>421.68848997618358</c:v>
                </c:pt>
                <c:pt idx="231">
                  <c:v>423.47864289959665</c:v>
                </c:pt>
                <c:pt idx="232">
                  <c:v>425.26380372907005</c:v>
                </c:pt>
                <c:pt idx="233">
                  <c:v>427.04387720460727</c:v>
                </c:pt>
                <c:pt idx="234">
                  <c:v>428.81876844079301</c:v>
                </c:pt>
                <c:pt idx="235">
                  <c:v>430.58838302736478</c:v>
                </c:pt>
                <c:pt idx="236">
                  <c:v>432.35262712307525</c:v>
                </c:pt>
                <c:pt idx="237">
                  <c:v>434.1114075433332</c:v>
                </c:pt>
                <c:pt idx="238">
                  <c:v>435.86463184206804</c:v>
                </c:pt>
                <c:pt idx="239">
                  <c:v>437.61220838822243</c:v>
                </c:pt>
                <c:pt idx="240">
                  <c:v>439.35404643724087</c:v>
                </c:pt>
                <c:pt idx="241">
                  <c:v>441.09005619788849</c:v>
                </c:pt>
                <c:pt idx="242">
                  <c:v>442.82014889470366</c:v>
                </c:pt>
                <c:pt idx="243">
                  <c:v>444.54423682636099</c:v>
                </c:pt>
                <c:pt idx="244">
                  <c:v>446.26223342019551</c:v>
                </c:pt>
                <c:pt idx="245">
                  <c:v>447.97405328311726</c:v>
                </c:pt>
                <c:pt idx="246">
                  <c:v>449.67961224912438</c:v>
                </c:pt>
                <c:pt idx="247">
                  <c:v>451.3788274236058</c:v>
                </c:pt>
                <c:pt idx="248">
                  <c:v>453.07161722460671</c:v>
                </c:pt>
                <c:pt idx="249">
                  <c:v>454.75790142121707</c:v>
                </c:pt>
                <c:pt idx="250">
                  <c:v>456.43760116922857</c:v>
                </c:pt>
                <c:pt idx="251">
                  <c:v>458.11063904419575</c:v>
                </c:pt>
                <c:pt idx="252">
                  <c:v>459.77693907202377</c:v>
                </c:pt>
                <c:pt idx="253">
                  <c:v>461.43642675719889</c:v>
                </c:pt>
                <c:pt idx="254">
                  <c:v>463.08902910876651</c:v>
                </c:pt>
                <c:pt idx="255">
                  <c:v>464.73467466415605</c:v>
                </c:pt>
                <c:pt idx="256">
                  <c:v>466.37329351094411</c:v>
                </c:pt>
                <c:pt idx="257">
                  <c:v>468.0048173066416</c:v>
                </c:pt>
                <c:pt idx="258">
                  <c:v>469.62917929658505</c:v>
                </c:pt>
                <c:pt idx="259">
                  <c:v>471.24631433000741</c:v>
                </c:pt>
                <c:pt idx="260">
                  <c:v>472.85615887435938</c:v>
                </c:pt>
                <c:pt idx="261">
                  <c:v>474.45865102794806</c:v>
                </c:pt>
                <c:pt idx="262">
                  <c:v>476.05373053095673</c:v>
                </c:pt>
                <c:pt idx="263">
                  <c:v>477.64133877490571</c:v>
                </c:pt>
                <c:pt idx="264">
                  <c:v>479.22141881061197</c:v>
                </c:pt>
                <c:pt idx="265">
                  <c:v>480.79391535470228</c:v>
                </c:pt>
                <c:pt idx="266">
                  <c:v>482.35877479473226</c:v>
                </c:pt>
                <c:pt idx="267">
                  <c:v>483.91594519296211</c:v>
                </c:pt>
                <c:pt idx="268">
                  <c:v>485.46537628883709</c:v>
                </c:pt>
                <c:pt idx="269">
                  <c:v>487.00701950021977</c:v>
                </c:pt>
                <c:pt idx="270">
                  <c:v>488.54082792341916</c:v>
                </c:pt>
                <c:pt idx="271">
                  <c:v>490.06675633206038</c:v>
                </c:pt>
                <c:pt idx="272">
                  <c:v>491.58476117483752</c:v>
                </c:pt>
                <c:pt idx="273">
                  <c:v>493.09480057219031</c:v>
                </c:pt>
                <c:pt idx="274">
                  <c:v>494.5968343119452</c:v>
                </c:pt>
                <c:pt idx="275">
                  <c:v>496.0908238439597</c:v>
                </c:pt>
                <c:pt idx="276">
                  <c:v>497.57673227380775</c:v>
                </c:pt>
                <c:pt idx="277">
                  <c:v>499.05452435554344</c:v>
                </c:pt>
                <c:pt idx="278">
                  <c:v>500.52416648357922</c:v>
                </c:pt>
                <c:pt idx="279">
                  <c:v>501.98562668371432</c:v>
                </c:pt>
                <c:pt idx="280">
                  <c:v>503.43887460334747</c:v>
                </c:pt>
                <c:pt idx="281">
                  <c:v>504.88388150090833</c:v>
                </c:pt>
                <c:pt idx="282">
                  <c:v>506.32062023454063</c:v>
                </c:pt>
                <c:pt idx="283">
                  <c:v>507.74906525006969</c:v>
                </c:pt>
                <c:pt idx="284">
                  <c:v>509.16919256828584</c:v>
                </c:pt>
                <c:pt idx="285">
                  <c:v>510.58097977157558</c:v>
                </c:pt>
                <c:pt idx="286">
                  <c:v>511.98440598993051</c:v>
                </c:pt>
                <c:pt idx="287">
                  <c:v>513.37945188636422</c:v>
                </c:pt>
                <c:pt idx="288">
                  <c:v>514.76609964176669</c:v>
                </c:pt>
                <c:pt idx="289">
                  <c:v>516.14433293922502</c:v>
                </c:pt>
                <c:pt idx="290">
                  <c:v>517.5141369478381</c:v>
                </c:pt>
                <c:pt idx="291">
                  <c:v>518.87549830605383</c:v>
                </c:pt>
                <c:pt idx="292">
                  <c:v>520.22840510455535</c:v>
                </c:pt>
                <c:pt idx="293">
                  <c:v>521.57284686872254</c:v>
                </c:pt>
                <c:pt idx="294">
                  <c:v>522.90881454069574</c:v>
                </c:pt>
                <c:pt idx="295">
                  <c:v>524.23630046106575</c:v>
                </c:pt>
                <c:pt idx="296">
                  <c:v>525.55529835021571</c:v>
                </c:pt>
                <c:pt idx="297">
                  <c:v>526.86580328933951</c:v>
                </c:pt>
                <c:pt idx="298">
                  <c:v>528.16781170115894</c:v>
                </c:pt>
                <c:pt idx="299">
                  <c:v>529.46132133036429</c:v>
                </c:pt>
                <c:pt idx="300">
                  <c:v>530.74633122379976</c:v>
                </c:pt>
                <c:pt idx="301">
                  <c:v>532.02284171041697</c:v>
                </c:pt>
                <c:pt idx="302">
                  <c:v>533.29085438101617</c:v>
                </c:pt>
                <c:pt idx="303">
                  <c:v>534.55037206779832</c:v>
                </c:pt>
                <c:pt idx="304">
                  <c:v>535.80139882374601</c:v>
                </c:pt>
                <c:pt idx="305">
                  <c:v>537.0439399018552</c:v>
                </c:pt>
                <c:pt idx="306">
                  <c:v>538.2780017342352</c:v>
                </c:pt>
                <c:pt idx="307">
                  <c:v>539.50359191109681</c:v>
                </c:pt>
                <c:pt idx="308">
                  <c:v>540.72071915964614</c:v>
                </c:pt>
                <c:pt idx="309">
                  <c:v>541.929393322902</c:v>
                </c:pt>
                <c:pt idx="310">
                  <c:v>543.12962533845371</c:v>
                </c:pt>
                <c:pt idx="311">
                  <c:v>544.32142721717571</c:v>
                </c:pt>
                <c:pt idx="312">
                  <c:v>545.50481202191565</c:v>
                </c:pt>
                <c:pt idx="313">
                  <c:v>546.67979384617047</c:v>
                </c:pt>
                <c:pt idx="314">
                  <c:v>547.846387792766</c:v>
                </c:pt>
                <c:pt idx="315">
                  <c:v>549.00460995255446</c:v>
                </c:pt>
                <c:pt idx="316">
                  <c:v>550.15447738314344</c:v>
                </c:pt>
                <c:pt idx="317">
                  <c:v>551.29600808767009</c:v>
                </c:pt>
                <c:pt idx="318">
                  <c:v>552.42922099363295</c:v>
                </c:pt>
                <c:pt idx="319">
                  <c:v>553.55413593179458</c:v>
                </c:pt>
                <c:pt idx="320">
                  <c:v>554.67077361516579</c:v>
                </c:pt>
                <c:pt idx="321">
                  <c:v>555.77915561808368</c:v>
                </c:pt>
                <c:pt idx="322">
                  <c:v>556.87930435539442</c:v>
                </c:pt>
                <c:pt idx="323">
                  <c:v>557.97124306175056</c:v>
                </c:pt>
                <c:pt idx="324">
                  <c:v>559.05499577103342</c:v>
                </c:pt>
                <c:pt idx="325">
                  <c:v>560.13058729591035</c:v>
                </c:pt>
                <c:pt idx="326">
                  <c:v>561.19804320753462</c:v>
                </c:pt>
                <c:pt idx="327">
                  <c:v>562.25738981539848</c:v>
                </c:pt>
                <c:pt idx="328">
                  <c:v>563.30865414734581</c:v>
                </c:pt>
                <c:pt idx="329">
                  <c:v>564.35186392975345</c:v>
                </c:pt>
                <c:pt idx="330">
                  <c:v>565.38704756788798</c:v>
                </c:pt>
                <c:pt idx="331">
                  <c:v>566.41423412644474</c:v>
                </c:pt>
                <c:pt idx="332">
                  <c:v>567.43345331027615</c:v>
                </c:pt>
                <c:pt idx="333">
                  <c:v>568.44473544531536</c:v>
                </c:pt>
                <c:pt idx="334">
                  <c:v>569.44811145970073</c:v>
                </c:pt>
                <c:pt idx="335">
                  <c:v>570.44361286510684</c:v>
                </c:pt>
                <c:pt idx="336">
                  <c:v>571.43127173828714</c:v>
                </c:pt>
                <c:pt idx="337">
                  <c:v>572.41112070283305</c:v>
                </c:pt>
                <c:pt idx="338">
                  <c:v>573.38319291115306</c:v>
                </c:pt>
                <c:pt idx="339">
                  <c:v>574.34752202667732</c:v>
                </c:pt>
                <c:pt idx="340">
                  <c:v>575.30414220629018</c:v>
                </c:pt>
                <c:pt idx="341">
                  <c:v>576.2530880829944</c:v>
                </c:pt>
                <c:pt idx="342">
                  <c:v>577.19439474881085</c:v>
                </c:pt>
                <c:pt idx="343">
                  <c:v>578.12809773791514</c:v>
                </c:pt>
                <c:pt idx="344">
                  <c:v>579.05423301001508</c:v>
                </c:pt>
                <c:pt idx="345">
                  <c:v>579.97283693397071</c:v>
                </c:pt>
                <c:pt idx="346">
                  <c:v>580.88394627165792</c:v>
                </c:pt>
                <c:pt idx="347">
                  <c:v>581.78759816207935</c:v>
                </c:pt>
                <c:pt idx="348">
                  <c:v>582.68383010572177</c:v>
                </c:pt>
                <c:pt idx="349">
                  <c:v>583.57267994916322</c:v>
                </c:pt>
                <c:pt idx="350">
                  <c:v>584.45418586992946</c:v>
                </c:pt>
                <c:pt idx="351">
                  <c:v>585.32838636160102</c:v>
                </c:pt>
                <c:pt idx="352">
                  <c:v>586.19532021917155</c:v>
                </c:pt>
                <c:pt idx="353">
                  <c:v>587.05502652465736</c:v>
                </c:pt>
                <c:pt idx="354">
                  <c:v>587.90754463295877</c:v>
                </c:pt>
                <c:pt idx="355">
                  <c:v>588.7529141579729</c:v>
                </c:pt>
                <c:pt idx="356">
                  <c:v>589.59117495895759</c:v>
                </c:pt>
                <c:pt idx="357">
                  <c:v>590.42236712714646</c:v>
                </c:pt>
                <c:pt idx="358">
                  <c:v>591.24653097261398</c:v>
                </c:pt>
                <c:pt idx="359">
                  <c:v>592.06370701139031</c:v>
                </c:pt>
                <c:pt idx="360">
                  <c:v>592.87393595282447</c:v>
                </c:pt>
                <c:pt idx="361">
                  <c:v>593.67725868719549</c:v>
                </c:pt>
                <c:pt idx="362">
                  <c:v>594.47371627356949</c:v>
                </c:pt>
                <c:pt idx="363">
                  <c:v>595.26334992790248</c:v>
                </c:pt>
                <c:pt idx="364">
                  <c:v>596.04620101138596</c:v>
                </c:pt>
                <c:pt idx="365">
                  <c:v>596.82231101903528</c:v>
                </c:pt>
                <c:pt idx="366">
                  <c:v>597.59172156851821</c:v>
                </c:pt>
                <c:pt idx="367">
                  <c:v>598.35447438922188</c:v>
                </c:pt>
                <c:pt idx="368">
                  <c:v>599.11061131155691</c:v>
                </c:pt>
                <c:pt idx="369">
                  <c:v>599.86017425649561</c:v>
                </c:pt>
                <c:pt idx="370">
                  <c:v>600.6032052253438</c:v>
                </c:pt>
                <c:pt idx="371">
                  <c:v>601.33974628974215</c:v>
                </c:pt>
                <c:pt idx="372">
                  <c:v>602.06983958189664</c:v>
                </c:pt>
                <c:pt idx="373">
                  <c:v>602.79352728503466</c:v>
                </c:pt>
                <c:pt idx="374">
                  <c:v>603.51085162408469</c:v>
                </c:pt>
                <c:pt idx="375">
                  <c:v>604.22185485657724</c:v>
                </c:pt>
                <c:pt idx="376">
                  <c:v>604.92657926376467</c:v>
                </c:pt>
                <c:pt idx="377">
                  <c:v>605.62506714195695</c:v>
                </c:pt>
                <c:pt idx="378">
                  <c:v>606.31736079407108</c:v>
                </c:pt>
                <c:pt idx="379">
                  <c:v>607.00350252139151</c:v>
                </c:pt>
                <c:pt idx="380">
                  <c:v>607.68353461553863</c:v>
                </c:pt>
                <c:pt idx="381">
                  <c:v>608.35749935064291</c:v>
                </c:pt>
                <c:pt idx="382">
                  <c:v>609.02543897572207</c:v>
                </c:pt>
                <c:pt idx="383">
                  <c:v>609.68739570725768</c:v>
                </c:pt>
                <c:pt idx="384">
                  <c:v>610.34341172196946</c:v>
                </c:pt>
                <c:pt idx="385">
                  <c:v>610.99352914978385</c:v>
                </c:pt>
                <c:pt idx="386">
                  <c:v>611.63779006699406</c:v>
                </c:pt>
                <c:pt idx="387">
                  <c:v>612.27623648960866</c:v>
                </c:pt>
                <c:pt idx="388">
                  <c:v>612.90891036688618</c:v>
                </c:pt>
                <c:pt idx="389">
                  <c:v>612.90891036688618</c:v>
                </c:pt>
                <c:pt idx="390">
                  <c:v>612.90891036688618</c:v>
                </c:pt>
                <c:pt idx="391">
                  <c:v>612.90891036688618</c:v>
                </c:pt>
                <c:pt idx="392">
                  <c:v>612.90891036688618</c:v>
                </c:pt>
                <c:pt idx="393">
                  <c:v>612.90891036688618</c:v>
                </c:pt>
                <c:pt idx="394">
                  <c:v>612.90891036688618</c:v>
                </c:pt>
                <c:pt idx="395">
                  <c:v>612.90891036688618</c:v>
                </c:pt>
                <c:pt idx="396">
                  <c:v>612.90891036688618</c:v>
                </c:pt>
                <c:pt idx="397">
                  <c:v>612.90891036688618</c:v>
                </c:pt>
                <c:pt idx="398">
                  <c:v>612.90891036688618</c:v>
                </c:pt>
                <c:pt idx="399">
                  <c:v>612.90891036688618</c:v>
                </c:pt>
                <c:pt idx="400">
                  <c:v>612.90891036688618</c:v>
                </c:pt>
                <c:pt idx="401">
                  <c:v>612.90891036688618</c:v>
                </c:pt>
                <c:pt idx="402">
                  <c:v>612.90891036688618</c:v>
                </c:pt>
                <c:pt idx="403">
                  <c:v>612.90891036688618</c:v>
                </c:pt>
                <c:pt idx="404">
                  <c:v>612.90891036688618</c:v>
                </c:pt>
                <c:pt idx="405">
                  <c:v>612.90891036688618</c:v>
                </c:pt>
                <c:pt idx="406">
                  <c:v>612.90891036688618</c:v>
                </c:pt>
                <c:pt idx="407">
                  <c:v>612.90891036688618</c:v>
                </c:pt>
                <c:pt idx="408">
                  <c:v>612.90891036688618</c:v>
                </c:pt>
                <c:pt idx="409">
                  <c:v>612.90891036688618</c:v>
                </c:pt>
                <c:pt idx="410">
                  <c:v>612.90891036688618</c:v>
                </c:pt>
                <c:pt idx="411">
                  <c:v>612.90891036688618</c:v>
                </c:pt>
                <c:pt idx="412">
                  <c:v>612.90891036688618</c:v>
                </c:pt>
                <c:pt idx="413">
                  <c:v>612.90891036688618</c:v>
                </c:pt>
                <c:pt idx="414">
                  <c:v>612.90891036688618</c:v>
                </c:pt>
                <c:pt idx="415">
                  <c:v>612.90891036688618</c:v>
                </c:pt>
                <c:pt idx="416">
                  <c:v>612.90891036688618</c:v>
                </c:pt>
                <c:pt idx="417">
                  <c:v>612.90891036688618</c:v>
                </c:pt>
                <c:pt idx="418">
                  <c:v>612.90891036688618</c:v>
                </c:pt>
                <c:pt idx="419">
                  <c:v>612.90891036688618</c:v>
                </c:pt>
                <c:pt idx="420">
                  <c:v>612.90891036688618</c:v>
                </c:pt>
                <c:pt idx="421">
                  <c:v>612.90891036688618</c:v>
                </c:pt>
                <c:pt idx="422">
                  <c:v>612.90891036688618</c:v>
                </c:pt>
                <c:pt idx="423">
                  <c:v>612.90891036688618</c:v>
                </c:pt>
                <c:pt idx="424">
                  <c:v>612.90891036688618</c:v>
                </c:pt>
                <c:pt idx="425">
                  <c:v>612.90891036688618</c:v>
                </c:pt>
                <c:pt idx="426">
                  <c:v>612.90891036688618</c:v>
                </c:pt>
                <c:pt idx="427">
                  <c:v>612.90891036688618</c:v>
                </c:pt>
                <c:pt idx="428">
                  <c:v>612.90891036688618</c:v>
                </c:pt>
                <c:pt idx="429">
                  <c:v>612.90891036688618</c:v>
                </c:pt>
                <c:pt idx="430">
                  <c:v>612.90891036688618</c:v>
                </c:pt>
                <c:pt idx="431">
                  <c:v>612.90891036688618</c:v>
                </c:pt>
                <c:pt idx="432">
                  <c:v>612.90891036688618</c:v>
                </c:pt>
                <c:pt idx="433">
                  <c:v>612.90891036688618</c:v>
                </c:pt>
                <c:pt idx="434">
                  <c:v>612.90891036688618</c:v>
                </c:pt>
                <c:pt idx="435">
                  <c:v>612.90891036688618</c:v>
                </c:pt>
                <c:pt idx="436">
                  <c:v>612.90891036688618</c:v>
                </c:pt>
                <c:pt idx="437">
                  <c:v>612.90891036688618</c:v>
                </c:pt>
                <c:pt idx="438">
                  <c:v>612.90891036688618</c:v>
                </c:pt>
                <c:pt idx="439">
                  <c:v>612.90891036688618</c:v>
                </c:pt>
                <c:pt idx="440">
                  <c:v>612.90891036688618</c:v>
                </c:pt>
                <c:pt idx="441">
                  <c:v>612.90891036688618</c:v>
                </c:pt>
                <c:pt idx="442">
                  <c:v>612.90891036688618</c:v>
                </c:pt>
                <c:pt idx="443">
                  <c:v>612.90891036688618</c:v>
                </c:pt>
                <c:pt idx="444">
                  <c:v>612.90891036688618</c:v>
                </c:pt>
                <c:pt idx="445">
                  <c:v>612.90891036688618</c:v>
                </c:pt>
                <c:pt idx="446">
                  <c:v>612.90891036688618</c:v>
                </c:pt>
                <c:pt idx="447">
                  <c:v>612.90891036688618</c:v>
                </c:pt>
                <c:pt idx="448">
                  <c:v>612.90891036688618</c:v>
                </c:pt>
                <c:pt idx="449">
                  <c:v>612.90891036688618</c:v>
                </c:pt>
                <c:pt idx="450">
                  <c:v>612.90891036688618</c:v>
                </c:pt>
                <c:pt idx="451">
                  <c:v>612.90891036688618</c:v>
                </c:pt>
                <c:pt idx="452">
                  <c:v>612.90891036688618</c:v>
                </c:pt>
                <c:pt idx="453">
                  <c:v>612.90891036688618</c:v>
                </c:pt>
                <c:pt idx="454">
                  <c:v>612.90891036688618</c:v>
                </c:pt>
                <c:pt idx="455">
                  <c:v>612.90891036688618</c:v>
                </c:pt>
                <c:pt idx="456">
                  <c:v>612.90891036688618</c:v>
                </c:pt>
                <c:pt idx="457">
                  <c:v>612.90891036688618</c:v>
                </c:pt>
                <c:pt idx="458">
                  <c:v>612.90891036688618</c:v>
                </c:pt>
                <c:pt idx="459">
                  <c:v>612.90891036688618</c:v>
                </c:pt>
                <c:pt idx="460">
                  <c:v>612.90891036688618</c:v>
                </c:pt>
                <c:pt idx="461">
                  <c:v>612.90891036688618</c:v>
                </c:pt>
                <c:pt idx="462">
                  <c:v>612.90891036688618</c:v>
                </c:pt>
                <c:pt idx="463">
                  <c:v>612.90891036688618</c:v>
                </c:pt>
                <c:pt idx="464">
                  <c:v>612.90891036688618</c:v>
                </c:pt>
                <c:pt idx="465">
                  <c:v>612.90891036688618</c:v>
                </c:pt>
                <c:pt idx="466">
                  <c:v>612.90891036688618</c:v>
                </c:pt>
                <c:pt idx="467">
                  <c:v>612.90891036688618</c:v>
                </c:pt>
                <c:pt idx="468">
                  <c:v>612.90891036688618</c:v>
                </c:pt>
                <c:pt idx="469">
                  <c:v>612.90891036688618</c:v>
                </c:pt>
                <c:pt idx="470">
                  <c:v>612.90891036688618</c:v>
                </c:pt>
                <c:pt idx="471">
                  <c:v>612.90891036688618</c:v>
                </c:pt>
                <c:pt idx="472">
                  <c:v>612.90891036688618</c:v>
                </c:pt>
                <c:pt idx="473">
                  <c:v>612.90891036688618</c:v>
                </c:pt>
                <c:pt idx="474">
                  <c:v>612.90891036688618</c:v>
                </c:pt>
                <c:pt idx="475">
                  <c:v>612.90891036688618</c:v>
                </c:pt>
                <c:pt idx="476">
                  <c:v>612.90891036688618</c:v>
                </c:pt>
                <c:pt idx="477">
                  <c:v>612.90891036688618</c:v>
                </c:pt>
                <c:pt idx="478">
                  <c:v>612.90891036688618</c:v>
                </c:pt>
                <c:pt idx="479">
                  <c:v>612.90891036688618</c:v>
                </c:pt>
                <c:pt idx="480">
                  <c:v>612.90891036688618</c:v>
                </c:pt>
                <c:pt idx="481">
                  <c:v>612.90891036688618</c:v>
                </c:pt>
                <c:pt idx="482">
                  <c:v>612.90891036688618</c:v>
                </c:pt>
                <c:pt idx="483">
                  <c:v>612.90891036688618</c:v>
                </c:pt>
                <c:pt idx="484">
                  <c:v>612.90891036688618</c:v>
                </c:pt>
                <c:pt idx="485">
                  <c:v>612.90891036688618</c:v>
                </c:pt>
                <c:pt idx="486">
                  <c:v>612.90891036688618</c:v>
                </c:pt>
                <c:pt idx="487">
                  <c:v>612.90891036688618</c:v>
                </c:pt>
                <c:pt idx="488">
                  <c:v>612.90891036688618</c:v>
                </c:pt>
                <c:pt idx="489">
                  <c:v>612.90891036688618</c:v>
                </c:pt>
                <c:pt idx="490">
                  <c:v>612.90891036688618</c:v>
                </c:pt>
                <c:pt idx="491">
                  <c:v>612.90891036688618</c:v>
                </c:pt>
                <c:pt idx="492">
                  <c:v>612.90891036688618</c:v>
                </c:pt>
                <c:pt idx="493">
                  <c:v>612.90891036688618</c:v>
                </c:pt>
                <c:pt idx="494">
                  <c:v>612.90891036688618</c:v>
                </c:pt>
                <c:pt idx="495">
                  <c:v>612.90891036688618</c:v>
                </c:pt>
                <c:pt idx="496">
                  <c:v>612.90891036688618</c:v>
                </c:pt>
                <c:pt idx="497">
                  <c:v>612.90891036688618</c:v>
                </c:pt>
                <c:pt idx="498">
                  <c:v>612.90891036688618</c:v>
                </c:pt>
                <c:pt idx="499">
                  <c:v>612.90891036688618</c:v>
                </c:pt>
                <c:pt idx="500">
                  <c:v>612.90891036688618</c:v>
                </c:pt>
                <c:pt idx="501">
                  <c:v>612.90891036688618</c:v>
                </c:pt>
                <c:pt idx="502">
                  <c:v>612.90891036688618</c:v>
                </c:pt>
                <c:pt idx="503">
                  <c:v>612.90891036688618</c:v>
                </c:pt>
                <c:pt idx="504">
                  <c:v>612.90891036688618</c:v>
                </c:pt>
                <c:pt idx="505">
                  <c:v>612.90891036688618</c:v>
                </c:pt>
                <c:pt idx="506">
                  <c:v>612.90891036688618</c:v>
                </c:pt>
                <c:pt idx="507">
                  <c:v>612.90891036688618</c:v>
                </c:pt>
                <c:pt idx="508">
                  <c:v>612.90891036688618</c:v>
                </c:pt>
                <c:pt idx="509">
                  <c:v>612.90891036688618</c:v>
                </c:pt>
                <c:pt idx="510">
                  <c:v>612.90891036688618</c:v>
                </c:pt>
                <c:pt idx="511">
                  <c:v>612.90891036688618</c:v>
                </c:pt>
                <c:pt idx="512">
                  <c:v>612.90891036688618</c:v>
                </c:pt>
                <c:pt idx="513">
                  <c:v>612.90891036688618</c:v>
                </c:pt>
                <c:pt idx="514">
                  <c:v>612.90891036688618</c:v>
                </c:pt>
                <c:pt idx="515">
                  <c:v>612.90891036688618</c:v>
                </c:pt>
                <c:pt idx="516">
                  <c:v>612.90891036688618</c:v>
                </c:pt>
                <c:pt idx="517">
                  <c:v>612.90891036688618</c:v>
                </c:pt>
                <c:pt idx="518">
                  <c:v>612.90891036688618</c:v>
                </c:pt>
                <c:pt idx="519">
                  <c:v>612.90891036688618</c:v>
                </c:pt>
                <c:pt idx="520">
                  <c:v>612.90891036688618</c:v>
                </c:pt>
                <c:pt idx="521">
                  <c:v>612.90891036688618</c:v>
                </c:pt>
                <c:pt idx="522">
                  <c:v>612.90891036688618</c:v>
                </c:pt>
                <c:pt idx="523">
                  <c:v>612.90891036688618</c:v>
                </c:pt>
                <c:pt idx="524">
                  <c:v>612.90891036688618</c:v>
                </c:pt>
                <c:pt idx="525">
                  <c:v>612.90891036688618</c:v>
                </c:pt>
                <c:pt idx="526">
                  <c:v>612.90891036688618</c:v>
                </c:pt>
                <c:pt idx="527">
                  <c:v>612.90891036688618</c:v>
                </c:pt>
                <c:pt idx="528">
                  <c:v>612.90891036688618</c:v>
                </c:pt>
                <c:pt idx="529">
                  <c:v>612.90891036688618</c:v>
                </c:pt>
                <c:pt idx="530">
                  <c:v>612.90891036688618</c:v>
                </c:pt>
                <c:pt idx="531">
                  <c:v>612.90891036688618</c:v>
                </c:pt>
                <c:pt idx="532">
                  <c:v>612.90891036688618</c:v>
                </c:pt>
                <c:pt idx="533">
                  <c:v>612.90891036688618</c:v>
                </c:pt>
                <c:pt idx="534">
                  <c:v>612.90891036688618</c:v>
                </c:pt>
                <c:pt idx="535">
                  <c:v>612.90891036688618</c:v>
                </c:pt>
                <c:pt idx="536">
                  <c:v>612.90891036688618</c:v>
                </c:pt>
                <c:pt idx="537">
                  <c:v>612.90891036688618</c:v>
                </c:pt>
                <c:pt idx="538">
                  <c:v>612.90891036688618</c:v>
                </c:pt>
                <c:pt idx="539">
                  <c:v>612.90891036688618</c:v>
                </c:pt>
                <c:pt idx="540">
                  <c:v>612.90891036688618</c:v>
                </c:pt>
                <c:pt idx="541">
                  <c:v>612.90891036688618</c:v>
                </c:pt>
                <c:pt idx="542">
                  <c:v>612.90891036688618</c:v>
                </c:pt>
                <c:pt idx="543">
                  <c:v>612.90891036688618</c:v>
                </c:pt>
                <c:pt idx="544">
                  <c:v>612.90891036688618</c:v>
                </c:pt>
                <c:pt idx="545">
                  <c:v>612.90891036688618</c:v>
                </c:pt>
                <c:pt idx="546">
                  <c:v>612.90891036688618</c:v>
                </c:pt>
                <c:pt idx="547">
                  <c:v>612.90891036688618</c:v>
                </c:pt>
                <c:pt idx="548">
                  <c:v>612.90891036688618</c:v>
                </c:pt>
                <c:pt idx="549">
                  <c:v>612.90891036688618</c:v>
                </c:pt>
                <c:pt idx="550">
                  <c:v>612.90891036688618</c:v>
                </c:pt>
                <c:pt idx="551">
                  <c:v>612.90891036688618</c:v>
                </c:pt>
                <c:pt idx="552">
                  <c:v>612.90891036688618</c:v>
                </c:pt>
                <c:pt idx="553">
                  <c:v>612.90891036688618</c:v>
                </c:pt>
                <c:pt idx="554">
                  <c:v>612.90891036688618</c:v>
                </c:pt>
                <c:pt idx="555">
                  <c:v>612.90891036688618</c:v>
                </c:pt>
                <c:pt idx="556">
                  <c:v>612.90891036688618</c:v>
                </c:pt>
                <c:pt idx="557">
                  <c:v>612.90891036688618</c:v>
                </c:pt>
                <c:pt idx="558">
                  <c:v>612.90891036688618</c:v>
                </c:pt>
                <c:pt idx="559">
                  <c:v>612.90891036688618</c:v>
                </c:pt>
                <c:pt idx="560">
                  <c:v>612.90891036688618</c:v>
                </c:pt>
                <c:pt idx="561">
                  <c:v>612.90891036688618</c:v>
                </c:pt>
                <c:pt idx="562">
                  <c:v>612.90891036688618</c:v>
                </c:pt>
                <c:pt idx="563">
                  <c:v>612.90891036688618</c:v>
                </c:pt>
                <c:pt idx="564">
                  <c:v>612.90891036688618</c:v>
                </c:pt>
                <c:pt idx="565">
                  <c:v>612.90891036688618</c:v>
                </c:pt>
                <c:pt idx="566">
                  <c:v>612.90891036688618</c:v>
                </c:pt>
                <c:pt idx="567">
                  <c:v>612.90891036688618</c:v>
                </c:pt>
                <c:pt idx="568">
                  <c:v>612.90891036688618</c:v>
                </c:pt>
                <c:pt idx="569">
                  <c:v>612.90891036688618</c:v>
                </c:pt>
                <c:pt idx="570">
                  <c:v>612.90891036688618</c:v>
                </c:pt>
                <c:pt idx="571">
                  <c:v>612.90891036688618</c:v>
                </c:pt>
                <c:pt idx="572">
                  <c:v>612.90891036688618</c:v>
                </c:pt>
                <c:pt idx="573">
                  <c:v>612.90891036688618</c:v>
                </c:pt>
                <c:pt idx="574">
                  <c:v>612.90891036688618</c:v>
                </c:pt>
                <c:pt idx="575">
                  <c:v>612.90891036688618</c:v>
                </c:pt>
                <c:pt idx="576">
                  <c:v>612.90891036688618</c:v>
                </c:pt>
                <c:pt idx="577">
                  <c:v>612.90891036688618</c:v>
                </c:pt>
                <c:pt idx="578">
                  <c:v>612.90891036688618</c:v>
                </c:pt>
                <c:pt idx="579">
                  <c:v>612.90891036688618</c:v>
                </c:pt>
                <c:pt idx="580">
                  <c:v>612.90891036688618</c:v>
                </c:pt>
                <c:pt idx="581">
                  <c:v>612.90891036688618</c:v>
                </c:pt>
                <c:pt idx="582">
                  <c:v>612.90891036688618</c:v>
                </c:pt>
                <c:pt idx="583">
                  <c:v>612.90891036688618</c:v>
                </c:pt>
                <c:pt idx="584">
                  <c:v>612.90891036688618</c:v>
                </c:pt>
                <c:pt idx="585">
                  <c:v>612.90891036688618</c:v>
                </c:pt>
                <c:pt idx="586">
                  <c:v>612.90891036688618</c:v>
                </c:pt>
                <c:pt idx="587">
                  <c:v>612.90891036688618</c:v>
                </c:pt>
                <c:pt idx="588">
                  <c:v>612.90891036688618</c:v>
                </c:pt>
                <c:pt idx="589">
                  <c:v>612.90891036688618</c:v>
                </c:pt>
                <c:pt idx="590">
                  <c:v>612.90891036688618</c:v>
                </c:pt>
                <c:pt idx="591">
                  <c:v>612.90891036688618</c:v>
                </c:pt>
                <c:pt idx="592">
                  <c:v>612.90891036688618</c:v>
                </c:pt>
                <c:pt idx="593">
                  <c:v>612.90891036688618</c:v>
                </c:pt>
                <c:pt idx="594">
                  <c:v>612.90891036688618</c:v>
                </c:pt>
                <c:pt idx="595">
                  <c:v>612.90891036688618</c:v>
                </c:pt>
                <c:pt idx="596">
                  <c:v>612.90891036688618</c:v>
                </c:pt>
                <c:pt idx="597">
                  <c:v>612.90891036688618</c:v>
                </c:pt>
                <c:pt idx="598">
                  <c:v>612.90891036688618</c:v>
                </c:pt>
                <c:pt idx="599">
                  <c:v>612.90891036688618</c:v>
                </c:pt>
                <c:pt idx="600">
                  <c:v>612.90891036688618</c:v>
                </c:pt>
                <c:pt idx="601">
                  <c:v>612.90891036688618</c:v>
                </c:pt>
                <c:pt idx="602">
                  <c:v>612.90891036688618</c:v>
                </c:pt>
                <c:pt idx="603">
                  <c:v>612.90891036688618</c:v>
                </c:pt>
                <c:pt idx="604">
                  <c:v>612.90891036688618</c:v>
                </c:pt>
                <c:pt idx="605">
                  <c:v>612.90891036688618</c:v>
                </c:pt>
                <c:pt idx="606">
                  <c:v>612.90891036688618</c:v>
                </c:pt>
                <c:pt idx="607">
                  <c:v>612.90891036688618</c:v>
                </c:pt>
                <c:pt idx="608">
                  <c:v>612.90891036688618</c:v>
                </c:pt>
                <c:pt idx="609">
                  <c:v>612.90891036688618</c:v>
                </c:pt>
                <c:pt idx="610">
                  <c:v>612.90891036688618</c:v>
                </c:pt>
                <c:pt idx="611">
                  <c:v>612.90891036688618</c:v>
                </c:pt>
                <c:pt idx="612">
                  <c:v>612.90891036688618</c:v>
                </c:pt>
                <c:pt idx="613">
                  <c:v>612.90891036688618</c:v>
                </c:pt>
                <c:pt idx="614">
                  <c:v>612.90891036688618</c:v>
                </c:pt>
                <c:pt idx="615">
                  <c:v>612.90891036688618</c:v>
                </c:pt>
                <c:pt idx="616">
                  <c:v>612.90891036688618</c:v>
                </c:pt>
                <c:pt idx="617">
                  <c:v>612.90891036688618</c:v>
                </c:pt>
                <c:pt idx="618">
                  <c:v>612.90891036688618</c:v>
                </c:pt>
                <c:pt idx="619">
                  <c:v>612.90891036688618</c:v>
                </c:pt>
                <c:pt idx="620">
                  <c:v>612.90891036688618</c:v>
                </c:pt>
                <c:pt idx="621">
                  <c:v>612.90891036688618</c:v>
                </c:pt>
                <c:pt idx="622">
                  <c:v>612.90891036688618</c:v>
                </c:pt>
                <c:pt idx="623">
                  <c:v>612.90891036688618</c:v>
                </c:pt>
                <c:pt idx="624">
                  <c:v>612.90891036688618</c:v>
                </c:pt>
                <c:pt idx="625">
                  <c:v>612.90891036688618</c:v>
                </c:pt>
                <c:pt idx="626">
                  <c:v>612.90891036688618</c:v>
                </c:pt>
                <c:pt idx="627">
                  <c:v>612.90891036688618</c:v>
                </c:pt>
                <c:pt idx="628">
                  <c:v>612.90891036688618</c:v>
                </c:pt>
                <c:pt idx="629">
                  <c:v>612.90891036688618</c:v>
                </c:pt>
                <c:pt idx="630">
                  <c:v>612.90891036688618</c:v>
                </c:pt>
                <c:pt idx="631">
                  <c:v>612.90891036688618</c:v>
                </c:pt>
                <c:pt idx="632">
                  <c:v>612.90891036688618</c:v>
                </c:pt>
                <c:pt idx="633">
                  <c:v>612.90891036688618</c:v>
                </c:pt>
                <c:pt idx="634">
                  <c:v>612.90891036688618</c:v>
                </c:pt>
                <c:pt idx="635">
                  <c:v>612.90891036688618</c:v>
                </c:pt>
                <c:pt idx="636">
                  <c:v>612.90891036688618</c:v>
                </c:pt>
                <c:pt idx="637">
                  <c:v>612.90891036688618</c:v>
                </c:pt>
                <c:pt idx="638">
                  <c:v>612.90891036688618</c:v>
                </c:pt>
                <c:pt idx="639">
                  <c:v>612.90891036688618</c:v>
                </c:pt>
                <c:pt idx="640">
                  <c:v>612.90891036688618</c:v>
                </c:pt>
                <c:pt idx="641">
                  <c:v>612.90891036688618</c:v>
                </c:pt>
                <c:pt idx="642">
                  <c:v>612.90891036688618</c:v>
                </c:pt>
                <c:pt idx="643">
                  <c:v>612.90891036688618</c:v>
                </c:pt>
                <c:pt idx="644">
                  <c:v>612.90891036688618</c:v>
                </c:pt>
                <c:pt idx="645">
                  <c:v>612.90891036688618</c:v>
                </c:pt>
                <c:pt idx="646">
                  <c:v>612.90891036688618</c:v>
                </c:pt>
                <c:pt idx="647">
                  <c:v>612.90891036688618</c:v>
                </c:pt>
                <c:pt idx="648">
                  <c:v>612.90891036688618</c:v>
                </c:pt>
                <c:pt idx="649">
                  <c:v>612.90891036688618</c:v>
                </c:pt>
                <c:pt idx="650">
                  <c:v>612.90891036688618</c:v>
                </c:pt>
                <c:pt idx="651">
                  <c:v>612.90891036688618</c:v>
                </c:pt>
                <c:pt idx="652">
                  <c:v>612.90891036688618</c:v>
                </c:pt>
                <c:pt idx="653">
                  <c:v>612.90891036688618</c:v>
                </c:pt>
                <c:pt idx="654">
                  <c:v>612.90891036688618</c:v>
                </c:pt>
                <c:pt idx="655">
                  <c:v>612.90891036688618</c:v>
                </c:pt>
                <c:pt idx="656">
                  <c:v>612.90891036688618</c:v>
                </c:pt>
                <c:pt idx="657">
                  <c:v>612.90891036688618</c:v>
                </c:pt>
                <c:pt idx="658">
                  <c:v>612.90891036688618</c:v>
                </c:pt>
                <c:pt idx="659">
                  <c:v>612.90891036688618</c:v>
                </c:pt>
                <c:pt idx="660">
                  <c:v>612.90891036688618</c:v>
                </c:pt>
                <c:pt idx="661">
                  <c:v>612.90891036688618</c:v>
                </c:pt>
                <c:pt idx="662">
                  <c:v>612.90891036688618</c:v>
                </c:pt>
                <c:pt idx="663">
                  <c:v>612.90891036688618</c:v>
                </c:pt>
                <c:pt idx="664">
                  <c:v>612.90891036688618</c:v>
                </c:pt>
                <c:pt idx="665">
                  <c:v>612.90891036688618</c:v>
                </c:pt>
                <c:pt idx="666">
                  <c:v>612.90891036688618</c:v>
                </c:pt>
                <c:pt idx="667">
                  <c:v>612.90891036688618</c:v>
                </c:pt>
                <c:pt idx="668">
                  <c:v>612.90891036688618</c:v>
                </c:pt>
                <c:pt idx="669">
                  <c:v>612.90891036688618</c:v>
                </c:pt>
                <c:pt idx="670">
                  <c:v>612.90891036688618</c:v>
                </c:pt>
                <c:pt idx="671">
                  <c:v>612.90891036688618</c:v>
                </c:pt>
                <c:pt idx="672">
                  <c:v>612.90891036688618</c:v>
                </c:pt>
                <c:pt idx="673">
                  <c:v>612.90891036688618</c:v>
                </c:pt>
                <c:pt idx="674">
                  <c:v>612.90891036688618</c:v>
                </c:pt>
                <c:pt idx="675">
                  <c:v>612.90891036688618</c:v>
                </c:pt>
                <c:pt idx="676">
                  <c:v>612.90891036688618</c:v>
                </c:pt>
                <c:pt idx="677">
                  <c:v>612.90891036688618</c:v>
                </c:pt>
                <c:pt idx="678">
                  <c:v>612.90891036688618</c:v>
                </c:pt>
                <c:pt idx="679">
                  <c:v>612.90891036688618</c:v>
                </c:pt>
                <c:pt idx="680">
                  <c:v>612.90891036688618</c:v>
                </c:pt>
                <c:pt idx="681">
                  <c:v>612.90891036688618</c:v>
                </c:pt>
                <c:pt idx="682">
                  <c:v>612.90891036688618</c:v>
                </c:pt>
                <c:pt idx="683">
                  <c:v>612.90891036688618</c:v>
                </c:pt>
                <c:pt idx="684">
                  <c:v>612.90891036688618</c:v>
                </c:pt>
                <c:pt idx="685">
                  <c:v>612.90891036688618</c:v>
                </c:pt>
                <c:pt idx="686">
                  <c:v>612.90891036688618</c:v>
                </c:pt>
                <c:pt idx="687">
                  <c:v>612.90891036688618</c:v>
                </c:pt>
                <c:pt idx="688">
                  <c:v>612.90891036688618</c:v>
                </c:pt>
                <c:pt idx="689">
                  <c:v>612.90891036688618</c:v>
                </c:pt>
                <c:pt idx="690">
                  <c:v>612.90891036688618</c:v>
                </c:pt>
                <c:pt idx="691">
                  <c:v>612.90891036688618</c:v>
                </c:pt>
                <c:pt idx="692">
                  <c:v>612.90891036688618</c:v>
                </c:pt>
                <c:pt idx="693">
                  <c:v>612.90891036688618</c:v>
                </c:pt>
                <c:pt idx="694">
                  <c:v>612.90891036688618</c:v>
                </c:pt>
                <c:pt idx="695">
                  <c:v>612.90891036688618</c:v>
                </c:pt>
                <c:pt idx="696">
                  <c:v>612.90891036688618</c:v>
                </c:pt>
                <c:pt idx="697">
                  <c:v>612.90891036688618</c:v>
                </c:pt>
                <c:pt idx="698">
                  <c:v>612.90891036688618</c:v>
                </c:pt>
                <c:pt idx="699">
                  <c:v>612.90891036688618</c:v>
                </c:pt>
                <c:pt idx="700">
                  <c:v>612.90891036688618</c:v>
                </c:pt>
                <c:pt idx="701">
                  <c:v>612.90891036688618</c:v>
                </c:pt>
                <c:pt idx="702">
                  <c:v>612.90891036688618</c:v>
                </c:pt>
                <c:pt idx="703">
                  <c:v>612.90891036688618</c:v>
                </c:pt>
                <c:pt idx="704">
                  <c:v>612.90891036688618</c:v>
                </c:pt>
                <c:pt idx="705">
                  <c:v>612.90891036688618</c:v>
                </c:pt>
                <c:pt idx="706">
                  <c:v>612.90891036688618</c:v>
                </c:pt>
                <c:pt idx="707">
                  <c:v>612.90891036688618</c:v>
                </c:pt>
                <c:pt idx="708">
                  <c:v>612.90891036688618</c:v>
                </c:pt>
                <c:pt idx="709">
                  <c:v>612.90891036688618</c:v>
                </c:pt>
                <c:pt idx="710">
                  <c:v>612.90891036688618</c:v>
                </c:pt>
                <c:pt idx="711">
                  <c:v>612.90891036688618</c:v>
                </c:pt>
                <c:pt idx="712">
                  <c:v>612.90891036688618</c:v>
                </c:pt>
                <c:pt idx="713">
                  <c:v>612.90891036688618</c:v>
                </c:pt>
                <c:pt idx="714">
                  <c:v>612.90891036688618</c:v>
                </c:pt>
                <c:pt idx="715">
                  <c:v>612.90891036688618</c:v>
                </c:pt>
                <c:pt idx="716">
                  <c:v>612.90891036688618</c:v>
                </c:pt>
                <c:pt idx="717">
                  <c:v>612.90891036688618</c:v>
                </c:pt>
                <c:pt idx="718">
                  <c:v>612.90891036688618</c:v>
                </c:pt>
                <c:pt idx="719">
                  <c:v>612.90891036688618</c:v>
                </c:pt>
                <c:pt idx="720">
                  <c:v>612.90891036688618</c:v>
                </c:pt>
                <c:pt idx="721">
                  <c:v>612.90891036688618</c:v>
                </c:pt>
                <c:pt idx="722">
                  <c:v>612.90891036688618</c:v>
                </c:pt>
                <c:pt idx="723">
                  <c:v>612.90891036688618</c:v>
                </c:pt>
                <c:pt idx="724">
                  <c:v>612.90891036688618</c:v>
                </c:pt>
                <c:pt idx="725">
                  <c:v>612.90891036688618</c:v>
                </c:pt>
                <c:pt idx="726">
                  <c:v>612.90891036688618</c:v>
                </c:pt>
                <c:pt idx="727">
                  <c:v>612.90891036688618</c:v>
                </c:pt>
                <c:pt idx="728">
                  <c:v>612.90891036688618</c:v>
                </c:pt>
                <c:pt idx="729">
                  <c:v>612.90891036688618</c:v>
                </c:pt>
                <c:pt idx="730">
                  <c:v>612.90891036688618</c:v>
                </c:pt>
                <c:pt idx="731">
                  <c:v>612.90891036688618</c:v>
                </c:pt>
                <c:pt idx="732">
                  <c:v>612.90891036688618</c:v>
                </c:pt>
                <c:pt idx="733">
                  <c:v>612.90891036688618</c:v>
                </c:pt>
                <c:pt idx="734">
                  <c:v>612.90891036688618</c:v>
                </c:pt>
                <c:pt idx="735">
                  <c:v>612.90891036688618</c:v>
                </c:pt>
                <c:pt idx="736">
                  <c:v>612.90891036688618</c:v>
                </c:pt>
                <c:pt idx="737">
                  <c:v>612.90891036688618</c:v>
                </c:pt>
                <c:pt idx="738">
                  <c:v>612.90891036688618</c:v>
                </c:pt>
                <c:pt idx="739">
                  <c:v>612.90891036688618</c:v>
                </c:pt>
                <c:pt idx="740">
                  <c:v>612.90891036688618</c:v>
                </c:pt>
                <c:pt idx="741">
                  <c:v>612.90891036688618</c:v>
                </c:pt>
                <c:pt idx="742">
                  <c:v>612.90891036688618</c:v>
                </c:pt>
                <c:pt idx="743">
                  <c:v>612.90891036688618</c:v>
                </c:pt>
                <c:pt idx="744">
                  <c:v>612.90891036688618</c:v>
                </c:pt>
                <c:pt idx="745">
                  <c:v>612.90891036688618</c:v>
                </c:pt>
                <c:pt idx="746">
                  <c:v>612.90891036688618</c:v>
                </c:pt>
                <c:pt idx="747">
                  <c:v>612.90891036688618</c:v>
                </c:pt>
                <c:pt idx="748">
                  <c:v>612.90891036688618</c:v>
                </c:pt>
                <c:pt idx="749">
                  <c:v>612.90891036688618</c:v>
                </c:pt>
                <c:pt idx="750">
                  <c:v>612.90891036688618</c:v>
                </c:pt>
                <c:pt idx="751">
                  <c:v>612.90891036688618</c:v>
                </c:pt>
                <c:pt idx="752">
                  <c:v>612.90891036688618</c:v>
                </c:pt>
                <c:pt idx="753">
                  <c:v>612.90891036688618</c:v>
                </c:pt>
                <c:pt idx="754">
                  <c:v>612.90891036688618</c:v>
                </c:pt>
                <c:pt idx="755">
                  <c:v>612.90891036688618</c:v>
                </c:pt>
                <c:pt idx="756">
                  <c:v>612.90891036688618</c:v>
                </c:pt>
                <c:pt idx="757">
                  <c:v>612.90891036688618</c:v>
                </c:pt>
                <c:pt idx="758">
                  <c:v>612.90891036688618</c:v>
                </c:pt>
                <c:pt idx="759">
                  <c:v>612.90891036688618</c:v>
                </c:pt>
                <c:pt idx="760">
                  <c:v>612.90891036688618</c:v>
                </c:pt>
                <c:pt idx="761">
                  <c:v>612.90891036688618</c:v>
                </c:pt>
                <c:pt idx="762">
                  <c:v>612.90891036688618</c:v>
                </c:pt>
                <c:pt idx="763">
                  <c:v>612.90891036688618</c:v>
                </c:pt>
                <c:pt idx="764">
                  <c:v>612.90891036688618</c:v>
                </c:pt>
                <c:pt idx="765">
                  <c:v>612.90891036688618</c:v>
                </c:pt>
                <c:pt idx="766">
                  <c:v>612.90891036688618</c:v>
                </c:pt>
                <c:pt idx="767">
                  <c:v>612.90891036688618</c:v>
                </c:pt>
                <c:pt idx="768">
                  <c:v>612.90891036688618</c:v>
                </c:pt>
                <c:pt idx="769">
                  <c:v>612.90891036688618</c:v>
                </c:pt>
                <c:pt idx="770">
                  <c:v>612.90891036688618</c:v>
                </c:pt>
                <c:pt idx="771">
                  <c:v>612.90891036688618</c:v>
                </c:pt>
                <c:pt idx="772">
                  <c:v>612.90891036688618</c:v>
                </c:pt>
                <c:pt idx="773">
                  <c:v>612.90891036688618</c:v>
                </c:pt>
                <c:pt idx="774">
                  <c:v>612.90891036688618</c:v>
                </c:pt>
                <c:pt idx="775">
                  <c:v>612.90891036688618</c:v>
                </c:pt>
                <c:pt idx="776">
                  <c:v>612.90891036688618</c:v>
                </c:pt>
                <c:pt idx="777">
                  <c:v>612.90891036688618</c:v>
                </c:pt>
                <c:pt idx="778">
                  <c:v>612.90891036688618</c:v>
                </c:pt>
                <c:pt idx="779">
                  <c:v>612.90891036688618</c:v>
                </c:pt>
                <c:pt idx="780">
                  <c:v>612.90891036688618</c:v>
                </c:pt>
                <c:pt idx="781">
                  <c:v>612.90891036688618</c:v>
                </c:pt>
                <c:pt idx="782">
                  <c:v>612.90891036688618</c:v>
                </c:pt>
                <c:pt idx="783">
                  <c:v>612.90891036688618</c:v>
                </c:pt>
                <c:pt idx="784">
                  <c:v>612.90891036688618</c:v>
                </c:pt>
                <c:pt idx="785">
                  <c:v>612.90891036688618</c:v>
                </c:pt>
                <c:pt idx="786">
                  <c:v>612.90891036688618</c:v>
                </c:pt>
                <c:pt idx="787">
                  <c:v>612.90891036688618</c:v>
                </c:pt>
                <c:pt idx="788">
                  <c:v>612.90891036688618</c:v>
                </c:pt>
                <c:pt idx="789">
                  <c:v>612.90891036688618</c:v>
                </c:pt>
                <c:pt idx="790">
                  <c:v>612.90891036688618</c:v>
                </c:pt>
                <c:pt idx="791">
                  <c:v>612.90891036688618</c:v>
                </c:pt>
                <c:pt idx="792">
                  <c:v>612.90891036688618</c:v>
                </c:pt>
                <c:pt idx="793">
                  <c:v>612.90891036688618</c:v>
                </c:pt>
                <c:pt idx="794">
                  <c:v>612.90891036688618</c:v>
                </c:pt>
                <c:pt idx="795">
                  <c:v>612.90891036688618</c:v>
                </c:pt>
                <c:pt idx="796">
                  <c:v>612.90891036688618</c:v>
                </c:pt>
                <c:pt idx="797">
                  <c:v>612.90891036688618</c:v>
                </c:pt>
                <c:pt idx="798">
                  <c:v>612.90891036688618</c:v>
                </c:pt>
                <c:pt idx="799">
                  <c:v>612.90891036688618</c:v>
                </c:pt>
                <c:pt idx="800">
                  <c:v>612.90891036688618</c:v>
                </c:pt>
                <c:pt idx="801">
                  <c:v>612.90891036688618</c:v>
                </c:pt>
                <c:pt idx="802">
                  <c:v>612.90891036688618</c:v>
                </c:pt>
                <c:pt idx="803">
                  <c:v>612.90891036688618</c:v>
                </c:pt>
                <c:pt idx="804">
                  <c:v>612.90891036688618</c:v>
                </c:pt>
                <c:pt idx="805">
                  <c:v>612.90891036688618</c:v>
                </c:pt>
                <c:pt idx="806">
                  <c:v>612.90891036688618</c:v>
                </c:pt>
                <c:pt idx="807">
                  <c:v>612.90891036688618</c:v>
                </c:pt>
                <c:pt idx="808">
                  <c:v>612.90891036688618</c:v>
                </c:pt>
                <c:pt idx="809">
                  <c:v>612.90891036688618</c:v>
                </c:pt>
                <c:pt idx="810">
                  <c:v>612.90891036688618</c:v>
                </c:pt>
                <c:pt idx="811">
                  <c:v>612.90891036688618</c:v>
                </c:pt>
                <c:pt idx="812">
                  <c:v>612.90891036688618</c:v>
                </c:pt>
                <c:pt idx="813">
                  <c:v>612.90891036688618</c:v>
                </c:pt>
                <c:pt idx="814">
                  <c:v>612.90891036688618</c:v>
                </c:pt>
                <c:pt idx="815">
                  <c:v>612.90891036688618</c:v>
                </c:pt>
                <c:pt idx="816">
                  <c:v>612.90891036688618</c:v>
                </c:pt>
                <c:pt idx="817">
                  <c:v>612.90891036688618</c:v>
                </c:pt>
                <c:pt idx="818">
                  <c:v>612.90891036688618</c:v>
                </c:pt>
                <c:pt idx="819">
                  <c:v>612.90891036688618</c:v>
                </c:pt>
                <c:pt idx="820">
                  <c:v>612.90891036688618</c:v>
                </c:pt>
                <c:pt idx="821">
                  <c:v>612.90891036688618</c:v>
                </c:pt>
                <c:pt idx="822">
                  <c:v>612.90891036688618</c:v>
                </c:pt>
                <c:pt idx="823">
                  <c:v>612.90891036688618</c:v>
                </c:pt>
                <c:pt idx="824">
                  <c:v>612.90891036688618</c:v>
                </c:pt>
                <c:pt idx="825">
                  <c:v>612.90891036688618</c:v>
                </c:pt>
                <c:pt idx="826">
                  <c:v>612.90891036688618</c:v>
                </c:pt>
                <c:pt idx="827">
                  <c:v>612.90891036688618</c:v>
                </c:pt>
                <c:pt idx="828">
                  <c:v>612.90891036688618</c:v>
                </c:pt>
                <c:pt idx="829">
                  <c:v>612.90891036688618</c:v>
                </c:pt>
                <c:pt idx="830">
                  <c:v>612.90891036688618</c:v>
                </c:pt>
                <c:pt idx="831">
                  <c:v>612.90891036688618</c:v>
                </c:pt>
                <c:pt idx="832">
                  <c:v>612.90891036688618</c:v>
                </c:pt>
                <c:pt idx="833">
                  <c:v>612.90891036688618</c:v>
                </c:pt>
                <c:pt idx="834">
                  <c:v>612.90891036688618</c:v>
                </c:pt>
                <c:pt idx="835">
                  <c:v>612.90891036688618</c:v>
                </c:pt>
                <c:pt idx="836">
                  <c:v>612.90891036688618</c:v>
                </c:pt>
                <c:pt idx="837">
                  <c:v>612.90891036688618</c:v>
                </c:pt>
                <c:pt idx="838">
                  <c:v>612.90891036688618</c:v>
                </c:pt>
                <c:pt idx="839">
                  <c:v>612.90891036688618</c:v>
                </c:pt>
                <c:pt idx="840">
                  <c:v>612.90891036688618</c:v>
                </c:pt>
                <c:pt idx="841">
                  <c:v>612.90891036688618</c:v>
                </c:pt>
                <c:pt idx="842">
                  <c:v>612.90891036688618</c:v>
                </c:pt>
                <c:pt idx="843">
                  <c:v>612.90891036688618</c:v>
                </c:pt>
                <c:pt idx="844">
                  <c:v>612.90891036688618</c:v>
                </c:pt>
                <c:pt idx="845">
                  <c:v>612.90891036688618</c:v>
                </c:pt>
                <c:pt idx="846">
                  <c:v>612.90891036688618</c:v>
                </c:pt>
                <c:pt idx="847">
                  <c:v>612.90891036688618</c:v>
                </c:pt>
                <c:pt idx="848">
                  <c:v>612.90891036688618</c:v>
                </c:pt>
                <c:pt idx="849">
                  <c:v>612.90891036688618</c:v>
                </c:pt>
                <c:pt idx="850">
                  <c:v>612.90891036688618</c:v>
                </c:pt>
                <c:pt idx="851">
                  <c:v>612.90891036688618</c:v>
                </c:pt>
                <c:pt idx="852">
                  <c:v>612.90891036688618</c:v>
                </c:pt>
                <c:pt idx="853">
                  <c:v>612.90891036688618</c:v>
                </c:pt>
                <c:pt idx="854">
                  <c:v>612.90891036688618</c:v>
                </c:pt>
                <c:pt idx="855">
                  <c:v>612.90891036688618</c:v>
                </c:pt>
                <c:pt idx="856">
                  <c:v>612.90891036688618</c:v>
                </c:pt>
                <c:pt idx="857">
                  <c:v>612.90891036688618</c:v>
                </c:pt>
                <c:pt idx="858">
                  <c:v>612.90891036688618</c:v>
                </c:pt>
                <c:pt idx="859">
                  <c:v>612.90891036688618</c:v>
                </c:pt>
                <c:pt idx="860">
                  <c:v>612.90891036688618</c:v>
                </c:pt>
                <c:pt idx="861">
                  <c:v>612.90891036688618</c:v>
                </c:pt>
                <c:pt idx="862">
                  <c:v>612.90891036688618</c:v>
                </c:pt>
                <c:pt idx="863">
                  <c:v>612.90891036688618</c:v>
                </c:pt>
                <c:pt idx="864">
                  <c:v>612.90891036688618</c:v>
                </c:pt>
                <c:pt idx="865">
                  <c:v>612.90891036688618</c:v>
                </c:pt>
                <c:pt idx="866">
                  <c:v>612.90891036688618</c:v>
                </c:pt>
                <c:pt idx="867">
                  <c:v>612.90891036688618</c:v>
                </c:pt>
                <c:pt idx="868">
                  <c:v>612.90891036688618</c:v>
                </c:pt>
                <c:pt idx="869">
                  <c:v>612.90891036688618</c:v>
                </c:pt>
                <c:pt idx="870">
                  <c:v>612.90891036688618</c:v>
                </c:pt>
                <c:pt idx="871">
                  <c:v>612.90891036688618</c:v>
                </c:pt>
                <c:pt idx="872">
                  <c:v>612.90891036688618</c:v>
                </c:pt>
                <c:pt idx="873">
                  <c:v>612.90891036688618</c:v>
                </c:pt>
                <c:pt idx="874">
                  <c:v>612.90891036688618</c:v>
                </c:pt>
                <c:pt idx="875">
                  <c:v>612.90891036688618</c:v>
                </c:pt>
                <c:pt idx="876">
                  <c:v>612.90891036688618</c:v>
                </c:pt>
                <c:pt idx="877">
                  <c:v>612.90891036688618</c:v>
                </c:pt>
                <c:pt idx="878">
                  <c:v>612.90891036688618</c:v>
                </c:pt>
                <c:pt idx="879">
                  <c:v>612.90891036688618</c:v>
                </c:pt>
                <c:pt idx="880">
                  <c:v>612.90891036688618</c:v>
                </c:pt>
                <c:pt idx="881">
                  <c:v>612.90891036688618</c:v>
                </c:pt>
                <c:pt idx="882">
                  <c:v>612.90891036688618</c:v>
                </c:pt>
                <c:pt idx="883">
                  <c:v>612.90891036688618</c:v>
                </c:pt>
                <c:pt idx="884">
                  <c:v>612.90891036688618</c:v>
                </c:pt>
                <c:pt idx="885">
                  <c:v>612.90891036688618</c:v>
                </c:pt>
                <c:pt idx="886">
                  <c:v>612.90891036688618</c:v>
                </c:pt>
                <c:pt idx="887">
                  <c:v>612.90891036688618</c:v>
                </c:pt>
                <c:pt idx="888">
                  <c:v>612.90891036688618</c:v>
                </c:pt>
                <c:pt idx="889">
                  <c:v>612.90891036688618</c:v>
                </c:pt>
                <c:pt idx="890">
                  <c:v>612.90891036688618</c:v>
                </c:pt>
                <c:pt idx="891">
                  <c:v>612.90891036688618</c:v>
                </c:pt>
                <c:pt idx="892">
                  <c:v>612.90891036688618</c:v>
                </c:pt>
                <c:pt idx="893">
                  <c:v>612.90891036688618</c:v>
                </c:pt>
                <c:pt idx="894">
                  <c:v>612.90891036688618</c:v>
                </c:pt>
                <c:pt idx="895">
                  <c:v>612.90891036688618</c:v>
                </c:pt>
                <c:pt idx="896">
                  <c:v>612.90891036688618</c:v>
                </c:pt>
                <c:pt idx="897">
                  <c:v>612.90891036688618</c:v>
                </c:pt>
                <c:pt idx="898">
                  <c:v>612.90891036688618</c:v>
                </c:pt>
                <c:pt idx="899">
                  <c:v>612.90891036688618</c:v>
                </c:pt>
                <c:pt idx="900">
                  <c:v>612.90891036688618</c:v>
                </c:pt>
                <c:pt idx="901">
                  <c:v>612.90891036688618</c:v>
                </c:pt>
                <c:pt idx="902">
                  <c:v>612.90891036688618</c:v>
                </c:pt>
                <c:pt idx="903">
                  <c:v>612.90891036688618</c:v>
                </c:pt>
                <c:pt idx="904">
                  <c:v>612.90891036688618</c:v>
                </c:pt>
                <c:pt idx="905">
                  <c:v>612.90891036688618</c:v>
                </c:pt>
                <c:pt idx="906">
                  <c:v>612.90891036688618</c:v>
                </c:pt>
                <c:pt idx="907">
                  <c:v>612.90891036688618</c:v>
                </c:pt>
                <c:pt idx="908">
                  <c:v>612.90891036688618</c:v>
                </c:pt>
                <c:pt idx="909">
                  <c:v>612.90891036688618</c:v>
                </c:pt>
                <c:pt idx="910">
                  <c:v>612.90891036688618</c:v>
                </c:pt>
                <c:pt idx="911">
                  <c:v>612.90891036688618</c:v>
                </c:pt>
                <c:pt idx="912">
                  <c:v>612.90891036688618</c:v>
                </c:pt>
                <c:pt idx="913">
                  <c:v>612.90891036688618</c:v>
                </c:pt>
                <c:pt idx="914">
                  <c:v>612.90891036688618</c:v>
                </c:pt>
                <c:pt idx="915">
                  <c:v>612.90891036688618</c:v>
                </c:pt>
                <c:pt idx="916">
                  <c:v>612.90891036688618</c:v>
                </c:pt>
                <c:pt idx="917">
                  <c:v>612.90891036688618</c:v>
                </c:pt>
                <c:pt idx="918">
                  <c:v>612.90891036688618</c:v>
                </c:pt>
                <c:pt idx="919">
                  <c:v>612.90891036688618</c:v>
                </c:pt>
                <c:pt idx="920">
                  <c:v>612.90891036688618</c:v>
                </c:pt>
                <c:pt idx="921">
                  <c:v>612.90891036688618</c:v>
                </c:pt>
                <c:pt idx="922">
                  <c:v>612.90891036688618</c:v>
                </c:pt>
                <c:pt idx="923">
                  <c:v>612.90891036688618</c:v>
                </c:pt>
                <c:pt idx="924">
                  <c:v>612.90891036688618</c:v>
                </c:pt>
                <c:pt idx="925">
                  <c:v>612.90891036688618</c:v>
                </c:pt>
                <c:pt idx="926">
                  <c:v>612.90891036688618</c:v>
                </c:pt>
                <c:pt idx="927">
                  <c:v>612.90891036688618</c:v>
                </c:pt>
                <c:pt idx="928">
                  <c:v>612.90891036688618</c:v>
                </c:pt>
                <c:pt idx="929">
                  <c:v>612.90891036688618</c:v>
                </c:pt>
                <c:pt idx="930">
                  <c:v>612.90891036688618</c:v>
                </c:pt>
                <c:pt idx="931">
                  <c:v>612.90891036688618</c:v>
                </c:pt>
                <c:pt idx="932">
                  <c:v>612.90891036688618</c:v>
                </c:pt>
                <c:pt idx="933">
                  <c:v>612.90891036688618</c:v>
                </c:pt>
                <c:pt idx="934">
                  <c:v>612.90891036688618</c:v>
                </c:pt>
                <c:pt idx="935">
                  <c:v>612.90891036688618</c:v>
                </c:pt>
                <c:pt idx="936">
                  <c:v>612.90891036688618</c:v>
                </c:pt>
                <c:pt idx="937">
                  <c:v>612.90891036688618</c:v>
                </c:pt>
                <c:pt idx="938">
                  <c:v>612.90891036688618</c:v>
                </c:pt>
                <c:pt idx="939">
                  <c:v>612.90891036688618</c:v>
                </c:pt>
                <c:pt idx="940">
                  <c:v>612.90891036688618</c:v>
                </c:pt>
                <c:pt idx="941">
                  <c:v>612.90891036688618</c:v>
                </c:pt>
                <c:pt idx="942">
                  <c:v>612.90891036688618</c:v>
                </c:pt>
                <c:pt idx="943">
                  <c:v>612.90891036688618</c:v>
                </c:pt>
                <c:pt idx="944">
                  <c:v>612.90891036688618</c:v>
                </c:pt>
                <c:pt idx="945">
                  <c:v>612.90891036688618</c:v>
                </c:pt>
                <c:pt idx="946">
                  <c:v>612.90891036688618</c:v>
                </c:pt>
                <c:pt idx="947">
                  <c:v>612.90891036688618</c:v>
                </c:pt>
                <c:pt idx="948">
                  <c:v>612.90891036688618</c:v>
                </c:pt>
                <c:pt idx="949">
                  <c:v>612.90891036688618</c:v>
                </c:pt>
                <c:pt idx="950">
                  <c:v>612.90891036688618</c:v>
                </c:pt>
                <c:pt idx="951">
                  <c:v>612.90891036688618</c:v>
                </c:pt>
                <c:pt idx="952">
                  <c:v>612.90891036688618</c:v>
                </c:pt>
                <c:pt idx="953">
                  <c:v>612.90891036688618</c:v>
                </c:pt>
                <c:pt idx="954">
                  <c:v>612.90891036688618</c:v>
                </c:pt>
                <c:pt idx="955">
                  <c:v>612.90891036688618</c:v>
                </c:pt>
                <c:pt idx="956">
                  <c:v>612.90891036688618</c:v>
                </c:pt>
                <c:pt idx="957">
                  <c:v>612.90891036688618</c:v>
                </c:pt>
                <c:pt idx="958">
                  <c:v>612.90891036688618</c:v>
                </c:pt>
                <c:pt idx="959">
                  <c:v>612.90891036688618</c:v>
                </c:pt>
                <c:pt idx="960">
                  <c:v>612.90891036688618</c:v>
                </c:pt>
                <c:pt idx="961">
                  <c:v>612.90891036688618</c:v>
                </c:pt>
                <c:pt idx="962">
                  <c:v>612.90891036688618</c:v>
                </c:pt>
                <c:pt idx="963">
                  <c:v>612.90891036688618</c:v>
                </c:pt>
                <c:pt idx="964">
                  <c:v>612.90891036688618</c:v>
                </c:pt>
                <c:pt idx="965">
                  <c:v>612.90891036688618</c:v>
                </c:pt>
                <c:pt idx="966">
                  <c:v>612.90891036688618</c:v>
                </c:pt>
                <c:pt idx="967">
                  <c:v>612.90891036688618</c:v>
                </c:pt>
                <c:pt idx="968">
                  <c:v>612.90891036688618</c:v>
                </c:pt>
                <c:pt idx="969">
                  <c:v>612.90891036688618</c:v>
                </c:pt>
                <c:pt idx="970">
                  <c:v>612.90891036688618</c:v>
                </c:pt>
                <c:pt idx="971">
                  <c:v>612.90891036688618</c:v>
                </c:pt>
                <c:pt idx="972">
                  <c:v>612.90891036688618</c:v>
                </c:pt>
                <c:pt idx="973">
                  <c:v>612.90891036688618</c:v>
                </c:pt>
                <c:pt idx="974">
                  <c:v>612.90891036688618</c:v>
                </c:pt>
                <c:pt idx="975">
                  <c:v>612.90891036688618</c:v>
                </c:pt>
                <c:pt idx="976">
                  <c:v>612.90891036688618</c:v>
                </c:pt>
                <c:pt idx="977">
                  <c:v>612.90891036688618</c:v>
                </c:pt>
                <c:pt idx="978">
                  <c:v>612.90891036688618</c:v>
                </c:pt>
                <c:pt idx="979">
                  <c:v>612.90891036688618</c:v>
                </c:pt>
                <c:pt idx="980">
                  <c:v>612.90891036688618</c:v>
                </c:pt>
                <c:pt idx="981">
                  <c:v>612.90891036688618</c:v>
                </c:pt>
                <c:pt idx="982">
                  <c:v>612.90891036688618</c:v>
                </c:pt>
                <c:pt idx="983">
                  <c:v>612.90891036688618</c:v>
                </c:pt>
                <c:pt idx="984">
                  <c:v>612.90891036688618</c:v>
                </c:pt>
                <c:pt idx="985">
                  <c:v>612.90891036688618</c:v>
                </c:pt>
                <c:pt idx="986">
                  <c:v>612.90891036688618</c:v>
                </c:pt>
                <c:pt idx="987">
                  <c:v>612.90891036688618</c:v>
                </c:pt>
                <c:pt idx="988">
                  <c:v>612.90891036688618</c:v>
                </c:pt>
                <c:pt idx="989">
                  <c:v>612.90891036688618</c:v>
                </c:pt>
                <c:pt idx="990">
                  <c:v>612.90891036688618</c:v>
                </c:pt>
                <c:pt idx="991">
                  <c:v>612.90891036688618</c:v>
                </c:pt>
                <c:pt idx="992">
                  <c:v>612.90891036688618</c:v>
                </c:pt>
                <c:pt idx="993">
                  <c:v>612.90891036688618</c:v>
                </c:pt>
                <c:pt idx="994">
                  <c:v>612.90891036688618</c:v>
                </c:pt>
                <c:pt idx="995">
                  <c:v>612.90891036688618</c:v>
                </c:pt>
                <c:pt idx="996">
                  <c:v>612.90891036688618</c:v>
                </c:pt>
                <c:pt idx="997">
                  <c:v>612.90891036688618</c:v>
                </c:pt>
                <c:pt idx="998">
                  <c:v>612.90891036688618</c:v>
                </c:pt>
                <c:pt idx="999">
                  <c:v>612.90891036688618</c:v>
                </c:pt>
                <c:pt idx="1000">
                  <c:v>612.90891036688618</c:v>
                </c:pt>
              </c:numCache>
            </c:numRef>
          </c:xVal>
          <c:yVal>
            <c:numRef>
              <c:f>Calculs!$AE$4:$AE$1004</c:f>
              <c:numCache>
                <c:formatCode>0</c:formatCode>
                <c:ptCount val="1001"/>
                <c:pt idx="0">
                  <c:v>497.16938386972515</c:v>
                </c:pt>
                <c:pt idx="1">
                  <c:v>498.89461014633224</c:v>
                </c:pt>
                <c:pt idx="2">
                  <c:v>500.61621732087974</c:v>
                </c:pt>
                <c:pt idx="3">
                  <c:v>502.33421686950084</c:v>
                </c:pt>
                <c:pt idx="4">
                  <c:v>504.04862020478083</c:v>
                </c:pt>
                <c:pt idx="5">
                  <c:v>505.75943867622618</c:v>
                </c:pt>
                <c:pt idx="6">
                  <c:v>507.46668357072906</c:v>
                </c:pt>
                <c:pt idx="7">
                  <c:v>509.17036611302785</c:v>
                </c:pt>
                <c:pt idx="8">
                  <c:v>510.87049746616316</c:v>
                </c:pt>
                <c:pt idx="9">
                  <c:v>512.56708873192986</c:v>
                </c:pt>
                <c:pt idx="10">
                  <c:v>514.26015095132482</c:v>
                </c:pt>
                <c:pt idx="11">
                  <c:v>515.94969508771737</c:v>
                </c:pt>
                <c:pt idx="12">
                  <c:v>517.63573201052077</c:v>
                </c:pt>
                <c:pt idx="13">
                  <c:v>519.31827251390246</c:v>
                </c:pt>
                <c:pt idx="14">
                  <c:v>520.99732733497137</c:v>
                </c:pt>
                <c:pt idx="15">
                  <c:v>522.67290715417539</c:v>
                </c:pt>
                <c:pt idx="16">
                  <c:v>524.34502259569524</c:v>
                </c:pt>
                <c:pt idx="17">
                  <c:v>526.0136842278348</c:v>
                </c:pt>
                <c:pt idx="18">
                  <c:v>527.6789025634082</c:v>
                </c:pt>
                <c:pt idx="19">
                  <c:v>529.34068806012363</c:v>
                </c:pt>
                <c:pt idx="20">
                  <c:v>530.99905112096337</c:v>
                </c:pt>
                <c:pt idx="21">
                  <c:v>532.6540021032049</c:v>
                </c:pt>
                <c:pt idx="22">
                  <c:v>534.30555132719587</c:v>
                </c:pt>
                <c:pt idx="23">
                  <c:v>535.95370906759911</c:v>
                </c:pt>
                <c:pt idx="24">
                  <c:v>537.59848554488451</c:v>
                </c:pt>
                <c:pt idx="25">
                  <c:v>539.23989092570719</c:v>
                </c:pt>
                <c:pt idx="26">
                  <c:v>540.87793532328249</c:v>
                </c:pt>
                <c:pt idx="27">
                  <c:v>542.512628797758</c:v>
                </c:pt>
                <c:pt idx="28">
                  <c:v>544.14398135658212</c:v>
                </c:pt>
                <c:pt idx="29">
                  <c:v>545.77200295486944</c:v>
                </c:pt>
                <c:pt idx="30">
                  <c:v>547.39670349576284</c:v>
                </c:pt>
                <c:pt idx="31">
                  <c:v>549.0180928307924</c:v>
                </c:pt>
                <c:pt idx="32">
                  <c:v>550.63618076023147</c:v>
                </c:pt>
                <c:pt idx="33">
                  <c:v>552.25097703344932</c:v>
                </c:pt>
                <c:pt idx="34">
                  <c:v>553.86249134926118</c:v>
                </c:pt>
                <c:pt idx="35">
                  <c:v>555.47073335627465</c:v>
                </c:pt>
                <c:pt idx="36">
                  <c:v>557.07571265323361</c:v>
                </c:pt>
                <c:pt idx="37">
                  <c:v>558.6774387893588</c:v>
                </c:pt>
                <c:pt idx="38">
                  <c:v>560.27592126468596</c:v>
                </c:pt>
                <c:pt idx="39">
                  <c:v>561.87116953040049</c:v>
                </c:pt>
                <c:pt idx="40">
                  <c:v>563.46319298916978</c:v>
                </c:pt>
                <c:pt idx="41">
                  <c:v>565.0520009954721</c:v>
                </c:pt>
                <c:pt idx="42">
                  <c:v>566.63760285592332</c:v>
                </c:pt>
                <c:pt idx="43">
                  <c:v>568.22000782960049</c:v>
                </c:pt>
                <c:pt idx="44">
                  <c:v>569.79922512836265</c:v>
                </c:pt>
                <c:pt idx="45">
                  <c:v>571.37526391716904</c:v>
                </c:pt>
                <c:pt idx="46">
                  <c:v>572.94813331439434</c:v>
                </c:pt>
                <c:pt idx="47">
                  <c:v>574.51784239214192</c:v>
                </c:pt>
                <c:pt idx="48">
                  <c:v>576.08440017655346</c:v>
                </c:pt>
                <c:pt idx="49">
                  <c:v>577.64781564811676</c:v>
                </c:pt>
                <c:pt idx="50">
                  <c:v>579.20809774197073</c:v>
                </c:pt>
                <c:pt idx="51">
                  <c:v>580.76525534820757</c:v>
                </c:pt>
                <c:pt idx="52">
                  <c:v>582.31929731217281</c:v>
                </c:pt>
                <c:pt idx="53">
                  <c:v>583.87023243476233</c:v>
                </c:pt>
                <c:pt idx="54">
                  <c:v>585.41806947271743</c:v>
                </c:pt>
                <c:pt idx="55">
                  <c:v>586.9628171389171</c:v>
                </c:pt>
                <c:pt idx="56">
                  <c:v>588.50448410266813</c:v>
                </c:pt>
                <c:pt idx="57">
                  <c:v>590.0430789899923</c:v>
                </c:pt>
                <c:pt idx="58">
                  <c:v>591.57861038391172</c:v>
                </c:pt>
                <c:pt idx="59">
                  <c:v>593.11108682473173</c:v>
                </c:pt>
                <c:pt idx="60">
                  <c:v>594.64051681032083</c:v>
                </c:pt>
                <c:pt idx="61">
                  <c:v>596.16690879638941</c:v>
                </c:pt>
                <c:pt idx="62">
                  <c:v>597.69027119676491</c:v>
                </c:pt>
                <c:pt idx="63">
                  <c:v>599.21061238366599</c:v>
                </c:pt>
                <c:pt idx="64">
                  <c:v>600.72794068797339</c:v>
                </c:pt>
                <c:pt idx="65">
                  <c:v>602.24226439949916</c:v>
                </c:pt>
                <c:pt idx="66">
                  <c:v>603.75359176725328</c:v>
                </c:pt>
                <c:pt idx="67">
                  <c:v>605.26193099970862</c:v>
                </c:pt>
                <c:pt idx="68">
                  <c:v>606.76729026506325</c:v>
                </c:pt>
                <c:pt idx="69">
                  <c:v>608.26967769150087</c:v>
                </c:pt>
                <c:pt idx="70">
                  <c:v>609.76910136744914</c:v>
                </c:pt>
                <c:pt idx="71">
                  <c:v>611.26556934183554</c:v>
                </c:pt>
                <c:pt idx="72">
                  <c:v>612.75908962434175</c:v>
                </c:pt>
                <c:pt idx="73">
                  <c:v>614.24967018565542</c:v>
                </c:pt>
                <c:pt idx="74">
                  <c:v>615.73731895772028</c:v>
                </c:pt>
                <c:pt idx="75">
                  <c:v>617.22204383398389</c:v>
                </c:pt>
                <c:pt idx="76">
                  <c:v>618.70385266964388</c:v>
                </c:pt>
                <c:pt idx="77">
                  <c:v>620.18275328189156</c:v>
                </c:pt>
                <c:pt idx="78">
                  <c:v>621.65875345015411</c:v>
                </c:pt>
                <c:pt idx="79">
                  <c:v>623.13186091633474</c:v>
                </c:pt>
                <c:pt idx="80">
                  <c:v>624.60208338505061</c:v>
                </c:pt>
                <c:pt idx="81">
                  <c:v>626.06942852386919</c:v>
                </c:pt>
                <c:pt idx="82">
                  <c:v>627.53390396354246</c:v>
                </c:pt>
                <c:pt idx="83">
                  <c:v>628.99551729823952</c:v>
                </c:pt>
                <c:pt idx="84">
                  <c:v>630.45427608577734</c:v>
                </c:pt>
                <c:pt idx="85">
                  <c:v>631.9101878478491</c:v>
                </c:pt>
                <c:pt idx="86">
                  <c:v>633.36326007025161</c:v>
                </c:pt>
                <c:pt idx="87">
                  <c:v>634.81350020311038</c:v>
                </c:pt>
                <c:pt idx="88">
                  <c:v>636.26091566110267</c:v>
                </c:pt>
                <c:pt idx="89">
                  <c:v>637.70551382367978</c:v>
                </c:pt>
                <c:pt idx="90">
                  <c:v>639.1473020352862</c:v>
                </c:pt>
                <c:pt idx="91">
                  <c:v>640.58628760557826</c:v>
                </c:pt>
                <c:pt idx="92">
                  <c:v>642.02247780964046</c:v>
                </c:pt>
                <c:pt idx="93">
                  <c:v>643.45587988820012</c:v>
                </c:pt>
                <c:pt idx="94">
                  <c:v>644.8865010478404</c:v>
                </c:pt>
                <c:pt idx="95">
                  <c:v>646.31434846121169</c:v>
                </c:pt>
                <c:pt idx="96">
                  <c:v>647.73942926724169</c:v>
                </c:pt>
                <c:pt idx="97">
                  <c:v>649.16175057134296</c:v>
                </c:pt>
                <c:pt idx="98">
                  <c:v>650.5813194456199</c:v>
                </c:pt>
                <c:pt idx="99">
                  <c:v>651.9981429290732</c:v>
                </c:pt>
                <c:pt idx="100">
                  <c:v>653.41222802780339</c:v>
                </c:pt>
                <c:pt idx="101">
                  <c:v>667.40300792726555</c:v>
                </c:pt>
                <c:pt idx="102">
                  <c:v>681.1244227223998</c:v>
                </c:pt>
                <c:pt idx="103">
                  <c:v>694.58317221711582</c:v>
                </c:pt>
                <c:pt idx="104">
                  <c:v>707.78565239655438</c:v>
                </c:pt>
                <c:pt idx="105">
                  <c:v>720.73797327032082</c:v>
                </c:pt>
                <c:pt idx="106">
                  <c:v>733.44597540652728</c:v>
                </c:pt>
                <c:pt idx="107">
                  <c:v>745.91524527061654</c:v>
                </c:pt>
                <c:pt idx="108">
                  <c:v>758.15112947148293</c:v>
                </c:pt>
                <c:pt idx="109">
                  <c:v>770.15874800725089</c:v>
                </c:pt>
                <c:pt idx="110">
                  <c:v>781.94300659405246</c:v>
                </c:pt>
                <c:pt idx="111">
                  <c:v>793.50860815312285</c:v>
                </c:pt>
                <c:pt idx="112">
                  <c:v>804.86006352438187</c:v>
                </c:pt>
                <c:pt idx="113">
                  <c:v>816.00170146828782</c:v>
                </c:pt>
                <c:pt idx="114">
                  <c:v>826.9376780120416</c:v>
                </c:pt>
                <c:pt idx="115">
                  <c:v>837.67198519111014</c:v>
                </c:pt>
                <c:pt idx="116">
                  <c:v>848.20845923245258</c:v>
                </c:pt>
                <c:pt idx="117">
                  <c:v>858.55078822171629</c:v>
                </c:pt>
                <c:pt idx="118">
                  <c:v>868.70251929296467</c:v>
                </c:pt>
                <c:pt idx="119">
                  <c:v>878.66706537616346</c:v>
                </c:pt>
                <c:pt idx="120">
                  <c:v>888.4477115346408</c:v>
                </c:pt>
                <c:pt idx="121">
                  <c:v>898.04762092201838</c:v>
                </c:pt>
                <c:pt idx="122">
                  <c:v>907.46984038565154</c:v>
                </c:pt>
                <c:pt idx="123">
                  <c:v>916.71730574138905</c:v>
                </c:pt>
                <c:pt idx="124">
                  <c:v>925.79284674244434</c:v>
                </c:pt>
                <c:pt idx="125">
                  <c:v>934.69919176333622</c:v>
                </c:pt>
                <c:pt idx="126">
                  <c:v>943.43897221819157</c:v>
                </c:pt>
                <c:pt idx="127">
                  <c:v>952.01472673118519</c:v>
                </c:pt>
                <c:pt idx="128">
                  <c:v>960.42890507551203</c:v>
                </c:pt>
                <c:pt idx="129">
                  <c:v>968.68387189602663</c:v>
                </c:pt>
                <c:pt idx="130">
                  <c:v>976.7819102295349</c:v>
                </c:pt>
                <c:pt idx="131">
                  <c:v>984.72522483567252</c:v>
                </c:pt>
                <c:pt idx="132">
                  <c:v>992.51594535034269</c:v>
                </c:pt>
                <c:pt idx="133">
                  <c:v>1000.1561292728056</c:v>
                </c:pt>
                <c:pt idx="134">
                  <c:v>1007.6477647967062</c:v>
                </c:pt>
                <c:pt idx="135">
                  <c:v>1014.9927734945838</c:v>
                </c:pt>
                <c:pt idx="136">
                  <c:v>1022.1930128647319</c:v>
                </c:pt>
                <c:pt idx="137">
                  <c:v>1029.250278748646</c:v>
                </c:pt>
                <c:pt idx="138">
                  <c:v>1036.1663076267282</c:v>
                </c:pt>
                <c:pt idx="139">
                  <c:v>1042.9427787993848</c:v>
                </c:pt>
                <c:pt idx="140">
                  <c:v>1049.5813164601664</c:v>
                </c:pt>
                <c:pt idx="141">
                  <c:v>1056.0834916671524</c:v>
                </c:pt>
                <c:pt idx="142">
                  <c:v>1062.4508242183645</c:v>
                </c:pt>
                <c:pt idx="143">
                  <c:v>1068.6847844366125</c:v>
                </c:pt>
                <c:pt idx="144">
                  <c:v>1074.7867948688238</c:v>
                </c:pt>
                <c:pt idx="145">
                  <c:v>1080.7582319045762</c:v>
                </c:pt>
                <c:pt idx="146">
                  <c:v>1086.6004273182571</c:v>
                </c:pt>
                <c:pt idx="147">
                  <c:v>1092.3146697389891</c:v>
                </c:pt>
                <c:pt idx="148">
                  <c:v>1097.9022060522032</c:v>
                </c:pt>
                <c:pt idx="149">
                  <c:v>1103.3642427365041</c:v>
                </c:pt>
                <c:pt idx="150">
                  <c:v>1108.7019471392459</c:v>
                </c:pt>
                <c:pt idx="151">
                  <c:v>1113.9164486940356</c:v>
                </c:pt>
                <c:pt idx="152">
                  <c:v>1119.0088400831899</c:v>
                </c:pt>
                <c:pt idx="153">
                  <c:v>1123.9801783479941</c:v>
                </c:pt>
                <c:pt idx="154">
                  <c:v>1128.8314859494526</c:v>
                </c:pt>
                <c:pt idx="155">
                  <c:v>1133.5637517820676</c:v>
                </c:pt>
                <c:pt idx="156">
                  <c:v>1138.1779321430467</c:v>
                </c:pt>
                <c:pt idx="157">
                  <c:v>1142.6749516592133</c:v>
                </c:pt>
                <c:pt idx="158">
                  <c:v>1147.0557041737761</c:v>
                </c:pt>
                <c:pt idx="159">
                  <c:v>1151.3210535950104</c:v>
                </c:pt>
                <c:pt idx="160">
                  <c:v>1155.4718347088046</c:v>
                </c:pt>
                <c:pt idx="161">
                  <c:v>1159.5088539569442</c:v>
                </c:pt>
                <c:pt idx="162">
                  <c:v>1163.4328901829228</c:v>
                </c:pt>
                <c:pt idx="163">
                  <c:v>1167.2446953470057</c:v>
                </c:pt>
                <c:pt idx="164">
                  <c:v>1170.9449952122156</c:v>
                </c:pt>
                <c:pt idx="165">
                  <c:v>1174.5344900028558</c:v>
                </c:pt>
                <c:pt idx="166">
                  <c:v>1178.0138550371548</c:v>
                </c:pt>
                <c:pt idx="167">
                  <c:v>1181.3837413355861</c:v>
                </c:pt>
                <c:pt idx="168">
                  <c:v>1184.6447762063981</c:v>
                </c:pt>
                <c:pt idx="169">
                  <c:v>1187.7975638098892</c:v>
                </c:pt>
                <c:pt idx="170">
                  <c:v>1190.842685702969</c:v>
                </c:pt>
                <c:pt idx="171">
                  <c:v>1193.7807013655677</c:v>
                </c:pt>
                <c:pt idx="172">
                  <c:v>1196.6121487104972</c:v>
                </c:pt>
                <c:pt idx="173">
                  <c:v>1199.3375445784184</c:v>
                </c:pt>
                <c:pt idx="174">
                  <c:v>1201.9573852196434</c:v>
                </c:pt>
                <c:pt idx="175">
                  <c:v>1204.4721467645973</c:v>
                </c:pt>
                <c:pt idx="176">
                  <c:v>1206.8822856848769</c:v>
                </c:pt>
                <c:pt idx="177">
                  <c:v>1209.1882392469881</c:v>
                </c:pt>
                <c:pt idx="178">
                  <c:v>1211.3904259610081</c:v>
                </c:pt>
                <c:pt idx="179">
                  <c:v>1213.4892460266194</c:v>
                </c:pt>
                <c:pt idx="180">
                  <c:v>1215.4850817791862</c:v>
                </c:pt>
                <c:pt idx="181">
                  <c:v>1217.3782981388008</c:v>
                </c:pt>
                <c:pt idx="182">
                  <c:v>1219.169243065515</c:v>
                </c:pt>
                <c:pt idx="183">
                  <c:v>1220.8582480242858</c:v>
                </c:pt>
                <c:pt idx="184">
                  <c:v>1222.4456284634948</c:v>
                </c:pt>
                <c:pt idx="185">
                  <c:v>1223.9316843112485</c:v>
                </c:pt>
                <c:pt idx="186">
                  <c:v>1225.3167004940051</c:v>
                </c:pt>
                <c:pt idx="187">
                  <c:v>1226.6009474823845</c:v>
                </c:pt>
                <c:pt idx="188">
                  <c:v>1227.7846818692781</c:v>
                </c:pt>
                <c:pt idx="189">
                  <c:v>1228.8681469855355</c:v>
                </c:pt>
                <c:pt idx="190">
                  <c:v>1229.8515735585261</c:v>
                </c:pt>
                <c:pt idx="191">
                  <c:v>1230.7351804186928</c:v>
                </c:pt>
                <c:pt idx="192">
                  <c:v>1231.5191752587882</c:v>
                </c:pt>
                <c:pt idx="193">
                  <c:v>1232.2037554497176</c:v>
                </c:pt>
                <c:pt idx="194">
                  <c:v>1232.7891089158061</c:v>
                </c:pt>
                <c:pt idx="195">
                  <c:v>1233.2754150707738</c:v>
                </c:pt>
                <c:pt idx="196">
                  <c:v>1233.6628458137925</c:v>
                </c:pt>
                <c:pt idx="197">
                  <c:v>1233.9515665827264</c:v>
                </c:pt>
                <c:pt idx="198">
                  <c:v>1234.1417374591351</c:v>
                </c:pt>
                <c:pt idx="199">
                  <c:v>1234.2335143170092</c:v>
                </c:pt>
                <c:pt idx="200">
                  <c:v>1234.2270500046911</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91.526469102577011</c:v>
                </c:pt>
              </c:numCache>
            </c:numRef>
          </c:xVal>
          <c:yVal>
            <c:numRef>
              <c:f>Trajecto!$C$158</c:f>
              <c:numCache>
                <c:formatCode>0</c:formatCode>
                <c:ptCount val="1"/>
                <c:pt idx="0">
                  <c:v>617.11352500234557</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530.0066491559495</c:v>
                </c:pt>
              </c:numCache>
            </c:numRef>
          </c:xVal>
          <c:yVal>
            <c:numRef>
              <c:f>Trajecto!$C$159</c:f>
              <c:numCache>
                <c:formatCode>0</c:formatCode>
                <c:ptCount val="1"/>
                <c:pt idx="0">
                  <c:v>617.11675715850458</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{D687182C-968B-4F27-8A5C-507B30E1AAE8}</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364.20212673407622</c:v>
                </c:pt>
                <c:pt idx="1">
                  <c:v>387.20212673407622</c:v>
                </c:pt>
                <c:pt idx="2">
                  <c:v>387.20212673407622</c:v>
                </c:pt>
                <c:pt idx="3">
                  <c:v>364.20212673407622</c:v>
                </c:pt>
                <c:pt idx="4">
                  <c:v>387.20212673407622</c:v>
                </c:pt>
                <c:pt idx="5">
                  <c:v>387.20212673407622</c:v>
                </c:pt>
                <c:pt idx="6">
                  <c:v>372.20212673407622</c:v>
                </c:pt>
                <c:pt idx="7">
                  <c:v>372.20212673407622</c:v>
                </c:pt>
                <c:pt idx="8">
                  <c:v>387.20212673407622</c:v>
                </c:pt>
                <c:pt idx="9">
                  <c:v>372.20212673407622</c:v>
                </c:pt>
                <c:pt idx="10">
                  <c:v>371.80212673407624</c:v>
                </c:pt>
                <c:pt idx="11">
                  <c:v>371.00212673407623</c:v>
                </c:pt>
                <c:pt idx="12">
                  <c:v>370.20212673407622</c:v>
                </c:pt>
                <c:pt idx="13">
                  <c:v>369.20212673407622</c:v>
                </c:pt>
                <c:pt idx="14">
                  <c:v>368.00212673407623</c:v>
                </c:pt>
                <c:pt idx="15">
                  <c:v>364.20212673407622</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364.20212673407622</c:v>
                </c:pt>
                <c:pt idx="1">
                  <c:v>341.20212673407622</c:v>
                </c:pt>
                <c:pt idx="2">
                  <c:v>341.20212673407622</c:v>
                </c:pt>
                <c:pt idx="3">
                  <c:v>364.20212673407622</c:v>
                </c:pt>
                <c:pt idx="4">
                  <c:v>341.20212673407622</c:v>
                </c:pt>
                <c:pt idx="5">
                  <c:v>341.20212673407622</c:v>
                </c:pt>
                <c:pt idx="6">
                  <c:v>356.20212673407622</c:v>
                </c:pt>
                <c:pt idx="7">
                  <c:v>356.20212673407622</c:v>
                </c:pt>
                <c:pt idx="8">
                  <c:v>341.20212673407622</c:v>
                </c:pt>
                <c:pt idx="9">
                  <c:v>356.20212673407622</c:v>
                </c:pt>
                <c:pt idx="10">
                  <c:v>356.60212673407619</c:v>
                </c:pt>
                <c:pt idx="11">
                  <c:v>357.40212673407621</c:v>
                </c:pt>
                <c:pt idx="12">
                  <c:v>358.20212673407622</c:v>
                </c:pt>
                <c:pt idx="13">
                  <c:v>359.20212673407622</c:v>
                </c:pt>
                <c:pt idx="14">
                  <c:v>360.40212673407621</c:v>
                </c:pt>
                <c:pt idx="15">
                  <c:v>364.20212673407622</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{AF88218C-5EB8-43A8-B53F-255C60219317}</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364.20212673407622</c:v>
                </c:pt>
                <c:pt idx="1">
                  <c:v>364.20212673407622</c:v>
                </c:pt>
                <c:pt idx="2">
                  <c:v>374.20212673407622</c:v>
                </c:pt>
                <c:pt idx="3">
                  <c:v>364.20212673407622</c:v>
                </c:pt>
                <c:pt idx="4">
                  <c:v>374.20212673407622</c:v>
                </c:pt>
                <c:pt idx="5">
                  <c:v>377.20212673407622</c:v>
                </c:pt>
                <c:pt idx="6">
                  <c:v>381.20212673407622</c:v>
                </c:pt>
                <c:pt idx="7">
                  <c:v>384.20212673407622</c:v>
                </c:pt>
                <c:pt idx="8">
                  <c:v>389.20212673407622</c:v>
                </c:pt>
                <c:pt idx="9">
                  <c:v>394.20212673407622</c:v>
                </c:pt>
                <c:pt idx="10">
                  <c:v>400.20212673407622</c:v>
                </c:pt>
                <c:pt idx="11">
                  <c:v>412.20212673407622</c:v>
                </c:pt>
                <c:pt idx="12">
                  <c:v>426.20212673407622</c:v>
                </c:pt>
                <c:pt idx="13">
                  <c:v>401.20212673407622</c:v>
                </c:pt>
                <c:pt idx="14">
                  <c:v>394.20212673407622</c:v>
                </c:pt>
                <c:pt idx="15">
                  <c:v>379.20212673407622</c:v>
                </c:pt>
                <c:pt idx="16">
                  <c:v>364.20212673407622</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364.20212673407622</c:v>
                </c:pt>
                <c:pt idx="1">
                  <c:v>364.20212673407622</c:v>
                </c:pt>
                <c:pt idx="2">
                  <c:v>354.20212673407622</c:v>
                </c:pt>
                <c:pt idx="3">
                  <c:v>364.20212673407622</c:v>
                </c:pt>
                <c:pt idx="4">
                  <c:v>354.20212673407622</c:v>
                </c:pt>
                <c:pt idx="5">
                  <c:v>351.20212673407622</c:v>
                </c:pt>
                <c:pt idx="6">
                  <c:v>347.20212673407622</c:v>
                </c:pt>
                <c:pt idx="7">
                  <c:v>344.20212673407622</c:v>
                </c:pt>
                <c:pt idx="8">
                  <c:v>339.20212673407622</c:v>
                </c:pt>
                <c:pt idx="9">
                  <c:v>334.20212673407622</c:v>
                </c:pt>
                <c:pt idx="10">
                  <c:v>328.20212673407622</c:v>
                </c:pt>
                <c:pt idx="11">
                  <c:v>316.20212673407622</c:v>
                </c:pt>
                <c:pt idx="12">
                  <c:v>302.20212673407622</c:v>
                </c:pt>
                <c:pt idx="13">
                  <c:v>327.20212673407622</c:v>
                </c:pt>
                <c:pt idx="14">
                  <c:v>334.20212673407622</c:v>
                </c:pt>
                <c:pt idx="15">
                  <c:v>349.20212673407622</c:v>
                </c:pt>
                <c:pt idx="16">
                  <c:v>364.20212673407622</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364.20212673407622</c:v>
                </c:pt>
                <c:pt idx="1">
                  <c:v>381.20212673407622</c:v>
                </c:pt>
                <c:pt idx="2">
                  <c:v>375.20212673407622</c:v>
                </c:pt>
                <c:pt idx="3">
                  <c:v>364.20212673407622</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364.20212673407622</c:v>
                </c:pt>
                <c:pt idx="1">
                  <c:v>347.20212673407622</c:v>
                </c:pt>
                <c:pt idx="2">
                  <c:v>353.20212673407622</c:v>
                </c:pt>
                <c:pt idx="3">
                  <c:v>364.20212673407622</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{5BEF4CA9-B325-48ED-AFD0-455CAA78AB73}</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366.10587641030804</c:v>
                </c:pt>
                <c:pt idx="1">
                  <c:v>366.10587641030804</c:v>
                </c:pt>
                <c:pt idx="2">
                  <c:v>366.10587641030804</c:v>
                </c:pt>
                <c:pt idx="3">
                  <c:v>396.9615526604253</c:v>
                </c:pt>
                <c:pt idx="4">
                  <c:v>366.10587641030804</c:v>
                </c:pt>
                <c:pt idx="5">
                  <c:v>335.25020016019079</c:v>
                </c:pt>
                <c:pt idx="6">
                  <c:v>366.10587641030804</c:v>
                </c:pt>
              </c:numCache>
            </c:numRef>
          </c:xVal>
          <c:yVal>
            <c:numRef>
              <c:f>Trajecto!$C$124:$C$130</c:f>
              <c:numCache>
                <c:formatCode>0</c:formatCode>
                <c:ptCount val="7"/>
                <c:pt idx="0">
                  <c:v>1234.2270500046911</c:v>
                </c:pt>
                <c:pt idx="1">
                  <c:v>617.11352500234557</c:v>
                </c:pt>
                <c:pt idx="2">
                  <c:v>0</c:v>
                </c:pt>
                <c:pt idx="3">
                  <c:v>61.711352500234554</c:v>
                </c:pt>
                <c:pt idx="4">
                  <c:v>0</c:v>
                </c:pt>
                <c:pt idx="5">
                  <c:v>61.711352500234554</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1234.2335143170092</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3.9999999999999831</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4.999999999999976</c:v>
                </c:pt>
                <c:pt idx="109">
                  <c:v>#N/A</c:v>
                </c:pt>
                <c:pt idx="110">
                  <c:v>#N/A</c:v>
                </c:pt>
                <c:pt idx="111">
                  <c:v>#N/A</c:v>
                </c:pt>
                <c:pt idx="112">
                  <c:v>#N/A</c:v>
                </c:pt>
                <c:pt idx="113">
                  <c:v>#N/A</c:v>
                </c:pt>
                <c:pt idx="114">
                  <c:v>#N/A</c:v>
                </c:pt>
                <c:pt idx="115">
                  <c:v>#N/A</c:v>
                </c:pt>
                <c:pt idx="116">
                  <c:v>#N/A</c:v>
                </c:pt>
                <c:pt idx="117">
                  <c:v>#N/A</c:v>
                </c:pt>
                <c:pt idx="118">
                  <c:v>5.9999999999999725</c:v>
                </c:pt>
                <c:pt idx="119">
                  <c:v>#N/A</c:v>
                </c:pt>
                <c:pt idx="120">
                  <c:v>#N/A</c:v>
                </c:pt>
                <c:pt idx="121">
                  <c:v>#N/A</c:v>
                </c:pt>
                <c:pt idx="122">
                  <c:v>#N/A</c:v>
                </c:pt>
                <c:pt idx="123">
                  <c:v>#N/A</c:v>
                </c:pt>
                <c:pt idx="124">
                  <c:v>#N/A</c:v>
                </c:pt>
                <c:pt idx="125">
                  <c:v>#N/A</c:v>
                </c:pt>
                <c:pt idx="126">
                  <c:v>#N/A</c:v>
                </c:pt>
                <c:pt idx="127">
                  <c:v>#N/A</c:v>
                </c:pt>
                <c:pt idx="128">
                  <c:v>6.9999999999999689</c:v>
                </c:pt>
                <c:pt idx="129">
                  <c:v>#N/A</c:v>
                </c:pt>
                <c:pt idx="130">
                  <c:v>#N/A</c:v>
                </c:pt>
                <c:pt idx="131">
                  <c:v>#N/A</c:v>
                </c:pt>
                <c:pt idx="132">
                  <c:v>#N/A</c:v>
                </c:pt>
                <c:pt idx="133">
                  <c:v>#N/A</c:v>
                </c:pt>
                <c:pt idx="134">
                  <c:v>#N/A</c:v>
                </c:pt>
                <c:pt idx="135">
                  <c:v>#N/A</c:v>
                </c:pt>
                <c:pt idx="136">
                  <c:v>#N/A</c:v>
                </c:pt>
                <c:pt idx="137">
                  <c:v>#N/A</c:v>
                </c:pt>
                <c:pt idx="138">
                  <c:v>7.9999999999999654</c:v>
                </c:pt>
                <c:pt idx="139">
                  <c:v>#N/A</c:v>
                </c:pt>
                <c:pt idx="140">
                  <c:v>#N/A</c:v>
                </c:pt>
                <c:pt idx="141">
                  <c:v>#N/A</c:v>
                </c:pt>
                <c:pt idx="142">
                  <c:v>#N/A</c:v>
                </c:pt>
                <c:pt idx="143">
                  <c:v>#N/A</c:v>
                </c:pt>
                <c:pt idx="144">
                  <c:v>#N/A</c:v>
                </c:pt>
                <c:pt idx="145">
                  <c:v>#N/A</c:v>
                </c:pt>
                <c:pt idx="146">
                  <c:v>#N/A</c:v>
                </c:pt>
                <c:pt idx="147">
                  <c:v>#N/A</c:v>
                </c:pt>
                <c:pt idx="148">
                  <c:v>8.9999999999999627</c:v>
                </c:pt>
                <c:pt idx="149">
                  <c:v>#N/A</c:v>
                </c:pt>
                <c:pt idx="150">
                  <c:v>#N/A</c:v>
                </c:pt>
                <c:pt idx="151">
                  <c:v>#N/A</c:v>
                </c:pt>
                <c:pt idx="152">
                  <c:v>#N/A</c:v>
                </c:pt>
                <c:pt idx="153">
                  <c:v>#N/A</c:v>
                </c:pt>
                <c:pt idx="154">
                  <c:v>#N/A</c:v>
                </c:pt>
                <c:pt idx="155">
                  <c:v>#N/A</c:v>
                </c:pt>
                <c:pt idx="156">
                  <c:v>#N/A</c:v>
                </c:pt>
                <c:pt idx="157">
                  <c:v>#N/A</c:v>
                </c:pt>
                <c:pt idx="158">
                  <c:v>9.9999999999999591</c:v>
                </c:pt>
                <c:pt idx="159">
                  <c:v>#N/A</c:v>
                </c:pt>
                <c:pt idx="160">
                  <c:v>#N/A</c:v>
                </c:pt>
                <c:pt idx="161">
                  <c:v>#N/A</c:v>
                </c:pt>
                <c:pt idx="162">
                  <c:v>#N/A</c:v>
                </c:pt>
                <c:pt idx="163">
                  <c:v>#N/A</c:v>
                </c:pt>
                <c:pt idx="164">
                  <c:v>#N/A</c:v>
                </c:pt>
                <c:pt idx="165">
                  <c:v>#N/A</c:v>
                </c:pt>
                <c:pt idx="166">
                  <c:v>#N/A</c:v>
                </c:pt>
                <c:pt idx="167">
                  <c:v>#N/A</c:v>
                </c:pt>
                <c:pt idx="168">
                  <c:v>10.999999999999956</c:v>
                </c:pt>
                <c:pt idx="169">
                  <c:v>#N/A</c:v>
                </c:pt>
                <c:pt idx="170">
                  <c:v>#N/A</c:v>
                </c:pt>
                <c:pt idx="171">
                  <c:v>#N/A</c:v>
                </c:pt>
                <c:pt idx="172">
                  <c:v>#N/A</c:v>
                </c:pt>
                <c:pt idx="173">
                  <c:v>#N/A</c:v>
                </c:pt>
                <c:pt idx="174">
                  <c:v>#N/A</c:v>
                </c:pt>
                <c:pt idx="175">
                  <c:v>#N/A</c:v>
                </c:pt>
                <c:pt idx="176">
                  <c:v>#N/A</c:v>
                </c:pt>
                <c:pt idx="177">
                  <c:v>#N/A</c:v>
                </c:pt>
                <c:pt idx="178">
                  <c:v>11.999999999999952</c:v>
                </c:pt>
                <c:pt idx="179">
                  <c:v>#N/A</c:v>
                </c:pt>
                <c:pt idx="180">
                  <c:v>#N/A</c:v>
                </c:pt>
                <c:pt idx="181">
                  <c:v>#N/A</c:v>
                </c:pt>
                <c:pt idx="182">
                  <c:v>#N/A</c:v>
                </c:pt>
                <c:pt idx="183">
                  <c:v>#N/A</c:v>
                </c:pt>
                <c:pt idx="184">
                  <c:v>#N/A</c:v>
                </c:pt>
                <c:pt idx="185">
                  <c:v>#N/A</c:v>
                </c:pt>
                <c:pt idx="186">
                  <c:v>#N/A</c:v>
                </c:pt>
                <c:pt idx="187">
                  <c:v>#N/A</c:v>
                </c:pt>
                <c:pt idx="188">
                  <c:v>12.999999999999948</c:v>
                </c:pt>
                <c:pt idx="189">
                  <c:v>#N/A</c:v>
                </c:pt>
                <c:pt idx="190">
                  <c:v>#N/A</c:v>
                </c:pt>
                <c:pt idx="191">
                  <c:v>#N/A</c:v>
                </c:pt>
                <c:pt idx="192">
                  <c:v>#N/A</c:v>
                </c:pt>
                <c:pt idx="193">
                  <c:v>#N/A</c:v>
                </c:pt>
                <c:pt idx="194">
                  <c:v>#N/A</c:v>
                </c:pt>
                <c:pt idx="195">
                  <c:v>#N/A</c:v>
                </c:pt>
                <c:pt idx="196">
                  <c:v>#N/A</c:v>
                </c:pt>
                <c:pt idx="197">
                  <c:v>#N/A</c:v>
                </c:pt>
                <c:pt idx="198">
                  <c:v>13.999999999999945</c:v>
                </c:pt>
                <c:pt idx="199">
                  <c:v>#N/A</c:v>
                </c:pt>
                <c:pt idx="200">
                  <c:v>#N/A</c:v>
                </c:pt>
                <c:pt idx="201">
                  <c:v>#N/A</c:v>
                </c:pt>
                <c:pt idx="202">
                  <c:v>#N/A</c:v>
                </c:pt>
                <c:pt idx="203">
                  <c:v>#N/A</c:v>
                </c:pt>
                <c:pt idx="204">
                  <c:v>#N/A</c:v>
                </c:pt>
                <c:pt idx="205">
                  <c:v>#N/A</c:v>
                </c:pt>
                <c:pt idx="206">
                  <c:v>#N/A</c:v>
                </c:pt>
                <c:pt idx="207">
                  <c:v>#N/A</c:v>
                </c:pt>
                <c:pt idx="208">
                  <c:v>14.999999999999941</c:v>
                </c:pt>
                <c:pt idx="209">
                  <c:v>#N/A</c:v>
                </c:pt>
                <c:pt idx="210">
                  <c:v>#N/A</c:v>
                </c:pt>
                <c:pt idx="211">
                  <c:v>#N/A</c:v>
                </c:pt>
                <c:pt idx="212">
                  <c:v>#N/A</c:v>
                </c:pt>
                <c:pt idx="213">
                  <c:v>#N/A</c:v>
                </c:pt>
                <c:pt idx="214">
                  <c:v>#N/A</c:v>
                </c:pt>
                <c:pt idx="215">
                  <c:v>#N/A</c:v>
                </c:pt>
                <c:pt idx="216">
                  <c:v>#N/A</c:v>
                </c:pt>
                <c:pt idx="217">
                  <c:v>#N/A</c:v>
                </c:pt>
                <c:pt idx="218">
                  <c:v>15.999999999999938</c:v>
                </c:pt>
                <c:pt idx="219">
                  <c:v>#N/A</c:v>
                </c:pt>
                <c:pt idx="220">
                  <c:v>#N/A</c:v>
                </c:pt>
                <c:pt idx="221">
                  <c:v>#N/A</c:v>
                </c:pt>
                <c:pt idx="222">
                  <c:v>#N/A</c:v>
                </c:pt>
                <c:pt idx="223">
                  <c:v>#N/A</c:v>
                </c:pt>
                <c:pt idx="224">
                  <c:v>#N/A</c:v>
                </c:pt>
                <c:pt idx="225">
                  <c:v>#N/A</c:v>
                </c:pt>
                <c:pt idx="226">
                  <c:v>#N/A</c:v>
                </c:pt>
                <c:pt idx="227">
                  <c:v>#N/A</c:v>
                </c:pt>
                <c:pt idx="228">
                  <c:v>16.99999999999995</c:v>
                </c:pt>
                <c:pt idx="229">
                  <c:v>#N/A</c:v>
                </c:pt>
                <c:pt idx="230">
                  <c:v>#N/A</c:v>
                </c:pt>
                <c:pt idx="231">
                  <c:v>#N/A</c:v>
                </c:pt>
                <c:pt idx="232">
                  <c:v>#N/A</c:v>
                </c:pt>
                <c:pt idx="233">
                  <c:v>#N/A</c:v>
                </c:pt>
                <c:pt idx="234">
                  <c:v>#N/A</c:v>
                </c:pt>
                <c:pt idx="235">
                  <c:v>#N/A</c:v>
                </c:pt>
                <c:pt idx="236">
                  <c:v>#N/A</c:v>
                </c:pt>
                <c:pt idx="237">
                  <c:v>#N/A</c:v>
                </c:pt>
                <c:pt idx="238">
                  <c:v>17.999999999999964</c:v>
                </c:pt>
                <c:pt idx="239">
                  <c:v>#N/A</c:v>
                </c:pt>
                <c:pt idx="240">
                  <c:v>#N/A</c:v>
                </c:pt>
                <c:pt idx="241">
                  <c:v>#N/A</c:v>
                </c:pt>
                <c:pt idx="242">
                  <c:v>#N/A</c:v>
                </c:pt>
                <c:pt idx="243">
                  <c:v>#N/A</c:v>
                </c:pt>
                <c:pt idx="244">
                  <c:v>#N/A</c:v>
                </c:pt>
                <c:pt idx="245">
                  <c:v>#N/A</c:v>
                </c:pt>
                <c:pt idx="246">
                  <c:v>#N/A</c:v>
                </c:pt>
                <c:pt idx="247">
                  <c:v>#N/A</c:v>
                </c:pt>
                <c:pt idx="248">
                  <c:v>18.999999999999979</c:v>
                </c:pt>
                <c:pt idx="249">
                  <c:v>#N/A</c:v>
                </c:pt>
                <c:pt idx="250">
                  <c:v>#N/A</c:v>
                </c:pt>
                <c:pt idx="251">
                  <c:v>#N/A</c:v>
                </c:pt>
                <c:pt idx="252">
                  <c:v>#N/A</c:v>
                </c:pt>
                <c:pt idx="253">
                  <c:v>#N/A</c:v>
                </c:pt>
                <c:pt idx="254">
                  <c:v>#N/A</c:v>
                </c:pt>
                <c:pt idx="255">
                  <c:v>#N/A</c:v>
                </c:pt>
                <c:pt idx="256">
                  <c:v>#N/A</c:v>
                </c:pt>
                <c:pt idx="257">
                  <c:v>#N/A</c:v>
                </c:pt>
                <c:pt idx="258">
                  <c:v>19.999999999999993</c:v>
                </c:pt>
                <c:pt idx="259">
                  <c:v>#N/A</c:v>
                </c:pt>
                <c:pt idx="260">
                  <c:v>#N/A</c:v>
                </c:pt>
                <c:pt idx="261">
                  <c:v>#N/A</c:v>
                </c:pt>
                <c:pt idx="262">
                  <c:v>#N/A</c:v>
                </c:pt>
                <c:pt idx="263">
                  <c:v>#N/A</c:v>
                </c:pt>
                <c:pt idx="264">
                  <c:v>#N/A</c:v>
                </c:pt>
                <c:pt idx="265">
                  <c:v>#N/A</c:v>
                </c:pt>
                <c:pt idx="266">
                  <c:v>#N/A</c:v>
                </c:pt>
                <c:pt idx="267">
                  <c:v>#N/A</c:v>
                </c:pt>
                <c:pt idx="268">
                  <c:v>21.000000000000007</c:v>
                </c:pt>
                <c:pt idx="269">
                  <c:v>#N/A</c:v>
                </c:pt>
                <c:pt idx="270">
                  <c:v>#N/A</c:v>
                </c:pt>
                <c:pt idx="271">
                  <c:v>#N/A</c:v>
                </c:pt>
                <c:pt idx="272">
                  <c:v>#N/A</c:v>
                </c:pt>
                <c:pt idx="273">
                  <c:v>#N/A</c:v>
                </c:pt>
                <c:pt idx="274">
                  <c:v>#N/A</c:v>
                </c:pt>
                <c:pt idx="275">
                  <c:v>#N/A</c:v>
                </c:pt>
                <c:pt idx="276">
                  <c:v>#N/A</c:v>
                </c:pt>
                <c:pt idx="277">
                  <c:v>#N/A</c:v>
                </c:pt>
                <c:pt idx="278">
                  <c:v>22.000000000000021</c:v>
                </c:pt>
                <c:pt idx="279">
                  <c:v>#N/A</c:v>
                </c:pt>
                <c:pt idx="280">
                  <c:v>#N/A</c:v>
                </c:pt>
                <c:pt idx="281">
                  <c:v>#N/A</c:v>
                </c:pt>
                <c:pt idx="282">
                  <c:v>#N/A</c:v>
                </c:pt>
                <c:pt idx="283">
                  <c:v>#N/A</c:v>
                </c:pt>
                <c:pt idx="284">
                  <c:v>#N/A</c:v>
                </c:pt>
                <c:pt idx="285">
                  <c:v>#N/A</c:v>
                </c:pt>
                <c:pt idx="286">
                  <c:v>#N/A</c:v>
                </c:pt>
                <c:pt idx="287">
                  <c:v>#N/A</c:v>
                </c:pt>
                <c:pt idx="288">
                  <c:v>23.000000000000036</c:v>
                </c:pt>
                <c:pt idx="289">
                  <c:v>#N/A</c:v>
                </c:pt>
                <c:pt idx="290">
                  <c:v>#N/A</c:v>
                </c:pt>
                <c:pt idx="291">
                  <c:v>#N/A</c:v>
                </c:pt>
                <c:pt idx="292">
                  <c:v>#N/A</c:v>
                </c:pt>
                <c:pt idx="293">
                  <c:v>#N/A</c:v>
                </c:pt>
                <c:pt idx="294">
                  <c:v>#N/A</c:v>
                </c:pt>
                <c:pt idx="295">
                  <c:v>#N/A</c:v>
                </c:pt>
                <c:pt idx="296">
                  <c:v>#N/A</c:v>
                </c:pt>
                <c:pt idx="297">
                  <c:v>#N/A</c:v>
                </c:pt>
                <c:pt idx="298">
                  <c:v>24.00000000000005</c:v>
                </c:pt>
                <c:pt idx="299">
                  <c:v>#N/A</c:v>
                </c:pt>
                <c:pt idx="300">
                  <c:v>#N/A</c:v>
                </c:pt>
                <c:pt idx="301">
                  <c:v>#N/A</c:v>
                </c:pt>
                <c:pt idx="302">
                  <c:v>#N/A</c:v>
                </c:pt>
                <c:pt idx="303">
                  <c:v>#N/A</c:v>
                </c:pt>
                <c:pt idx="304">
                  <c:v>#N/A</c:v>
                </c:pt>
                <c:pt idx="305">
                  <c:v>#N/A</c:v>
                </c:pt>
                <c:pt idx="306">
                  <c:v>#N/A</c:v>
                </c:pt>
                <c:pt idx="307">
                  <c:v>#N/A</c:v>
                </c:pt>
                <c:pt idx="308">
                  <c:v>25.000000000000064</c:v>
                </c:pt>
                <c:pt idx="309">
                  <c:v>#N/A</c:v>
                </c:pt>
                <c:pt idx="310">
                  <c:v>#N/A</c:v>
                </c:pt>
                <c:pt idx="311">
                  <c:v>#N/A</c:v>
                </c:pt>
                <c:pt idx="312">
                  <c:v>#N/A</c:v>
                </c:pt>
                <c:pt idx="313">
                  <c:v>#N/A</c:v>
                </c:pt>
                <c:pt idx="314">
                  <c:v>#N/A</c:v>
                </c:pt>
                <c:pt idx="315">
                  <c:v>#N/A</c:v>
                </c:pt>
                <c:pt idx="316">
                  <c:v>#N/A</c:v>
                </c:pt>
                <c:pt idx="317">
                  <c:v>#N/A</c:v>
                </c:pt>
                <c:pt idx="318">
                  <c:v>26.000000000000078</c:v>
                </c:pt>
                <c:pt idx="319">
                  <c:v>#N/A</c:v>
                </c:pt>
                <c:pt idx="320">
                  <c:v>#N/A</c:v>
                </c:pt>
                <c:pt idx="321">
                  <c:v>#N/A</c:v>
                </c:pt>
                <c:pt idx="322">
                  <c:v>#N/A</c:v>
                </c:pt>
                <c:pt idx="323">
                  <c:v>#N/A</c:v>
                </c:pt>
                <c:pt idx="324">
                  <c:v>#N/A</c:v>
                </c:pt>
                <c:pt idx="325">
                  <c:v>#N/A</c:v>
                </c:pt>
                <c:pt idx="326">
                  <c:v>#N/A</c:v>
                </c:pt>
                <c:pt idx="327">
                  <c:v>#N/A</c:v>
                </c:pt>
                <c:pt idx="328">
                  <c:v>27.000000000000092</c:v>
                </c:pt>
                <c:pt idx="329">
                  <c:v>#N/A</c:v>
                </c:pt>
                <c:pt idx="330">
                  <c:v>#N/A</c:v>
                </c:pt>
                <c:pt idx="331">
                  <c:v>#N/A</c:v>
                </c:pt>
                <c:pt idx="332">
                  <c:v>#N/A</c:v>
                </c:pt>
                <c:pt idx="333">
                  <c:v>#N/A</c:v>
                </c:pt>
                <c:pt idx="334">
                  <c:v>#N/A</c:v>
                </c:pt>
                <c:pt idx="335">
                  <c:v>#N/A</c:v>
                </c:pt>
                <c:pt idx="336">
                  <c:v>#N/A</c:v>
                </c:pt>
                <c:pt idx="337">
                  <c:v>#N/A</c:v>
                </c:pt>
                <c:pt idx="338">
                  <c:v>28.000000000000107</c:v>
                </c:pt>
                <c:pt idx="339">
                  <c:v>#N/A</c:v>
                </c:pt>
                <c:pt idx="340">
                  <c:v>#N/A</c:v>
                </c:pt>
                <c:pt idx="341">
                  <c:v>#N/A</c:v>
                </c:pt>
                <c:pt idx="342">
                  <c:v>#N/A</c:v>
                </c:pt>
                <c:pt idx="343">
                  <c:v>#N/A</c:v>
                </c:pt>
                <c:pt idx="344">
                  <c:v>#N/A</c:v>
                </c:pt>
                <c:pt idx="345">
                  <c:v>#N/A</c:v>
                </c:pt>
                <c:pt idx="346">
                  <c:v>#N/A</c:v>
                </c:pt>
                <c:pt idx="347">
                  <c:v>#N/A</c:v>
                </c:pt>
                <c:pt idx="348">
                  <c:v>29.000000000000121</c:v>
                </c:pt>
                <c:pt idx="349">
                  <c:v>#N/A</c:v>
                </c:pt>
                <c:pt idx="350">
                  <c:v>#N/A</c:v>
                </c:pt>
                <c:pt idx="351">
                  <c:v>#N/A</c:v>
                </c:pt>
                <c:pt idx="352">
                  <c:v>#N/A</c:v>
                </c:pt>
                <c:pt idx="353">
                  <c:v>#N/A</c:v>
                </c:pt>
                <c:pt idx="354">
                  <c:v>#N/A</c:v>
                </c:pt>
                <c:pt idx="355">
                  <c:v>#N/A</c:v>
                </c:pt>
                <c:pt idx="356">
                  <c:v>#N/A</c:v>
                </c:pt>
                <c:pt idx="357">
                  <c:v>#N/A</c:v>
                </c:pt>
                <c:pt idx="358">
                  <c:v>30.000000000000135</c:v>
                </c:pt>
                <c:pt idx="359">
                  <c:v>#N/A</c:v>
                </c:pt>
                <c:pt idx="360">
                  <c:v>#N/A</c:v>
                </c:pt>
                <c:pt idx="361">
                  <c:v>#N/A</c:v>
                </c:pt>
                <c:pt idx="362">
                  <c:v>#N/A</c:v>
                </c:pt>
                <c:pt idx="363">
                  <c:v>#N/A</c:v>
                </c:pt>
                <c:pt idx="364">
                  <c:v>#N/A</c:v>
                </c:pt>
                <c:pt idx="365">
                  <c:v>#N/A</c:v>
                </c:pt>
                <c:pt idx="366">
                  <c:v>#N/A</c:v>
                </c:pt>
                <c:pt idx="367">
                  <c:v>#N/A</c:v>
                </c:pt>
                <c:pt idx="368">
                  <c:v>31.000000000000149</c:v>
                </c:pt>
                <c:pt idx="369">
                  <c:v>#N/A</c:v>
                </c:pt>
                <c:pt idx="370">
                  <c:v>#N/A</c:v>
                </c:pt>
                <c:pt idx="371">
                  <c:v>#N/A</c:v>
                </c:pt>
                <c:pt idx="372">
                  <c:v>#N/A</c:v>
                </c:pt>
                <c:pt idx="373">
                  <c:v>#N/A</c:v>
                </c:pt>
                <c:pt idx="374">
                  <c:v>#N/A</c:v>
                </c:pt>
                <c:pt idx="375">
                  <c:v>#N/A</c:v>
                </c:pt>
                <c:pt idx="376">
                  <c:v>#N/A</c:v>
                </c:pt>
                <c:pt idx="377">
                  <c:v>#N/A</c:v>
                </c:pt>
                <c:pt idx="378">
                  <c:v>32.000000000000163</c:v>
                </c:pt>
                <c:pt idx="379">
                  <c:v>#N/A</c:v>
                </c:pt>
                <c:pt idx="380">
                  <c:v>#N/A</c:v>
                </c:pt>
                <c:pt idx="381">
                  <c:v>#N/A</c:v>
                </c:pt>
                <c:pt idx="382">
                  <c:v>#N/A</c:v>
                </c:pt>
                <c:pt idx="383">
                  <c:v>#N/A</c:v>
                </c:pt>
                <c:pt idx="384">
                  <c:v>#N/A</c:v>
                </c:pt>
                <c:pt idx="385">
                  <c:v>#N/A</c:v>
                </c:pt>
                <c:pt idx="386">
                  <c:v>#N/A</c:v>
                </c:pt>
                <c:pt idx="387">
                  <c:v>#N/A</c:v>
                </c:pt>
                <c:pt idx="388">
                  <c:v>33.000000000000178</c:v>
                </c:pt>
                <c:pt idx="389">
                  <c:v>33.000100000000181</c:v>
                </c:pt>
                <c:pt idx="390">
                  <c:v>33.000200000000184</c:v>
                </c:pt>
                <c:pt idx="391">
                  <c:v>33.000300000000188</c:v>
                </c:pt>
                <c:pt idx="392">
                  <c:v>33.000400000000191</c:v>
                </c:pt>
                <c:pt idx="393">
                  <c:v>33.000500000000194</c:v>
                </c:pt>
                <c:pt idx="394">
                  <c:v>33.000600000000198</c:v>
                </c:pt>
                <c:pt idx="395">
                  <c:v>33.000700000000201</c:v>
                </c:pt>
                <c:pt idx="396">
                  <c:v>33.000800000000204</c:v>
                </c:pt>
                <c:pt idx="397">
                  <c:v>33.000900000000208</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498.89461014633224</c:v>
                </c:pt>
                <c:pt idx="2">
                  <c:v>500.61621732087974</c:v>
                </c:pt>
                <c:pt idx="3">
                  <c:v>502.33421686950084</c:v>
                </c:pt>
                <c:pt idx="4">
                  <c:v>504.04862020478083</c:v>
                </c:pt>
                <c:pt idx="5">
                  <c:v>505.75943867622618</c:v>
                </c:pt>
                <c:pt idx="6">
                  <c:v>507.46668357072906</c:v>
                </c:pt>
                <c:pt idx="7">
                  <c:v>509.17036611302785</c:v>
                </c:pt>
                <c:pt idx="8">
                  <c:v>510.87049746616316</c:v>
                </c:pt>
                <c:pt idx="9">
                  <c:v>512.56708873192986</c:v>
                </c:pt>
                <c:pt idx="10">
                  <c:v>514.26015095132482</c:v>
                </c:pt>
                <c:pt idx="11">
                  <c:v>515.94969508771737</c:v>
                </c:pt>
                <c:pt idx="12">
                  <c:v>517.63573201052077</c:v>
                </c:pt>
                <c:pt idx="13">
                  <c:v>519.31827251390246</c:v>
                </c:pt>
                <c:pt idx="14">
                  <c:v>520.99732733497137</c:v>
                </c:pt>
                <c:pt idx="15">
                  <c:v>522.67290715417539</c:v>
                </c:pt>
                <c:pt idx="16">
                  <c:v>524.34502259569524</c:v>
                </c:pt>
                <c:pt idx="17">
                  <c:v>526.0136842278348</c:v>
                </c:pt>
                <c:pt idx="18">
                  <c:v>527.6789025634082</c:v>
                </c:pt>
                <c:pt idx="19">
                  <c:v>529.34068806012363</c:v>
                </c:pt>
                <c:pt idx="20">
                  <c:v>530.99905112096337</c:v>
                </c:pt>
                <c:pt idx="21">
                  <c:v>532.6540021032049</c:v>
                </c:pt>
                <c:pt idx="22">
                  <c:v>534.30555132719587</c:v>
                </c:pt>
                <c:pt idx="23">
                  <c:v>535.95370906759911</c:v>
                </c:pt>
                <c:pt idx="24">
                  <c:v>537.59848554488451</c:v>
                </c:pt>
                <c:pt idx="25">
                  <c:v>539.23989092570719</c:v>
                </c:pt>
                <c:pt idx="26">
                  <c:v>540.87793532328249</c:v>
                </c:pt>
                <c:pt idx="27">
                  <c:v>542.512628797758</c:v>
                </c:pt>
                <c:pt idx="28">
                  <c:v>544.14398135658212</c:v>
                </c:pt>
                <c:pt idx="29">
                  <c:v>545.77200295486944</c:v>
                </c:pt>
                <c:pt idx="30">
                  <c:v>547.39670349576284</c:v>
                </c:pt>
                <c:pt idx="31">
                  <c:v>549.0180928307924</c:v>
                </c:pt>
                <c:pt idx="32">
                  <c:v>550.63618076023147</c:v>
                </c:pt>
                <c:pt idx="33">
                  <c:v>552.25097703344932</c:v>
                </c:pt>
                <c:pt idx="34">
                  <c:v>553.86249134926118</c:v>
                </c:pt>
                <c:pt idx="35">
                  <c:v>555.47073335627465</c:v>
                </c:pt>
                <c:pt idx="36">
                  <c:v>557.07571265323361</c:v>
                </c:pt>
                <c:pt idx="37">
                  <c:v>558.6774387893588</c:v>
                </c:pt>
                <c:pt idx="38">
                  <c:v>560.27592126468596</c:v>
                </c:pt>
                <c:pt idx="39">
                  <c:v>561.87116953040049</c:v>
                </c:pt>
                <c:pt idx="40">
                  <c:v>563.46319298916978</c:v>
                </c:pt>
                <c:pt idx="41">
                  <c:v>565.0520009954721</c:v>
                </c:pt>
                <c:pt idx="42">
                  <c:v>566.63760285592332</c:v>
                </c:pt>
                <c:pt idx="43">
                  <c:v>568.22000782960049</c:v>
                </c:pt>
                <c:pt idx="44">
                  <c:v>569.79922512836265</c:v>
                </c:pt>
                <c:pt idx="45">
                  <c:v>571.37526391716904</c:v>
                </c:pt>
                <c:pt idx="46">
                  <c:v>572.94813331439434</c:v>
                </c:pt>
                <c:pt idx="47">
                  <c:v>574.51784239214192</c:v>
                </c:pt>
                <c:pt idx="48">
                  <c:v>576.08440017655346</c:v>
                </c:pt>
                <c:pt idx="49">
                  <c:v>577.64781564811676</c:v>
                </c:pt>
                <c:pt idx="50">
                  <c:v>579.20809774197073</c:v>
                </c:pt>
                <c:pt idx="51">
                  <c:v>580.76525534820757</c:v>
                </c:pt>
                <c:pt idx="52">
                  <c:v>582.31929731217281</c:v>
                </c:pt>
                <c:pt idx="53">
                  <c:v>583.87023243476233</c:v>
                </c:pt>
                <c:pt idx="54">
                  <c:v>585.41806947271743</c:v>
                </c:pt>
                <c:pt idx="55">
                  <c:v>586.9628171389171</c:v>
                </c:pt>
                <c:pt idx="56">
                  <c:v>588.50448410266813</c:v>
                </c:pt>
                <c:pt idx="57">
                  <c:v>590.0430789899923</c:v>
                </c:pt>
                <c:pt idx="58">
                  <c:v>591.57861038391172</c:v>
                </c:pt>
                <c:pt idx="59">
                  <c:v>593.11108682473173</c:v>
                </c:pt>
                <c:pt idx="60">
                  <c:v>594.64051681032083</c:v>
                </c:pt>
                <c:pt idx="61">
                  <c:v>596.16690879638941</c:v>
                </c:pt>
                <c:pt idx="62">
                  <c:v>597.69027119676491</c:v>
                </c:pt>
                <c:pt idx="63">
                  <c:v>599.21061238366599</c:v>
                </c:pt>
                <c:pt idx="64">
                  <c:v>600.72794068797339</c:v>
                </c:pt>
                <c:pt idx="65">
                  <c:v>602.24226439949916</c:v>
                </c:pt>
                <c:pt idx="66">
                  <c:v>603.75359176725328</c:v>
                </c:pt>
                <c:pt idx="67">
                  <c:v>605.26193099970862</c:v>
                </c:pt>
                <c:pt idx="68">
                  <c:v>606.76729026506325</c:v>
                </c:pt>
                <c:pt idx="69">
                  <c:v>608.26967769150087</c:v>
                </c:pt>
                <c:pt idx="70">
                  <c:v>609.76910136744914</c:v>
                </c:pt>
                <c:pt idx="71">
                  <c:v>611.26556934183554</c:v>
                </c:pt>
                <c:pt idx="72">
                  <c:v>612.75908962434175</c:v>
                </c:pt>
                <c:pt idx="73">
                  <c:v>614.24967018565542</c:v>
                </c:pt>
                <c:pt idx="74">
                  <c:v>615.73731895772028</c:v>
                </c:pt>
                <c:pt idx="75">
                  <c:v>617.22204383398389</c:v>
                </c:pt>
                <c:pt idx="76">
                  <c:v>618.70385266964388</c:v>
                </c:pt>
                <c:pt idx="77">
                  <c:v>620.18275328189156</c:v>
                </c:pt>
                <c:pt idx="78">
                  <c:v>621.65875345015411</c:v>
                </c:pt>
                <c:pt idx="79">
                  <c:v>623.13186091633474</c:v>
                </c:pt>
                <c:pt idx="80">
                  <c:v>624.60208338505061</c:v>
                </c:pt>
                <c:pt idx="81">
                  <c:v>626.06942852386919</c:v>
                </c:pt>
                <c:pt idx="82">
                  <c:v>627.53390396354246</c:v>
                </c:pt>
                <c:pt idx="83">
                  <c:v>628.99551729823952</c:v>
                </c:pt>
                <c:pt idx="84">
                  <c:v>630.45427608577734</c:v>
                </c:pt>
                <c:pt idx="85">
                  <c:v>631.9101878478491</c:v>
                </c:pt>
                <c:pt idx="86">
                  <c:v>633.36326007025161</c:v>
                </c:pt>
                <c:pt idx="87">
                  <c:v>634.81350020311038</c:v>
                </c:pt>
                <c:pt idx="88">
                  <c:v>636.26091566110267</c:v>
                </c:pt>
                <c:pt idx="89">
                  <c:v>637.70551382367978</c:v>
                </c:pt>
                <c:pt idx="90">
                  <c:v>639.1473020352862</c:v>
                </c:pt>
                <c:pt idx="91">
                  <c:v>640.58628760557826</c:v>
                </c:pt>
                <c:pt idx="92">
                  <c:v>642.02247780964046</c:v>
                </c:pt>
                <c:pt idx="93">
                  <c:v>643.45587988820012</c:v>
                </c:pt>
                <c:pt idx="94">
                  <c:v>644.8865010478404</c:v>
                </c:pt>
                <c:pt idx="95">
                  <c:v>646.31434846121169</c:v>
                </c:pt>
                <c:pt idx="96">
                  <c:v>647.73942926724169</c:v>
                </c:pt>
                <c:pt idx="97">
                  <c:v>649.16175057134296</c:v>
                </c:pt>
                <c:pt idx="98">
                  <c:v>650.5813194456199</c:v>
                </c:pt>
                <c:pt idx="99">
                  <c:v>651.9981429290732</c:v>
                </c:pt>
                <c:pt idx="100">
                  <c:v>653.41222802780339</c:v>
                </c:pt>
                <c:pt idx="101">
                  <c:v>667.40300792726555</c:v>
                </c:pt>
                <c:pt idx="102">
                  <c:v>681.1244227223998</c:v>
                </c:pt>
                <c:pt idx="103">
                  <c:v>694.58317221711582</c:v>
                </c:pt>
                <c:pt idx="104">
                  <c:v>707.78565239655438</c:v>
                </c:pt>
                <c:pt idx="105">
                  <c:v>720.73797327032082</c:v>
                </c:pt>
                <c:pt idx="106">
                  <c:v>733.44597540652728</c:v>
                </c:pt>
                <c:pt idx="107">
                  <c:v>745.91524527061654</c:v>
                </c:pt>
                <c:pt idx="108">
                  <c:v>758.15112947148293</c:v>
                </c:pt>
                <c:pt idx="109">
                  <c:v>770.15874800725089</c:v>
                </c:pt>
                <c:pt idx="110">
                  <c:v>781.94300659405246</c:v>
                </c:pt>
                <c:pt idx="111">
                  <c:v>793.50860815312285</c:v>
                </c:pt>
                <c:pt idx="112">
                  <c:v>804.86006352438187</c:v>
                </c:pt>
                <c:pt idx="113">
                  <c:v>816.00170146828782</c:v>
                </c:pt>
                <c:pt idx="114">
                  <c:v>826.9376780120416</c:v>
                </c:pt>
                <c:pt idx="115">
                  <c:v>837.67198519111014</c:v>
                </c:pt>
                <c:pt idx="116">
                  <c:v>848.20845923245258</c:v>
                </c:pt>
                <c:pt idx="117">
                  <c:v>858.55078822171629</c:v>
                </c:pt>
                <c:pt idx="118">
                  <c:v>868.70251929296467</c:v>
                </c:pt>
                <c:pt idx="119">
                  <c:v>878.66706537616346</c:v>
                </c:pt>
                <c:pt idx="120">
                  <c:v>888.4477115346408</c:v>
                </c:pt>
                <c:pt idx="121">
                  <c:v>898.04762092201838</c:v>
                </c:pt>
                <c:pt idx="122">
                  <c:v>907.46984038565154</c:v>
                </c:pt>
                <c:pt idx="123">
                  <c:v>916.71730574138905</c:v>
                </c:pt>
                <c:pt idx="124">
                  <c:v>925.79284674244434</c:v>
                </c:pt>
                <c:pt idx="125">
                  <c:v>934.69919176333622</c:v>
                </c:pt>
                <c:pt idx="126">
                  <c:v>943.43897221819157</c:v>
                </c:pt>
                <c:pt idx="127">
                  <c:v>952.01472673118519</c:v>
                </c:pt>
                <c:pt idx="128">
                  <c:v>960.42890507551203</c:v>
                </c:pt>
                <c:pt idx="129">
                  <c:v>968.68387189602663</c:v>
                </c:pt>
                <c:pt idx="130">
                  <c:v>976.7819102295349</c:v>
                </c:pt>
                <c:pt idx="131">
                  <c:v>984.72522483567252</c:v>
                </c:pt>
                <c:pt idx="132">
                  <c:v>992.51594535034269</c:v>
                </c:pt>
                <c:pt idx="133">
                  <c:v>1000.1561292728056</c:v>
                </c:pt>
                <c:pt idx="134">
                  <c:v>1007.6477647967062</c:v>
                </c:pt>
                <c:pt idx="135">
                  <c:v>1014.9927734945838</c:v>
                </c:pt>
                <c:pt idx="136">
                  <c:v>1022.1930128647319</c:v>
                </c:pt>
                <c:pt idx="137">
                  <c:v>1029.250278748646</c:v>
                </c:pt>
                <c:pt idx="138">
                  <c:v>1036.1663076267282</c:v>
                </c:pt>
                <c:pt idx="139">
                  <c:v>1042.9427787993848</c:v>
                </c:pt>
                <c:pt idx="140">
                  <c:v>1049.5813164601664</c:v>
                </c:pt>
                <c:pt idx="141">
                  <c:v>1056.0834916671524</c:v>
                </c:pt>
                <c:pt idx="142">
                  <c:v>1062.4508242183645</c:v>
                </c:pt>
                <c:pt idx="143">
                  <c:v>1068.6847844366125</c:v>
                </c:pt>
                <c:pt idx="144">
                  <c:v>1074.7867948688238</c:v>
                </c:pt>
                <c:pt idx="145">
                  <c:v>1080.7582319045762</c:v>
                </c:pt>
                <c:pt idx="146">
                  <c:v>1086.6004273182571</c:v>
                </c:pt>
                <c:pt idx="147">
                  <c:v>1092.3146697389891</c:v>
                </c:pt>
                <c:pt idx="148">
                  <c:v>1097.9022060522032</c:v>
                </c:pt>
                <c:pt idx="149">
                  <c:v>1103.3642427365041</c:v>
                </c:pt>
                <c:pt idx="150">
                  <c:v>1108.7019471392459</c:v>
                </c:pt>
                <c:pt idx="151">
                  <c:v>1113.9164486940356</c:v>
                </c:pt>
                <c:pt idx="152">
                  <c:v>1119.0088400831899</c:v>
                </c:pt>
                <c:pt idx="153">
                  <c:v>1123.9801783479941</c:v>
                </c:pt>
                <c:pt idx="154">
                  <c:v>1128.8314859494526</c:v>
                </c:pt>
                <c:pt idx="155">
                  <c:v>1133.5637517820676</c:v>
                </c:pt>
                <c:pt idx="156">
                  <c:v>1138.1779321430467</c:v>
                </c:pt>
                <c:pt idx="157">
                  <c:v>1142.6749516592133</c:v>
                </c:pt>
                <c:pt idx="158">
                  <c:v>1147.0557041737761</c:v>
                </c:pt>
                <c:pt idx="159">
                  <c:v>1151.3210535950104</c:v>
                </c:pt>
                <c:pt idx="160">
                  <c:v>1155.4718347088046</c:v>
                </c:pt>
                <c:pt idx="161">
                  <c:v>1159.5088539569442</c:v>
                </c:pt>
                <c:pt idx="162">
                  <c:v>1163.4328901829228</c:v>
                </c:pt>
                <c:pt idx="163">
                  <c:v>1167.2446953470057</c:v>
                </c:pt>
                <c:pt idx="164">
                  <c:v>1170.9449952122156</c:v>
                </c:pt>
                <c:pt idx="165">
                  <c:v>1174.5344900028558</c:v>
                </c:pt>
                <c:pt idx="166">
                  <c:v>1178.0138550371548</c:v>
                </c:pt>
                <c:pt idx="167">
                  <c:v>1181.3837413355861</c:v>
                </c:pt>
                <c:pt idx="168">
                  <c:v>1184.6447762063981</c:v>
                </c:pt>
                <c:pt idx="169">
                  <c:v>1187.7975638098892</c:v>
                </c:pt>
                <c:pt idx="170">
                  <c:v>1190.842685702969</c:v>
                </c:pt>
                <c:pt idx="171">
                  <c:v>1193.7807013655677</c:v>
                </c:pt>
                <c:pt idx="172">
                  <c:v>1196.6121487104972</c:v>
                </c:pt>
                <c:pt idx="173">
                  <c:v>1199.3375445784184</c:v>
                </c:pt>
                <c:pt idx="174">
                  <c:v>1201.9573852196434</c:v>
                </c:pt>
                <c:pt idx="175">
                  <c:v>1204.4721467645973</c:v>
                </c:pt>
                <c:pt idx="176">
                  <c:v>1206.8822856848769</c:v>
                </c:pt>
                <c:pt idx="177">
                  <c:v>1209.1882392469881</c:v>
                </c:pt>
                <c:pt idx="178">
                  <c:v>1211.3904259610081</c:v>
                </c:pt>
                <c:pt idx="179">
                  <c:v>1213.4892460266194</c:v>
                </c:pt>
                <c:pt idx="180">
                  <c:v>1215.4850817791862</c:v>
                </c:pt>
                <c:pt idx="181">
                  <c:v>1217.3782981388008</c:v>
                </c:pt>
                <c:pt idx="182">
                  <c:v>1219.169243065515</c:v>
                </c:pt>
                <c:pt idx="183">
                  <c:v>1220.8582480242858</c:v>
                </c:pt>
                <c:pt idx="184">
                  <c:v>1222.4456284634948</c:v>
                </c:pt>
                <c:pt idx="185">
                  <c:v>1223.9316843112485</c:v>
                </c:pt>
                <c:pt idx="186">
                  <c:v>1225.3167004940051</c:v>
                </c:pt>
                <c:pt idx="187">
                  <c:v>1226.6009474823845</c:v>
                </c:pt>
                <c:pt idx="188">
                  <c:v>1227.7846818692781</c:v>
                </c:pt>
                <c:pt idx="189">
                  <c:v>1228.8681469855355</c:v>
                </c:pt>
                <c:pt idx="190">
                  <c:v>1229.8515735585261</c:v>
                </c:pt>
                <c:pt idx="191">
                  <c:v>1230.7351804186928</c:v>
                </c:pt>
                <c:pt idx="192">
                  <c:v>1231.5191752587882</c:v>
                </c:pt>
                <c:pt idx="193">
                  <c:v>1232.2037554497176</c:v>
                </c:pt>
                <c:pt idx="194">
                  <c:v>1232.7891089158061</c:v>
                </c:pt>
                <c:pt idx="195">
                  <c:v>1233.2754150707738</c:v>
                </c:pt>
                <c:pt idx="196">
                  <c:v>1233.6628458137925</c:v>
                </c:pt>
                <c:pt idx="197">
                  <c:v>1233.9515665827264</c:v>
                </c:pt>
                <c:pt idx="198">
                  <c:v>1234.1417374591351</c:v>
                </c:pt>
                <c:pt idx="199">
                  <c:v>1234.2335143170092</c:v>
                </c:pt>
                <c:pt idx="200">
                  <c:v>1234.2270500046911</c:v>
                </c:pt>
                <c:pt idx="201">
                  <c:v>1234.1224955472553</c:v>
                </c:pt>
                <c:pt idx="202">
                  <c:v>1233.9200013549878</c:v>
                </c:pt>
                <c:pt idx="203">
                  <c:v>1233.619718422691</c:v>
                </c:pt>
                <c:pt idx="204">
                  <c:v>1233.2217995044623</c:v>
                </c:pt>
                <c:pt idx="205">
                  <c:v>1232.7264002493453</c:v>
                </c:pt>
                <c:pt idx="206">
                  <c:v>1232.1336802847632</c:v>
                </c:pt>
                <c:pt idx="207">
                  <c:v>1231.4438042367515</c:v>
                </c:pt>
                <c:pt idx="208">
                  <c:v>1230.6569426784802</c:v>
                </c:pt>
                <c:pt idx="209">
                  <c:v>1229.7732730011912</c:v>
                </c:pt>
                <c:pt idx="210">
                  <c:v>1228.7929802042481</c:v>
                </c:pt>
                <c:pt idx="211">
                  <c:v>1227.716257603332</c:v>
                </c:pt>
                <c:pt idx="212">
                  <c:v>1226.5433074578225</c:v>
                </c:pt>
                <c:pt idx="213">
                  <c:v>1225.274341519998</c:v>
                </c:pt>
                <c:pt idx="214">
                  <c:v>1223.9095815098754</c:v>
                </c:pt>
                <c:pt idx="215">
                  <c:v>1222.449259520313</c:v>
                </c:pt>
                <c:pt idx="216">
                  <c:v>1220.8936183574651</c:v>
                </c:pt>
                <c:pt idx="217">
                  <c:v>1219.2429118218661</c:v>
                </c:pt>
                <c:pt idx="218">
                  <c:v>1217.4974049354034</c:v>
                </c:pt>
                <c:pt idx="219">
                  <c:v>1215.6573741192576</c:v>
                </c:pt>
                <c:pt idx="220">
                  <c:v>1213.7231073276082</c:v>
                </c:pt>
                <c:pt idx="221">
                  <c:v>1211.6949041415655</c:v>
                </c:pt>
                <c:pt idx="222">
                  <c:v>1209.5730758274067</c:v>
                </c:pt>
                <c:pt idx="223">
                  <c:v>1207.3579453628186</c:v>
                </c:pt>
                <c:pt idx="224">
                  <c:v>1205.049847434474</c:v>
                </c:pt>
                <c:pt idx="225">
                  <c:v>1202.6491284099197</c:v>
                </c:pt>
                <c:pt idx="226">
                  <c:v>1200.1561462864204</c:v>
                </c:pt>
                <c:pt idx="227">
                  <c:v>1197.5712706191139</c:v>
                </c:pt>
                <c:pt idx="228">
                  <c:v>1194.8948824305594</c:v>
                </c:pt>
                <c:pt idx="229">
                  <c:v>1192.1273741035263</c:v>
                </c:pt>
                <c:pt idx="230">
                  <c:v>1189.2691492586584</c:v>
                </c:pt>
                <c:pt idx="231">
                  <c:v>1186.3206226184693</c:v>
                </c:pt>
                <c:pt idx="232">
                  <c:v>1183.2822198589572</c:v>
                </c:pt>
                <c:pt idx="233">
                  <c:v>1180.1543774499933</c:v>
                </c:pt>
                <c:pt idx="234">
                  <c:v>1176.9375424855143</c:v>
                </c:pt>
                <c:pt idx="235">
                  <c:v>1173.6321725044452</c:v>
                </c:pt>
                <c:pt idx="236">
                  <c:v>1170.238735303185</c:v>
                </c:pt>
                <c:pt idx="237">
                  <c:v>1166.757708740415</c:v>
                </c:pt>
                <c:pt idx="238">
                  <c:v>1163.1895805349145</c:v>
                </c:pt>
                <c:pt idx="239">
                  <c:v>1159.5348480570156</c:v>
                </c:pt>
                <c:pt idx="240">
                  <c:v>1155.7940181142728</c:v>
                </c:pt>
                <c:pt idx="241">
                  <c:v>1151.9676067318851</c:v>
                </c:pt>
                <c:pt idx="242">
                  <c:v>1148.0561389283598</c:v>
                </c:pt>
                <c:pt idx="243">
                  <c:v>1144.0601484868851</c:v>
                </c:pt>
                <c:pt idx="244">
                  <c:v>1139.9801777228399</c:v>
                </c:pt>
                <c:pt idx="245">
                  <c:v>1135.8167772478471</c:v>
                </c:pt>
                <c:pt idx="246">
                  <c:v>1131.5705057307539</c:v>
                </c:pt>
                <c:pt idx="247">
                  <c:v>1127.2419296558996</c:v>
                </c:pt>
                <c:pt idx="248">
                  <c:v>1122.8316230790174</c:v>
                </c:pt>
                <c:pt idx="249">
                  <c:v>1118.3401673810945</c:v>
                </c:pt>
                <c:pt idx="250">
                  <c:v>1113.7681510205064</c:v>
                </c:pt>
                <c:pt idx="251">
                  <c:v>1109.1161692837211</c:v>
                </c:pt>
                <c:pt idx="252">
                  <c:v>1104.3848240348634</c:v>
                </c:pt>
                <c:pt idx="253">
                  <c:v>1099.5747234644111</c:v>
                </c:pt>
                <c:pt idx="254">
                  <c:v>1094.6864818372903</c:v>
                </c:pt>
                <c:pt idx="255">
                  <c:v>1089.720719240622</c:v>
                </c:pt>
                <c:pt idx="256">
                  <c:v>1084.6780613313665</c:v>
                </c:pt>
                <c:pt idx="257">
                  <c:v>1079.5591390841014</c:v>
                </c:pt>
                <c:pt idx="258">
                  <c:v>1074.3645885391602</c:v>
                </c:pt>
                <c:pt idx="259">
                  <c:v>1069.0950505513508</c:v>
                </c:pt>
                <c:pt idx="260">
                  <c:v>1063.7511705394659</c:v>
                </c:pt>
                <c:pt idx="261">
                  <c:v>1058.3335982367871</c:v>
                </c:pt>
                <c:pt idx="262">
                  <c:v>1052.8429874427818</c:v>
                </c:pt>
                <c:pt idx="263">
                  <c:v>1047.2799957761779</c:v>
                </c:pt>
                <c:pt idx="264">
                  <c:v>1041.6452844296005</c:v>
                </c:pt>
                <c:pt idx="265">
                  <c:v>1035.9395179259443</c:v>
                </c:pt>
                <c:pt idx="266">
                  <c:v>1030.1633638766493</c:v>
                </c:pt>
                <c:pt idx="267">
                  <c:v>1024.3174927420396</c:v>
                </c:pt>
                <c:pt idx="268">
                  <c:v>1018.4025775938801</c:v>
                </c:pt>
                <c:pt idx="269">
                  <c:v>1012.4192938802983</c:v>
                </c:pt>
                <c:pt idx="270">
                  <c:v>1006.3683191932106</c:v>
                </c:pt>
                <c:pt idx="271">
                  <c:v>1000.2503330383894</c:v>
                </c:pt>
                <c:pt idx="272">
                  <c:v>994.06601660829551</c:v>
                </c:pt>
                <c:pt idx="273">
                  <c:v>987.81605255779971</c:v>
                </c:pt>
                <c:pt idx="274">
                  <c:v>981.50112478290657</c:v>
                </c:pt>
                <c:pt idx="275">
                  <c:v>975.12191820258988</c:v>
                </c:pt>
                <c:pt idx="276">
                  <c:v>968.67911854384181</c:v>
                </c:pt>
                <c:pt idx="277">
                  <c:v>962.17341213003158</c:v>
                </c:pt>
                <c:pt idx="278">
                  <c:v>955.60548567266471</c:v>
                </c:pt>
                <c:pt idx="279">
                  <c:v>948.97602606662667</c:v>
                </c:pt>
                <c:pt idx="280">
                  <c:v>942.28572018898853</c:v>
                </c:pt>
                <c:pt idx="281">
                  <c:v>935.53525470144882</c:v>
                </c:pt>
                <c:pt idx="282">
                  <c:v>928.72531585647687</c:v>
                </c:pt>
                <c:pt idx="283">
                  <c:v>921.85658930721991</c:v>
                </c:pt>
                <c:pt idx="284">
                  <c:v>914.92975992122911</c:v>
                </c:pt>
                <c:pt idx="285">
                  <c:v>907.9455115980561</c:v>
                </c:pt>
                <c:pt idx="286">
                  <c:v>900.90452709076328</c:v>
                </c:pt>
                <c:pt idx="287">
                  <c:v>893.80748783138972</c:v>
                </c:pt>
                <c:pt idx="288">
                  <c:v>886.65507376040648</c:v>
                </c:pt>
                <c:pt idx="289">
                  <c:v>879.44796316019142</c:v>
                </c:pt>
                <c:pt idx="290">
                  <c:v>872.18683249254923</c:v>
                </c:pt>
                <c:pt idx="291">
                  <c:v>864.87235624029699</c:v>
                </c:pt>
                <c:pt idx="292">
                  <c:v>857.50520675293023</c:v>
                </c:pt>
                <c:pt idx="293">
                  <c:v>850.08605409638244</c:v>
                </c:pt>
                <c:pt idx="294">
                  <c:v>842.61556590688406</c:v>
                </c:pt>
                <c:pt idx="295">
                  <c:v>835.09440724892465</c:v>
                </c:pt>
                <c:pt idx="296">
                  <c:v>827.52324047731668</c:v>
                </c:pt>
                <c:pt idx="297">
                  <c:v>819.90272510335649</c:v>
                </c:pt>
                <c:pt idx="298">
                  <c:v>812.2335176650729</c:v>
                </c:pt>
                <c:pt idx="299">
                  <c:v>804.51627160155215</c:v>
                </c:pt>
                <c:pt idx="300">
                  <c:v>796.75163713132258</c:v>
                </c:pt>
                <c:pt idx="301">
                  <c:v>788.94026113477969</c:v>
                </c:pt>
                <c:pt idx="302">
                  <c:v>781.0827870406298</c:v>
                </c:pt>
                <c:pt idx="303">
                  <c:v>773.17985471632619</c:v>
                </c:pt>
                <c:pt idx="304">
                  <c:v>765.23210036246985</c:v>
                </c:pt>
                <c:pt idx="305">
                  <c:v>757.24015641114215</c:v>
                </c:pt>
                <c:pt idx="306">
                  <c:v>749.20465142813748</c:v>
                </c:pt>
                <c:pt idx="307">
                  <c:v>741.12621001905711</c:v>
                </c:pt>
                <c:pt idx="308">
                  <c:v>733.00545273922728</c:v>
                </c:pt>
                <c:pt idx="309">
                  <c:v>724.84299600739882</c:v>
                </c:pt>
                <c:pt idx="310">
                  <c:v>716.63945202318519</c:v>
                </c:pt>
                <c:pt idx="311">
                  <c:v>708.39542868819422</c:v>
                </c:pt>
                <c:pt idx="312">
                  <c:v>700.11152953080534</c:v>
                </c:pt>
                <c:pt idx="313">
                  <c:v>691.78835363454311</c:v>
                </c:pt>
                <c:pt idx="314">
                  <c:v>683.42649556999697</c:v>
                </c:pt>
                <c:pt idx="315">
                  <c:v>675.02654533023417</c:v>
                </c:pt>
                <c:pt idx="316">
                  <c:v>666.58908826965228</c:v>
                </c:pt>
                <c:pt idx="317">
                  <c:v>658.11470504621616</c:v>
                </c:pt>
                <c:pt idx="318">
                  <c:v>649.60397156702311</c:v>
                </c:pt>
                <c:pt idx="319">
                  <c:v>641.05745893713868</c:v>
                </c:pt>
                <c:pt idx="320">
                  <c:v>632.47573341164457</c:v>
                </c:pt>
                <c:pt idx="321">
                  <c:v>623.85935635083968</c:v>
                </c:pt>
                <c:pt idx="322">
                  <c:v>615.20888417853405</c:v>
                </c:pt>
                <c:pt idx="323">
                  <c:v>606.52486834337435</c:v>
                </c:pt>
                <c:pt idx="324">
                  <c:v>597.8078552831405</c:v>
                </c:pt>
                <c:pt idx="325">
                  <c:v>589.05838639195053</c:v>
                </c:pt>
                <c:pt idx="326">
                  <c:v>580.276997990312</c:v>
                </c:pt>
                <c:pt idx="327">
                  <c:v>571.46422129795712</c:v>
                </c:pt>
                <c:pt idx="328">
                  <c:v>562.62058240939803</c:v>
                </c:pt>
                <c:pt idx="329">
                  <c:v>553.74660227214031</c:v>
                </c:pt>
                <c:pt idx="330">
                  <c:v>544.84279666749012</c:v>
                </c:pt>
                <c:pt idx="331">
                  <c:v>535.90967619389301</c:v>
                </c:pt>
                <c:pt idx="332">
                  <c:v>526.94774625273999</c:v>
                </c:pt>
                <c:pt idx="333">
                  <c:v>517.95750703657859</c:v>
                </c:pt>
                <c:pt idx="334">
                  <c:v>508.93945351966539</c:v>
                </c:pt>
                <c:pt idx="335">
                  <c:v>499.89407545079786</c:v>
                </c:pt>
                <c:pt idx="336">
                  <c:v>490.82185734836241</c:v>
                </c:pt>
                <c:pt idx="337">
                  <c:v>481.72327849753697</c:v>
                </c:pt>
                <c:pt idx="338">
                  <c:v>472.59881294958632</c:v>
                </c:pt>
                <c:pt idx="339">
                  <c:v>463.44892952318878</c:v>
                </c:pt>
                <c:pt idx="340">
                  <c:v>454.27409180773344</c:v>
                </c:pt>
                <c:pt idx="341">
                  <c:v>445.07475816852798</c:v>
                </c:pt>
                <c:pt idx="342">
                  <c:v>435.85138175385697</c:v>
                </c:pt>
                <c:pt idx="343">
                  <c:v>426.60441050383201</c:v>
                </c:pt>
                <c:pt idx="344">
                  <c:v>417.33428716097478</c:v>
                </c:pt>
                <c:pt idx="345">
                  <c:v>408.04144928247575</c:v>
                </c:pt>
                <c:pt idx="346">
                  <c:v>398.72632925407117</c:v>
                </c:pt>
                <c:pt idx="347">
                  <c:v>389.38935430548236</c:v>
                </c:pt>
                <c:pt idx="348">
                  <c:v>380.03094652736132</c:v>
                </c:pt>
                <c:pt idx="349">
                  <c:v>370.65152288968858</c:v>
                </c:pt>
                <c:pt idx="350">
                  <c:v>361.25149526156883</c:v>
                </c:pt>
                <c:pt idx="351">
                  <c:v>351.8312704323713</c:v>
                </c:pt>
                <c:pt idx="352">
                  <c:v>342.39125013416322</c:v>
                </c:pt>
                <c:pt idx="353">
                  <c:v>332.93183106538436</c:v>
                </c:pt>
                <c:pt idx="354">
                  <c:v>323.4534049157125</c:v>
                </c:pt>
                <c:pt idx="355">
                  <c:v>313.95635839207034</c:v>
                </c:pt>
                <c:pt idx="356">
                  <c:v>304.44107324572519</c:v>
                </c:pt>
                <c:pt idx="357">
                  <c:v>294.90792630043347</c:v>
                </c:pt>
                <c:pt idx="358">
                  <c:v>285.35728948158368</c:v>
                </c:pt>
                <c:pt idx="359">
                  <c:v>275.78952984629149</c:v>
                </c:pt>
                <c:pt idx="360">
                  <c:v>266.20500961440263</c:v>
                </c:pt>
                <c:pt idx="361">
                  <c:v>256.60408620035912</c:v>
                </c:pt>
                <c:pt idx="362">
                  <c:v>246.98711224588624</c:v>
                </c:pt>
                <c:pt idx="363">
                  <c:v>237.3544356534577</c:v>
                </c:pt>
                <c:pt idx="364">
                  <c:v>227.70639962049853</c:v>
                </c:pt>
                <c:pt idx="365">
                  <c:v>218.04334267428513</c:v>
                </c:pt>
                <c:pt idx="366">
                  <c:v>208.36559870750344</c:v>
                </c:pt>
                <c:pt idx="367">
                  <c:v>198.67349701442686</c:v>
                </c:pt>
                <c:pt idx="368">
                  <c:v>188.96736232767685</c:v>
                </c:pt>
                <c:pt idx="369">
                  <c:v>179.24751485552969</c:v>
                </c:pt>
                <c:pt idx="370">
                  <c:v>169.51427031973395</c:v>
                </c:pt>
                <c:pt idx="371">
                  <c:v>159.7679399938043</c:v>
                </c:pt>
                <c:pt idx="372">
                  <c:v>150.00883074175792</c:v>
                </c:pt>
                <c:pt idx="373">
                  <c:v>140.23724505726105</c:v>
                </c:pt>
                <c:pt idx="374">
                  <c:v>130.45348110315376</c:v>
                </c:pt>
                <c:pt idx="375">
                  <c:v>120.65783275132203</c:v>
                </c:pt>
                <c:pt idx="376">
                  <c:v>110.85058962288736</c:v>
                </c:pt>
                <c:pt idx="377">
                  <c:v>101.03203712868459</c:v>
                </c:pt>
                <c:pt idx="378">
                  <c:v>91.202456509999834</c:v>
                </c:pt>
                <c:pt idx="379">
                  <c:v>81.362124879541</c:v>
                </c:pt>
                <c:pt idx="380">
                  <c:v>71.511315262614488</c:v>
                </c:pt>
                <c:pt idx="381">
                  <c:v>61.65029663848221</c:v>
                </c:pt>
                <c:pt idx="382">
                  <c:v>51.779333981874117</c:v>
                </c:pt>
                <c:pt idx="383">
                  <c:v>41.898688304632053</c:v>
                </c:pt>
                <c:pt idx="384">
                  <c:v>32.008616697461704</c:v>
                </c:pt>
                <c:pt idx="385">
                  <c:v>22.109372371770032</c:v>
                </c:pt>
                <c:pt idx="386">
                  <c:v>12.201204701566471</c:v>
                </c:pt>
                <c:pt idx="387">
                  <c:v>2.2843592654068452</c:v>
                </c:pt>
                <c:pt idx="388">
                  <c:v>-7.6409221116402861</c:v>
                </c:pt>
                <c:pt idx="389">
                  <c:v>-7.650851555037919</c:v>
                </c:pt>
                <c:pt idx="390">
                  <c:v>-7.6607810065151289</c:v>
                </c:pt>
                <c:pt idx="391">
                  <c:v>-7.6707104660716841</c:v>
                </c:pt>
                <c:pt idx="392">
                  <c:v>-7.6806399337073508</c:v>
                </c:pt>
                <c:pt idx="393">
                  <c:v>-7.6905694094218982</c:v>
                </c:pt>
                <c:pt idx="394">
                  <c:v>-7.7004988932150935</c:v>
                </c:pt>
                <c:pt idx="395">
                  <c:v>-7.7104283850867041</c:v>
                </c:pt>
                <c:pt idx="396">
                  <c:v>-7.7203578850364973</c:v>
                </c:pt>
                <c:pt idx="397">
                  <c:v>-7.7302873930642422</c:v>
                </c:pt>
                <c:pt idx="398">
                  <c:v>-7.7402169091697051</c:v>
                </c:pt>
                <c:pt idx="399">
                  <c:v>-7.7501464333526542</c:v>
                </c:pt>
                <c:pt idx="400">
                  <c:v>-7.7600759656128577</c:v>
                </c:pt>
                <c:pt idx="401">
                  <c:v>-7.770005505950083</c:v>
                </c:pt>
                <c:pt idx="402">
                  <c:v>-7.7799350543640973</c:v>
                </c:pt>
                <c:pt idx="403">
                  <c:v>-7.7898646108546687</c:v>
                </c:pt>
                <c:pt idx="404">
                  <c:v>-7.7997941754215647</c:v>
                </c:pt>
                <c:pt idx="405">
                  <c:v>-7.8097237480645534</c:v>
                </c:pt>
                <c:pt idx="406">
                  <c:v>-7.8196533287834029</c:v>
                </c:pt>
                <c:pt idx="407">
                  <c:v>-7.8295829175778806</c:v>
                </c:pt>
                <c:pt idx="408">
                  <c:v>-7.8395125144477538</c:v>
                </c:pt>
                <c:pt idx="409">
                  <c:v>-7.8494421193927906</c:v>
                </c:pt>
                <c:pt idx="410">
                  <c:v>-7.8593717324127583</c:v>
                </c:pt>
                <c:pt idx="411">
                  <c:v>-7.8693013535074252</c:v>
                </c:pt>
                <c:pt idx="412">
                  <c:v>-7.8792309826765594</c:v>
                </c:pt>
                <c:pt idx="413">
                  <c:v>-7.8891606199199282</c:v>
                </c:pt>
                <c:pt idx="414">
                  <c:v>-7.899090265237299</c:v>
                </c:pt>
                <c:pt idx="415">
                  <c:v>-7.9090199186284398</c:v>
                </c:pt>
                <c:pt idx="416">
                  <c:v>-7.9189495800931189</c:v>
                </c:pt>
                <c:pt idx="417">
                  <c:v>-7.9288792496311036</c:v>
                </c:pt>
                <c:pt idx="418">
                  <c:v>-7.9388089272421611</c:v>
                </c:pt>
                <c:pt idx="419">
                  <c:v>-7.9487386129260598</c:v>
                </c:pt>
                <c:pt idx="420">
                  <c:v>-7.9586683066825676</c:v>
                </c:pt>
                <c:pt idx="421">
                  <c:v>-7.9685980085114521</c:v>
                </c:pt>
                <c:pt idx="422">
                  <c:v>-7.9785277184124812</c:v>
                </c:pt>
                <c:pt idx="423">
                  <c:v>-7.9884574363854224</c:v>
                </c:pt>
                <c:pt idx="424">
                  <c:v>-7.9983871624300438</c:v>
                </c:pt>
                <c:pt idx="425">
                  <c:v>-8.0083168965461127</c:v>
                </c:pt>
                <c:pt idx="426">
                  <c:v>-8.0182466387333982</c:v>
                </c:pt>
                <c:pt idx="427">
                  <c:v>-8.0281763889916675</c:v>
                </c:pt>
                <c:pt idx="428">
                  <c:v>-8.0381061473206881</c:v>
                </c:pt>
                <c:pt idx="429">
                  <c:v>-8.0480359137202271</c:v>
                </c:pt>
                <c:pt idx="430">
                  <c:v>-8.0579656881900537</c:v>
                </c:pt>
                <c:pt idx="431">
                  <c:v>-8.0678954707299351</c:v>
                </c:pt>
                <c:pt idx="432">
                  <c:v>-8.0778252613396386</c:v>
                </c:pt>
                <c:pt idx="433">
                  <c:v>-8.0877550600189334</c:v>
                </c:pt>
                <c:pt idx="434">
                  <c:v>-8.0976848667675867</c:v>
                </c:pt>
                <c:pt idx="435">
                  <c:v>-8.1076146815853658</c:v>
                </c:pt>
                <c:pt idx="436">
                  <c:v>-8.117544504472038</c:v>
                </c:pt>
                <c:pt idx="437">
                  <c:v>-8.1274743354273724</c:v>
                </c:pt>
                <c:pt idx="438">
                  <c:v>-8.1374041744511363</c:v>
                </c:pt>
                <c:pt idx="439">
                  <c:v>-8.1473340215430987</c:v>
                </c:pt>
                <c:pt idx="440">
                  <c:v>-8.1572638767030252</c:v>
                </c:pt>
                <c:pt idx="441">
                  <c:v>-8.1671937399306849</c:v>
                </c:pt>
                <c:pt idx="442">
                  <c:v>-8.1771236112258467</c:v>
                </c:pt>
                <c:pt idx="443">
                  <c:v>-8.1870534905882764</c:v>
                </c:pt>
                <c:pt idx="444">
                  <c:v>-8.1969833780177428</c:v>
                </c:pt>
                <c:pt idx="445">
                  <c:v>-8.2069132735140151</c:v>
                </c:pt>
                <c:pt idx="446">
                  <c:v>-8.2168431770768589</c:v>
                </c:pt>
                <c:pt idx="447">
                  <c:v>-8.2267730887060431</c:v>
                </c:pt>
                <c:pt idx="448">
                  <c:v>-8.2367030084013368</c:v>
                </c:pt>
                <c:pt idx="449">
                  <c:v>-8.2466329361625057</c:v>
                </c:pt>
                <c:pt idx="450">
                  <c:v>-8.2565628719893187</c:v>
                </c:pt>
                <c:pt idx="451">
                  <c:v>-8.2664928158815449</c:v>
                </c:pt>
                <c:pt idx="452">
                  <c:v>-8.2764227678389499</c:v>
                </c:pt>
                <c:pt idx="453">
                  <c:v>-8.2863527278613027</c:v>
                </c:pt>
                <c:pt idx="454">
                  <c:v>-8.2962826959483724</c:v>
                </c:pt>
                <c:pt idx="455">
                  <c:v>-8.3062126720999245</c:v>
                </c:pt>
                <c:pt idx="456">
                  <c:v>-8.3161426563157281</c:v>
                </c:pt>
                <c:pt idx="457">
                  <c:v>-8.3260726485955523</c:v>
                </c:pt>
                <c:pt idx="458">
                  <c:v>-8.3360026489391625</c:v>
                </c:pt>
                <c:pt idx="459">
                  <c:v>-8.3459326573463297</c:v>
                </c:pt>
                <c:pt idx="460">
                  <c:v>-8.3558626738168194</c:v>
                </c:pt>
                <c:pt idx="461">
                  <c:v>-8.3657926983504005</c:v>
                </c:pt>
                <c:pt idx="462">
                  <c:v>-8.3757227309468405</c:v>
                </c:pt>
                <c:pt idx="463">
                  <c:v>-8.3856527716059066</c:v>
                </c:pt>
                <c:pt idx="464">
                  <c:v>-8.3955828203273679</c:v>
                </c:pt>
                <c:pt idx="465">
                  <c:v>-8.4055128771109935</c:v>
                </c:pt>
                <c:pt idx="466">
                  <c:v>-8.4154429419565489</c:v>
                </c:pt>
                <c:pt idx="467">
                  <c:v>-8.4253730148638031</c:v>
                </c:pt>
                <c:pt idx="468">
                  <c:v>-8.4353030958325235</c:v>
                </c:pt>
                <c:pt idx="469">
                  <c:v>-8.4452331848624791</c:v>
                </c:pt>
                <c:pt idx="470">
                  <c:v>-8.4551632819534372</c:v>
                </c:pt>
                <c:pt idx="471">
                  <c:v>-8.465093387105167</c:v>
                </c:pt>
                <c:pt idx="472">
                  <c:v>-8.4750235003174357</c:v>
                </c:pt>
                <c:pt idx="473">
                  <c:v>-8.4849536215900105</c:v>
                </c:pt>
                <c:pt idx="474">
                  <c:v>-8.4948837509226589</c:v>
                </c:pt>
                <c:pt idx="475">
                  <c:v>-8.5048138883151498</c:v>
                </c:pt>
                <c:pt idx="476">
                  <c:v>-8.5147440337672524</c:v>
                </c:pt>
                <c:pt idx="477">
                  <c:v>-8.5246741872787322</c:v>
                </c:pt>
                <c:pt idx="478">
                  <c:v>-8.5346043488493599</c:v>
                </c:pt>
                <c:pt idx="479">
                  <c:v>-8.5445345184789012</c:v>
                </c:pt>
                <c:pt idx="480">
                  <c:v>-8.5544646961671251</c:v>
                </c:pt>
                <c:pt idx="481">
                  <c:v>-8.5643948819137989</c:v>
                </c:pt>
                <c:pt idx="482">
                  <c:v>-8.5743250757186917</c:v>
                </c:pt>
                <c:pt idx="483">
                  <c:v>-8.5842552775815708</c:v>
                </c:pt>
                <c:pt idx="484">
                  <c:v>-8.5941854875022052</c:v>
                </c:pt>
                <c:pt idx="485">
                  <c:v>-8.6041157054803623</c:v>
                </c:pt>
                <c:pt idx="486">
                  <c:v>-8.6140459315158093</c:v>
                </c:pt>
                <c:pt idx="487">
                  <c:v>-8.6239761656083154</c:v>
                </c:pt>
                <c:pt idx="488">
                  <c:v>-8.6339064077576477</c:v>
                </c:pt>
                <c:pt idx="489">
                  <c:v>-8.6438366579635755</c:v>
                </c:pt>
                <c:pt idx="490">
                  <c:v>-8.6537669162258659</c:v>
                </c:pt>
                <c:pt idx="491">
                  <c:v>-8.6636971825442863</c:v>
                </c:pt>
                <c:pt idx="492">
                  <c:v>-8.6736274569186058</c:v>
                </c:pt>
                <c:pt idx="493">
                  <c:v>-8.6835577393485917</c:v>
                </c:pt>
                <c:pt idx="494">
                  <c:v>-8.6934880298340129</c:v>
                </c:pt>
                <c:pt idx="495">
                  <c:v>-8.7034183283746369</c:v>
                </c:pt>
                <c:pt idx="496">
                  <c:v>-8.7133486349702309</c:v>
                </c:pt>
                <c:pt idx="497">
                  <c:v>-8.723278949620564</c:v>
                </c:pt>
                <c:pt idx="498">
                  <c:v>-8.7332092723254053</c:v>
                </c:pt>
                <c:pt idx="499">
                  <c:v>-8.7431396030845221</c:v>
                </c:pt>
                <c:pt idx="500">
                  <c:v>-8.7530699418976816</c:v>
                </c:pt>
                <c:pt idx="501">
                  <c:v>-8.763000288764653</c:v>
                </c:pt>
                <c:pt idx="502">
                  <c:v>-8.7729306436852035</c:v>
                </c:pt>
                <c:pt idx="503">
                  <c:v>-8.7828610066591004</c:v>
                </c:pt>
                <c:pt idx="504">
                  <c:v>-8.7927913776861129</c:v>
                </c:pt>
                <c:pt idx="505">
                  <c:v>-8.8027217567660099</c:v>
                </c:pt>
                <c:pt idx="506">
                  <c:v>-8.8126521438985588</c:v>
                </c:pt>
                <c:pt idx="507">
                  <c:v>-8.8225825390835269</c:v>
                </c:pt>
                <c:pt idx="508">
                  <c:v>-8.8325129423206832</c:v>
                </c:pt>
                <c:pt idx="509">
                  <c:v>-8.8424433536097951</c:v>
                </c:pt>
                <c:pt idx="510">
                  <c:v>-8.8523737729506315</c:v>
                </c:pt>
                <c:pt idx="511">
                  <c:v>-8.86230420034296</c:v>
                </c:pt>
                <c:pt idx="512">
                  <c:v>-8.8722346357865494</c:v>
                </c:pt>
                <c:pt idx="513">
                  <c:v>-8.8821650792811671</c:v>
                </c:pt>
                <c:pt idx="514">
                  <c:v>-8.8920955308265803</c:v>
                </c:pt>
                <c:pt idx="515">
                  <c:v>-8.9020259904225583</c:v>
                </c:pt>
                <c:pt idx="516">
                  <c:v>-8.9119564580688699</c:v>
                </c:pt>
                <c:pt idx="517">
                  <c:v>-8.9218869337652826</c:v>
                </c:pt>
                <c:pt idx="518">
                  <c:v>-8.9318174175115637</c:v>
                </c:pt>
                <c:pt idx="519">
                  <c:v>-8.9417479093074821</c:v>
                </c:pt>
                <c:pt idx="520">
                  <c:v>-8.9516784091528052</c:v>
                </c:pt>
                <c:pt idx="521">
                  <c:v>-8.9616089170473021</c:v>
                </c:pt>
                <c:pt idx="522">
                  <c:v>-8.9715394329907419</c:v>
                </c:pt>
                <c:pt idx="523">
                  <c:v>-8.98146995698289</c:v>
                </c:pt>
                <c:pt idx="524">
                  <c:v>-8.9914004890235173</c:v>
                </c:pt>
                <c:pt idx="525">
                  <c:v>-9.0013310291123894</c:v>
                </c:pt>
                <c:pt idx="526">
                  <c:v>-9.011261577249277</c:v>
                </c:pt>
                <c:pt idx="527">
                  <c:v>-9.0211921334339458</c:v>
                </c:pt>
                <c:pt idx="528">
                  <c:v>-9.0311226976661665</c:v>
                </c:pt>
                <c:pt idx="529">
                  <c:v>-9.0410532699457047</c:v>
                </c:pt>
                <c:pt idx="530">
                  <c:v>-9.0509838502723312</c:v>
                </c:pt>
                <c:pt idx="531">
                  <c:v>-9.0609144386458116</c:v>
                </c:pt>
                <c:pt idx="532">
                  <c:v>-9.0708450350659167</c:v>
                </c:pt>
                <c:pt idx="533">
                  <c:v>-9.080775639532412</c:v>
                </c:pt>
                <c:pt idx="534">
                  <c:v>-9.0907062520450683</c:v>
                </c:pt>
                <c:pt idx="535">
                  <c:v>-9.1006368726036513</c:v>
                </c:pt>
                <c:pt idx="536">
                  <c:v>-9.1105675012079317</c:v>
                </c:pt>
                <c:pt idx="537">
                  <c:v>-9.120498137857675</c:v>
                </c:pt>
                <c:pt idx="538">
                  <c:v>-9.1304287825526522</c:v>
                </c:pt>
                <c:pt idx="539">
                  <c:v>-9.1403594352926287</c:v>
                </c:pt>
                <c:pt idx="540">
                  <c:v>-9.1502900960773754</c:v>
                </c:pt>
                <c:pt idx="541">
                  <c:v>-9.1602207649066578</c:v>
                </c:pt>
                <c:pt idx="542">
                  <c:v>-9.1701514417802468</c:v>
                </c:pt>
                <c:pt idx="543">
                  <c:v>-9.1800821266979096</c:v>
                </c:pt>
                <c:pt idx="544">
                  <c:v>-9.1900128196594135</c:v>
                </c:pt>
                <c:pt idx="545">
                  <c:v>-9.1999435206645277</c:v>
                </c:pt>
                <c:pt idx="546">
                  <c:v>-9.2098742297130194</c:v>
                </c:pt>
                <c:pt idx="547">
                  <c:v>-9.2198049468046577</c:v>
                </c:pt>
                <c:pt idx="548">
                  <c:v>-9.2297356719392116</c:v>
                </c:pt>
                <c:pt idx="549">
                  <c:v>-9.2396664051164485</c:v>
                </c:pt>
                <c:pt idx="550">
                  <c:v>-9.2495971463361357</c:v>
                </c:pt>
                <c:pt idx="551">
                  <c:v>-9.259527895598044</c:v>
                </c:pt>
                <c:pt idx="552">
                  <c:v>-9.2694586529019389</c:v>
                </c:pt>
                <c:pt idx="553">
                  <c:v>-9.2793894182475896</c:v>
                </c:pt>
                <c:pt idx="554">
                  <c:v>-9.289320191634765</c:v>
                </c:pt>
                <c:pt idx="555">
                  <c:v>-9.2992509730632325</c:v>
                </c:pt>
                <c:pt idx="556">
                  <c:v>-9.3091817625327611</c:v>
                </c:pt>
                <c:pt idx="557">
                  <c:v>-9.3191125600431199</c:v>
                </c:pt>
                <c:pt idx="558">
                  <c:v>-9.3290433655940745</c:v>
                </c:pt>
                <c:pt idx="559">
                  <c:v>-9.3389741791853957</c:v>
                </c:pt>
                <c:pt idx="560">
                  <c:v>-9.3489050008168508</c:v>
                </c:pt>
                <c:pt idx="561">
                  <c:v>-9.3588358304882089</c:v>
                </c:pt>
                <c:pt idx="562">
                  <c:v>-9.3687666681992372</c:v>
                </c:pt>
                <c:pt idx="563">
                  <c:v>-9.3786975139497031</c:v>
                </c:pt>
                <c:pt idx="564">
                  <c:v>-9.3886283677393774</c:v>
                </c:pt>
                <c:pt idx="565">
                  <c:v>-9.3985592295680274</c:v>
                </c:pt>
                <c:pt idx="566">
                  <c:v>-9.4084900994354204</c:v>
                </c:pt>
                <c:pt idx="567">
                  <c:v>-9.4184209773413254</c:v>
                </c:pt>
                <c:pt idx="568">
                  <c:v>-9.4283518632855099</c:v>
                </c:pt>
                <c:pt idx="569">
                  <c:v>-9.4382827572677446</c:v>
                </c:pt>
                <c:pt idx="570">
                  <c:v>-9.448213659287795</c:v>
                </c:pt>
                <c:pt idx="571">
                  <c:v>-9.458144569345432</c:v>
                </c:pt>
                <c:pt idx="572">
                  <c:v>-9.4680754874404212</c:v>
                </c:pt>
                <c:pt idx="573">
                  <c:v>-9.4780064135725333</c:v>
                </c:pt>
                <c:pt idx="574">
                  <c:v>-9.4879373477415356</c:v>
                </c:pt>
                <c:pt idx="575">
                  <c:v>-9.4978682899471973</c:v>
                </c:pt>
                <c:pt idx="576">
                  <c:v>-9.5077992401892857</c:v>
                </c:pt>
                <c:pt idx="577">
                  <c:v>-9.5177301984675697</c:v>
                </c:pt>
                <c:pt idx="578">
                  <c:v>-9.5276611647818168</c:v>
                </c:pt>
                <c:pt idx="579">
                  <c:v>-9.5375921391317959</c:v>
                </c:pt>
                <c:pt idx="580">
                  <c:v>-9.5475231215172744</c:v>
                </c:pt>
                <c:pt idx="581">
                  <c:v>-9.5574541119380232</c:v>
                </c:pt>
                <c:pt idx="582">
                  <c:v>-9.5673851103938077</c:v>
                </c:pt>
                <c:pt idx="583">
                  <c:v>-9.5773161168843988</c:v>
                </c:pt>
                <c:pt idx="584">
                  <c:v>-9.5872471314095637</c:v>
                </c:pt>
                <c:pt idx="585">
                  <c:v>-9.5971781539690699</c:v>
                </c:pt>
                <c:pt idx="586">
                  <c:v>-9.6071091845626864</c:v>
                </c:pt>
                <c:pt idx="587">
                  <c:v>-9.6170402231901821</c:v>
                </c:pt>
                <c:pt idx="588">
                  <c:v>-9.6269712698513263</c:v>
                </c:pt>
                <c:pt idx="589">
                  <c:v>-9.6369023245458862</c:v>
                </c:pt>
                <c:pt idx="590">
                  <c:v>-9.6468333872736292</c:v>
                </c:pt>
                <c:pt idx="591">
                  <c:v>-9.6567644580343259</c:v>
                </c:pt>
                <c:pt idx="592">
                  <c:v>-9.6666955368277439</c:v>
                </c:pt>
                <c:pt idx="593">
                  <c:v>-9.6766266236536502</c:v>
                </c:pt>
                <c:pt idx="594">
                  <c:v>-9.6865577185118141</c:v>
                </c:pt>
                <c:pt idx="595">
                  <c:v>-9.6964888214020046</c:v>
                </c:pt>
                <c:pt idx="596">
                  <c:v>-9.706419932323989</c:v>
                </c:pt>
                <c:pt idx="597">
                  <c:v>-9.7163510512775364</c:v>
                </c:pt>
                <c:pt idx="598">
                  <c:v>-9.7262821782624158</c:v>
                </c:pt>
                <c:pt idx="599">
                  <c:v>-9.7362133132783946</c:v>
                </c:pt>
                <c:pt idx="600">
                  <c:v>-9.7461444563252417</c:v>
                </c:pt>
                <c:pt idx="601">
                  <c:v>-9.7560756074027264</c:v>
                </c:pt>
                <c:pt idx="602">
                  <c:v>-9.7660067665106158</c:v>
                </c:pt>
                <c:pt idx="603">
                  <c:v>-9.7759379336486791</c:v>
                </c:pt>
                <c:pt idx="604">
                  <c:v>-9.7858691088166836</c:v>
                </c:pt>
                <c:pt idx="605">
                  <c:v>-9.7958002920143983</c:v>
                </c:pt>
                <c:pt idx="606">
                  <c:v>-9.8057314832415923</c:v>
                </c:pt>
                <c:pt idx="607">
                  <c:v>-9.8156626824980346</c:v>
                </c:pt>
                <c:pt idx="608">
                  <c:v>-9.8255938897834927</c:v>
                </c:pt>
                <c:pt idx="609">
                  <c:v>-9.8355251050977337</c:v>
                </c:pt>
                <c:pt idx="610">
                  <c:v>-9.8454563284405285</c:v>
                </c:pt>
                <c:pt idx="611">
                  <c:v>-9.8553875598116445</c:v>
                </c:pt>
                <c:pt idx="612">
                  <c:v>-9.8653187992108489</c:v>
                </c:pt>
                <c:pt idx="613">
                  <c:v>-9.8752500466379125</c:v>
                </c:pt>
                <c:pt idx="614">
                  <c:v>-9.8851813020926027</c:v>
                </c:pt>
                <c:pt idx="615">
                  <c:v>-9.8951125655746885</c:v>
                </c:pt>
                <c:pt idx="616">
                  <c:v>-9.9050438370839373</c:v>
                </c:pt>
                <c:pt idx="617">
                  <c:v>-9.9149751166201181</c:v>
                </c:pt>
                <c:pt idx="618">
                  <c:v>-9.924906404183</c:v>
                </c:pt>
                <c:pt idx="619">
                  <c:v>-9.9348376997723502</c:v>
                </c:pt>
                <c:pt idx="620">
                  <c:v>-9.9447690033879379</c:v>
                </c:pt>
                <c:pt idx="621">
                  <c:v>-9.9547003150295321</c:v>
                </c:pt>
                <c:pt idx="622">
                  <c:v>-9.9646316346969002</c:v>
                </c:pt>
                <c:pt idx="623">
                  <c:v>-9.9745629623898111</c:v>
                </c:pt>
                <c:pt idx="624">
                  <c:v>-9.984494298108034</c:v>
                </c:pt>
                <c:pt idx="625">
                  <c:v>-9.994425641851338</c:v>
                </c:pt>
                <c:pt idx="626">
                  <c:v>-10.00435699361949</c:v>
                </c:pt>
                <c:pt idx="627">
                  <c:v>-10.01428835341226</c:v>
                </c:pt>
                <c:pt idx="628">
                  <c:v>-10.024219721229414</c:v>
                </c:pt>
                <c:pt idx="629">
                  <c:v>-10.034151097070723</c:v>
                </c:pt>
                <c:pt idx="630">
                  <c:v>-10.044082480935954</c:v>
                </c:pt>
                <c:pt idx="631">
                  <c:v>-10.054013872824877</c:v>
                </c:pt>
                <c:pt idx="632">
                  <c:v>-10.063945272737259</c:v>
                </c:pt>
                <c:pt idx="633">
                  <c:v>-10.073876680672869</c:v>
                </c:pt>
                <c:pt idx="634">
                  <c:v>-10.083808096631477</c:v>
                </c:pt>
                <c:pt idx="635">
                  <c:v>-10.093739520612852</c:v>
                </c:pt>
                <c:pt idx="636">
                  <c:v>-10.10367095261676</c:v>
                </c:pt>
                <c:pt idx="637">
                  <c:v>-10.113602392642971</c:v>
                </c:pt>
                <c:pt idx="638">
                  <c:v>-10.123533840691252</c:v>
                </c:pt>
                <c:pt idx="639">
                  <c:v>-10.133465296761374</c:v>
                </c:pt>
                <c:pt idx="640">
                  <c:v>-10.143396760853104</c:v>
                </c:pt>
                <c:pt idx="641">
                  <c:v>-10.15332823296621</c:v>
                </c:pt>
                <c:pt idx="642">
                  <c:v>-10.163259713100462</c:v>
                </c:pt>
                <c:pt idx="643">
                  <c:v>-10.173191201255628</c:v>
                </c:pt>
                <c:pt idx="644">
                  <c:v>-10.183122697431477</c:v>
                </c:pt>
                <c:pt idx="645">
                  <c:v>-10.193054201627778</c:v>
                </c:pt>
                <c:pt idx="646">
                  <c:v>-10.202985713844297</c:v>
                </c:pt>
                <c:pt idx="647">
                  <c:v>-10.212917234080805</c:v>
                </c:pt>
                <c:pt idx="648">
                  <c:v>-10.222848762337071</c:v>
                </c:pt>
                <c:pt idx="649">
                  <c:v>-10.232780298612861</c:v>
                </c:pt>
                <c:pt idx="650">
                  <c:v>-10.242711842907946</c:v>
                </c:pt>
                <c:pt idx="651">
                  <c:v>-10.252643395222094</c:v>
                </c:pt>
                <c:pt idx="652">
                  <c:v>-10.262574955555074</c:v>
                </c:pt>
                <c:pt idx="653">
                  <c:v>-10.272506523906653</c:v>
                </c:pt>
                <c:pt idx="654">
                  <c:v>-10.2824381002766</c:v>
                </c:pt>
                <c:pt idx="655">
                  <c:v>-10.292369684664685</c:v>
                </c:pt>
                <c:pt idx="656">
                  <c:v>-10.302301277070676</c:v>
                </c:pt>
                <c:pt idx="657">
                  <c:v>-10.312232877494342</c:v>
                </c:pt>
                <c:pt idx="658">
                  <c:v>-10.322164485935451</c:v>
                </c:pt>
                <c:pt idx="659">
                  <c:v>-10.332096102393772</c:v>
                </c:pt>
                <c:pt idx="660">
                  <c:v>-10.342027726869073</c:v>
                </c:pt>
                <c:pt idx="661">
                  <c:v>-10.351959359361123</c:v>
                </c:pt>
                <c:pt idx="662">
                  <c:v>-10.361890999869692</c:v>
                </c:pt>
                <c:pt idx="663">
                  <c:v>-10.371822648394547</c:v>
                </c:pt>
                <c:pt idx="664">
                  <c:v>-10.381754304935455</c:v>
                </c:pt>
                <c:pt idx="665">
                  <c:v>-10.391685969492189</c:v>
                </c:pt>
                <c:pt idx="666">
                  <c:v>-10.401617642064513</c:v>
                </c:pt>
                <c:pt idx="667">
                  <c:v>-10.411549322652199</c:v>
                </c:pt>
                <c:pt idx="668">
                  <c:v>-10.421481011255015</c:v>
                </c:pt>
                <c:pt idx="669">
                  <c:v>-10.431412707872729</c:v>
                </c:pt>
                <c:pt idx="670">
                  <c:v>-10.441344412505112</c:v>
                </c:pt>
                <c:pt idx="671">
                  <c:v>-10.45127612515193</c:v>
                </c:pt>
                <c:pt idx="672">
                  <c:v>-10.461207845812952</c:v>
                </c:pt>
                <c:pt idx="673">
                  <c:v>-10.471139574487948</c:v>
                </c:pt>
                <c:pt idx="674">
                  <c:v>-10.481071311176684</c:v>
                </c:pt>
                <c:pt idx="675">
                  <c:v>-10.491003055878933</c:v>
                </c:pt>
                <c:pt idx="676">
                  <c:v>-10.50093480859446</c:v>
                </c:pt>
                <c:pt idx="677">
                  <c:v>-10.510866569323035</c:v>
                </c:pt>
                <c:pt idx="678">
                  <c:v>-10.520798338064425</c:v>
                </c:pt>
                <c:pt idx="679">
                  <c:v>-10.530730114818402</c:v>
                </c:pt>
                <c:pt idx="680">
                  <c:v>-10.540661899584732</c:v>
                </c:pt>
                <c:pt idx="681">
                  <c:v>-10.550593692363186</c:v>
                </c:pt>
                <c:pt idx="682">
                  <c:v>-10.560525493153531</c:v>
                </c:pt>
                <c:pt idx="683">
                  <c:v>-10.570457301955535</c:v>
                </c:pt>
                <c:pt idx="684">
                  <c:v>-10.58038911876897</c:v>
                </c:pt>
                <c:pt idx="685">
                  <c:v>-10.590320943593602</c:v>
                </c:pt>
                <c:pt idx="686">
                  <c:v>-10.600252776429199</c:v>
                </c:pt>
                <c:pt idx="687">
                  <c:v>-10.610184617275532</c:v>
                </c:pt>
                <c:pt idx="688">
                  <c:v>-10.620116466132369</c:v>
                </c:pt>
                <c:pt idx="689">
                  <c:v>-10.63004832299948</c:v>
                </c:pt>
                <c:pt idx="690">
                  <c:v>-10.639980187876631</c:v>
                </c:pt>
                <c:pt idx="691">
                  <c:v>-10.649912060763592</c:v>
                </c:pt>
                <c:pt idx="692">
                  <c:v>-10.659843941660132</c:v>
                </c:pt>
                <c:pt idx="693">
                  <c:v>-10.669775830566019</c:v>
                </c:pt>
                <c:pt idx="694">
                  <c:v>-10.679707727481023</c:v>
                </c:pt>
                <c:pt idx="695">
                  <c:v>-10.689639632404914</c:v>
                </c:pt>
                <c:pt idx="696">
                  <c:v>-10.699571545337458</c:v>
                </c:pt>
                <c:pt idx="697">
                  <c:v>-10.709503466278424</c:v>
                </c:pt>
                <c:pt idx="698">
                  <c:v>-10.719435395227581</c:v>
                </c:pt>
                <c:pt idx="699">
                  <c:v>-10.729367332184699</c:v>
                </c:pt>
                <c:pt idx="700">
                  <c:v>-10.739299277149547</c:v>
                </c:pt>
                <c:pt idx="701">
                  <c:v>-10.749231230121891</c:v>
                </c:pt>
                <c:pt idx="702">
                  <c:v>-10.759163191101504</c:v>
                </c:pt>
                <c:pt idx="703">
                  <c:v>-10.769095160088151</c:v>
                </c:pt>
                <c:pt idx="704">
                  <c:v>-10.779027137081602</c:v>
                </c:pt>
                <c:pt idx="705">
                  <c:v>-10.788959122081627</c:v>
                </c:pt>
                <c:pt idx="706">
                  <c:v>-10.798891115087994</c:v>
                </c:pt>
                <c:pt idx="707">
                  <c:v>-10.80882311610047</c:v>
                </c:pt>
                <c:pt idx="708">
                  <c:v>-10.818755125118827</c:v>
                </c:pt>
                <c:pt idx="709">
                  <c:v>-10.828687142142831</c:v>
                </c:pt>
                <c:pt idx="710">
                  <c:v>-10.838619167172254</c:v>
                </c:pt>
                <c:pt idx="711">
                  <c:v>-10.848551200206863</c:v>
                </c:pt>
                <c:pt idx="712">
                  <c:v>-10.858483241246427</c:v>
                </c:pt>
                <c:pt idx="713">
                  <c:v>-10.868415290290713</c:v>
                </c:pt>
                <c:pt idx="714">
                  <c:v>-10.878347347339492</c:v>
                </c:pt>
                <c:pt idx="715">
                  <c:v>-10.888279412392531</c:v>
                </c:pt>
                <c:pt idx="716">
                  <c:v>-10.898211485449602</c:v>
                </c:pt>
                <c:pt idx="717">
                  <c:v>-10.908143566510471</c:v>
                </c:pt>
                <c:pt idx="718">
                  <c:v>-10.918075655574908</c:v>
                </c:pt>
                <c:pt idx="719">
                  <c:v>-10.928007752642682</c:v>
                </c:pt>
                <c:pt idx="720">
                  <c:v>-10.937939857713561</c:v>
                </c:pt>
                <c:pt idx="721">
                  <c:v>-10.947871970787315</c:v>
                </c:pt>
                <c:pt idx="722">
                  <c:v>-10.957804091863713</c:v>
                </c:pt>
                <c:pt idx="723">
                  <c:v>-10.967736220942522</c:v>
                </c:pt>
                <c:pt idx="724">
                  <c:v>-10.977668358023513</c:v>
                </c:pt>
                <c:pt idx="725">
                  <c:v>-10.987600503106453</c:v>
                </c:pt>
                <c:pt idx="726">
                  <c:v>-10.997532656191112</c:v>
                </c:pt>
                <c:pt idx="727">
                  <c:v>-11.007464817277258</c:v>
                </c:pt>
                <c:pt idx="728">
                  <c:v>-11.017396986364661</c:v>
                </c:pt>
                <c:pt idx="729">
                  <c:v>-11.027329163453089</c:v>
                </c:pt>
                <c:pt idx="730">
                  <c:v>-11.037261348542312</c:v>
                </c:pt>
                <c:pt idx="731">
                  <c:v>-11.047193541632099</c:v>
                </c:pt>
                <c:pt idx="732">
                  <c:v>-11.057125742722217</c:v>
                </c:pt>
                <c:pt idx="733">
                  <c:v>-11.067057951812437</c:v>
                </c:pt>
                <c:pt idx="734">
                  <c:v>-11.076990168902526</c:v>
                </c:pt>
                <c:pt idx="735">
                  <c:v>-11.086922393992253</c:v>
                </c:pt>
                <c:pt idx="736">
                  <c:v>-11.09685462708139</c:v>
                </c:pt>
                <c:pt idx="737">
                  <c:v>-11.106786868169703</c:v>
                </c:pt>
                <c:pt idx="738">
                  <c:v>-11.116719117256961</c:v>
                </c:pt>
                <c:pt idx="739">
                  <c:v>-11.126651374342934</c:v>
                </c:pt>
                <c:pt idx="740">
                  <c:v>-11.136583639427391</c:v>
                </c:pt>
                <c:pt idx="741">
                  <c:v>-11.146515912510099</c:v>
                </c:pt>
                <c:pt idx="742">
                  <c:v>-11.156448193590828</c:v>
                </c:pt>
                <c:pt idx="743">
                  <c:v>-11.166380482669348</c:v>
                </c:pt>
                <c:pt idx="744">
                  <c:v>-11.176312779745427</c:v>
                </c:pt>
                <c:pt idx="745">
                  <c:v>-11.186245084818834</c:v>
                </c:pt>
                <c:pt idx="746">
                  <c:v>-11.196177397889338</c:v>
                </c:pt>
                <c:pt idx="747">
                  <c:v>-11.206109718956707</c:v>
                </c:pt>
                <c:pt idx="748">
                  <c:v>-11.216042048020713</c:v>
                </c:pt>
                <c:pt idx="749">
                  <c:v>-11.225974385081122</c:v>
                </c:pt>
                <c:pt idx="750">
                  <c:v>-11.235906730137703</c:v>
                </c:pt>
                <c:pt idx="751">
                  <c:v>-11.245839083190226</c:v>
                </c:pt>
                <c:pt idx="752">
                  <c:v>-11.25577144423846</c:v>
                </c:pt>
                <c:pt idx="753">
                  <c:v>-11.265703813282174</c:v>
                </c:pt>
                <c:pt idx="754">
                  <c:v>-11.275636190321137</c:v>
                </c:pt>
                <c:pt idx="755">
                  <c:v>-11.285568575355118</c:v>
                </c:pt>
                <c:pt idx="756">
                  <c:v>-11.295500968383886</c:v>
                </c:pt>
                <c:pt idx="757">
                  <c:v>-11.30543336940721</c:v>
                </c:pt>
                <c:pt idx="758">
                  <c:v>-11.315365778424857</c:v>
                </c:pt>
                <c:pt idx="759">
                  <c:v>-11.325298195436599</c:v>
                </c:pt>
                <c:pt idx="760">
                  <c:v>-11.335230620442204</c:v>
                </c:pt>
                <c:pt idx="761">
                  <c:v>-11.345163053441439</c:v>
                </c:pt>
                <c:pt idx="762">
                  <c:v>-11.355095494434076</c:v>
                </c:pt>
                <c:pt idx="763">
                  <c:v>-11.365027943419884</c:v>
                </c:pt>
                <c:pt idx="764">
                  <c:v>-11.37496040039863</c:v>
                </c:pt>
                <c:pt idx="765">
                  <c:v>-11.384892865370084</c:v>
                </c:pt>
                <c:pt idx="766">
                  <c:v>-11.394825338334014</c:v>
                </c:pt>
                <c:pt idx="767">
                  <c:v>-11.40475781929019</c:v>
                </c:pt>
                <c:pt idx="768">
                  <c:v>-11.414690308238381</c:v>
                </c:pt>
                <c:pt idx="769">
                  <c:v>-11.424622805178355</c:v>
                </c:pt>
                <c:pt idx="770">
                  <c:v>-11.434555310109884</c:v>
                </c:pt>
                <c:pt idx="771">
                  <c:v>-11.444487823032734</c:v>
                </c:pt>
                <c:pt idx="772">
                  <c:v>-11.454420343946675</c:v>
                </c:pt>
                <c:pt idx="773">
                  <c:v>-11.464352872851476</c:v>
                </c:pt>
                <c:pt idx="774">
                  <c:v>-11.474285409746907</c:v>
                </c:pt>
                <c:pt idx="775">
                  <c:v>-11.484217954632735</c:v>
                </c:pt>
                <c:pt idx="776">
                  <c:v>-11.49415050750873</c:v>
                </c:pt>
                <c:pt idx="777">
                  <c:v>-11.504083068374662</c:v>
                </c:pt>
                <c:pt idx="778">
                  <c:v>-11.514015637230299</c:v>
                </c:pt>
                <c:pt idx="779">
                  <c:v>-11.523948214075411</c:v>
                </c:pt>
                <c:pt idx="780">
                  <c:v>-11.533880798909765</c:v>
                </c:pt>
                <c:pt idx="781">
                  <c:v>-11.543813391733133</c:v>
                </c:pt>
                <c:pt idx="782">
                  <c:v>-11.553745992545283</c:v>
                </c:pt>
                <c:pt idx="783">
                  <c:v>-11.563678601345982</c:v>
                </c:pt>
                <c:pt idx="784">
                  <c:v>-11.573611218135001</c:v>
                </c:pt>
                <c:pt idx="785">
                  <c:v>-11.58354384291211</c:v>
                </c:pt>
                <c:pt idx="786">
                  <c:v>-11.593476475677077</c:v>
                </c:pt>
                <c:pt idx="787">
                  <c:v>-11.60340911642967</c:v>
                </c:pt>
                <c:pt idx="788">
                  <c:v>-11.613341765169659</c:v>
                </c:pt>
                <c:pt idx="789">
                  <c:v>-11.623274421896815</c:v>
                </c:pt>
                <c:pt idx="790">
                  <c:v>-11.633207086610904</c:v>
                </c:pt>
                <c:pt idx="791">
                  <c:v>-11.643139759311696</c:v>
                </c:pt>
                <c:pt idx="792">
                  <c:v>-11.653072439998962</c:v>
                </c:pt>
                <c:pt idx="793">
                  <c:v>-11.663005128672468</c:v>
                </c:pt>
                <c:pt idx="794">
                  <c:v>-11.672937825331987</c:v>
                </c:pt>
                <c:pt idx="795">
                  <c:v>-11.682870529977285</c:v>
                </c:pt>
                <c:pt idx="796">
                  <c:v>-11.692803242608132</c:v>
                </c:pt>
                <c:pt idx="797">
                  <c:v>-11.702735963224297</c:v>
                </c:pt>
                <c:pt idx="798">
                  <c:v>-11.71266869182555</c:v>
                </c:pt>
                <c:pt idx="799">
                  <c:v>-11.722601428411659</c:v>
                </c:pt>
                <c:pt idx="800">
                  <c:v>-11.732534172982394</c:v>
                </c:pt>
                <c:pt idx="801">
                  <c:v>-11.742466925537524</c:v>
                </c:pt>
                <c:pt idx="802">
                  <c:v>-11.752399686076817</c:v>
                </c:pt>
                <c:pt idx="803">
                  <c:v>-11.762332454600044</c:v>
                </c:pt>
                <c:pt idx="804">
                  <c:v>-11.772265231106973</c:v>
                </c:pt>
                <c:pt idx="805">
                  <c:v>-11.782198015597373</c:v>
                </c:pt>
                <c:pt idx="806">
                  <c:v>-11.792130808071015</c:v>
                </c:pt>
                <c:pt idx="807">
                  <c:v>-11.802063608527666</c:v>
                </c:pt>
                <c:pt idx="808">
                  <c:v>-11.811996416967096</c:v>
                </c:pt>
                <c:pt idx="809">
                  <c:v>-11.821929233389074</c:v>
                </c:pt>
                <c:pt idx="810">
                  <c:v>-11.831862057793369</c:v>
                </c:pt>
                <c:pt idx="811">
                  <c:v>-11.841794890179751</c:v>
                </c:pt>
                <c:pt idx="812">
                  <c:v>-11.851727730547987</c:v>
                </c:pt>
                <c:pt idx="813">
                  <c:v>-11.861660578897849</c:v>
                </c:pt>
                <c:pt idx="814">
                  <c:v>-11.871593435229105</c:v>
                </c:pt>
                <c:pt idx="815">
                  <c:v>-11.881526299541525</c:v>
                </c:pt>
                <c:pt idx="816">
                  <c:v>-11.891459171834876</c:v>
                </c:pt>
                <c:pt idx="817">
                  <c:v>-11.90139205210893</c:v>
                </c:pt>
                <c:pt idx="818">
                  <c:v>-11.911324940363453</c:v>
                </c:pt>
                <c:pt idx="819">
                  <c:v>-11.921257836598217</c:v>
                </c:pt>
                <c:pt idx="820">
                  <c:v>-11.93119074081299</c:v>
                </c:pt>
                <c:pt idx="821">
                  <c:v>-11.941123653007542</c:v>
                </c:pt>
                <c:pt idx="822">
                  <c:v>-11.951056573181642</c:v>
                </c:pt>
                <c:pt idx="823">
                  <c:v>-11.960989501335058</c:v>
                </c:pt>
                <c:pt idx="824">
                  <c:v>-11.970922437467561</c:v>
                </c:pt>
                <c:pt idx="825">
                  <c:v>-11.980855381578918</c:v>
                </c:pt>
                <c:pt idx="826">
                  <c:v>-11.990788333668901</c:v>
                </c:pt>
                <c:pt idx="827">
                  <c:v>-12.000721293737277</c:v>
                </c:pt>
                <c:pt idx="828">
                  <c:v>-12.010654261783817</c:v>
                </c:pt>
                <c:pt idx="829">
                  <c:v>-12.020587237808288</c:v>
                </c:pt>
                <c:pt idx="830">
                  <c:v>-12.030520221810461</c:v>
                </c:pt>
                <c:pt idx="831">
                  <c:v>-12.040453213790105</c:v>
                </c:pt>
                <c:pt idx="832">
                  <c:v>-12.050386213746989</c:v>
                </c:pt>
                <c:pt idx="833">
                  <c:v>-12.060319221680883</c:v>
                </c:pt>
                <c:pt idx="834">
                  <c:v>-12.070252237591555</c:v>
                </c:pt>
                <c:pt idx="835">
                  <c:v>-12.080185261478775</c:v>
                </c:pt>
                <c:pt idx="836">
                  <c:v>-12.090118293342313</c:v>
                </c:pt>
                <c:pt idx="837">
                  <c:v>-12.100051333181936</c:v>
                </c:pt>
                <c:pt idx="838">
                  <c:v>-12.109984380997416</c:v>
                </c:pt>
                <c:pt idx="839">
                  <c:v>-12.119917436788519</c:v>
                </c:pt>
                <c:pt idx="840">
                  <c:v>-12.129850500555017</c:v>
                </c:pt>
                <c:pt idx="841">
                  <c:v>-12.139783572296679</c:v>
                </c:pt>
                <c:pt idx="842">
                  <c:v>-12.149716652013273</c:v>
                </c:pt>
                <c:pt idx="843">
                  <c:v>-12.159649739704571</c:v>
                </c:pt>
                <c:pt idx="844">
                  <c:v>-12.16958283537034</c:v>
                </c:pt>
                <c:pt idx="845">
                  <c:v>-12.179515939010349</c:v>
                </c:pt>
                <c:pt idx="846">
                  <c:v>-12.189449050624368</c:v>
                </c:pt>
                <c:pt idx="847">
                  <c:v>-12.199382170212168</c:v>
                </c:pt>
                <c:pt idx="848">
                  <c:v>-12.209315297773516</c:v>
                </c:pt>
                <c:pt idx="849">
                  <c:v>-12.219248433308183</c:v>
                </c:pt>
                <c:pt idx="850">
                  <c:v>-12.229181576815936</c:v>
                </c:pt>
                <c:pt idx="851">
                  <c:v>-12.239114728296546</c:v>
                </c:pt>
                <c:pt idx="852">
                  <c:v>-12.24904788774978</c:v>
                </c:pt>
                <c:pt idx="853">
                  <c:v>-12.258981055175411</c:v>
                </c:pt>
                <c:pt idx="854">
                  <c:v>-12.268914230573207</c:v>
                </c:pt>
                <c:pt idx="855">
                  <c:v>-12.278847413942936</c:v>
                </c:pt>
                <c:pt idx="856">
                  <c:v>-12.288780605284368</c:v>
                </c:pt>
                <c:pt idx="857">
                  <c:v>-12.298713804597273</c:v>
                </c:pt>
                <c:pt idx="858">
                  <c:v>-12.308647011881421</c:v>
                </c:pt>
                <c:pt idx="859">
                  <c:v>-12.318580227136579</c:v>
                </c:pt>
                <c:pt idx="860">
                  <c:v>-12.328513450362518</c:v>
                </c:pt>
                <c:pt idx="861">
                  <c:v>-12.338446681559008</c:v>
                </c:pt>
                <c:pt idx="862">
                  <c:v>-12.348379920725817</c:v>
                </c:pt>
                <c:pt idx="863">
                  <c:v>-12.358313167862715</c:v>
                </c:pt>
                <c:pt idx="864">
                  <c:v>-12.36824642296947</c:v>
                </c:pt>
                <c:pt idx="865">
                  <c:v>-12.378179686045854</c:v>
                </c:pt>
                <c:pt idx="866">
                  <c:v>-12.388112957091634</c:v>
                </c:pt>
                <c:pt idx="867">
                  <c:v>-12.39804623610658</c:v>
                </c:pt>
                <c:pt idx="868">
                  <c:v>-12.407979523090463</c:v>
                </c:pt>
                <c:pt idx="869">
                  <c:v>-12.41791281804305</c:v>
                </c:pt>
                <c:pt idx="870">
                  <c:v>-12.427846120964112</c:v>
                </c:pt>
                <c:pt idx="871">
                  <c:v>-12.437779431853418</c:v>
                </c:pt>
                <c:pt idx="872">
                  <c:v>-12.447712750710737</c:v>
                </c:pt>
                <c:pt idx="873">
                  <c:v>-12.45764607753584</c:v>
                </c:pt>
                <c:pt idx="874">
                  <c:v>-12.467579412328494</c:v>
                </c:pt>
                <c:pt idx="875">
                  <c:v>-12.477512755088469</c:v>
                </c:pt>
                <c:pt idx="876">
                  <c:v>-12.487446105815536</c:v>
                </c:pt>
                <c:pt idx="877">
                  <c:v>-12.497379464509462</c:v>
                </c:pt>
                <c:pt idx="878">
                  <c:v>-12.507312831170019</c:v>
                </c:pt>
                <c:pt idx="879">
                  <c:v>-12.517246205796974</c:v>
                </c:pt>
                <c:pt idx="880">
                  <c:v>-12.527179588390098</c:v>
                </c:pt>
                <c:pt idx="881">
                  <c:v>-12.53711297894916</c:v>
                </c:pt>
                <c:pt idx="882">
                  <c:v>-12.547046377473929</c:v>
                </c:pt>
                <c:pt idx="883">
                  <c:v>-12.556979783964175</c:v>
                </c:pt>
                <c:pt idx="884">
                  <c:v>-12.566913198419668</c:v>
                </c:pt>
                <c:pt idx="885">
                  <c:v>-12.576846620840177</c:v>
                </c:pt>
                <c:pt idx="886">
                  <c:v>-12.586780051225471</c:v>
                </c:pt>
                <c:pt idx="887">
                  <c:v>-12.59671348957532</c:v>
                </c:pt>
                <c:pt idx="888">
                  <c:v>-12.606646935889493</c:v>
                </c:pt>
                <c:pt idx="889">
                  <c:v>-12.61658039016776</c:v>
                </c:pt>
                <c:pt idx="890">
                  <c:v>-12.626513852409889</c:v>
                </c:pt>
                <c:pt idx="891">
                  <c:v>-12.636447322615652</c:v>
                </c:pt>
                <c:pt idx="892">
                  <c:v>-12.646380800784817</c:v>
                </c:pt>
                <c:pt idx="893">
                  <c:v>-12.656314286917153</c:v>
                </c:pt>
                <c:pt idx="894">
                  <c:v>-12.66624778101243</c:v>
                </c:pt>
                <c:pt idx="895">
                  <c:v>-12.676181283070417</c:v>
                </c:pt>
                <c:pt idx="896">
                  <c:v>-12.686114793090884</c:v>
                </c:pt>
                <c:pt idx="897">
                  <c:v>-12.6960483110736</c:v>
                </c:pt>
                <c:pt idx="898">
                  <c:v>-12.705981837018335</c:v>
                </c:pt>
                <c:pt idx="899">
                  <c:v>-12.71591537092486</c:v>
                </c:pt>
                <c:pt idx="900">
                  <c:v>-12.725848912792941</c:v>
                </c:pt>
                <c:pt idx="901">
                  <c:v>-12.73578246262235</c:v>
                </c:pt>
                <c:pt idx="902">
                  <c:v>-12.745716020412855</c:v>
                </c:pt>
                <c:pt idx="903">
                  <c:v>-12.755649586164228</c:v>
                </c:pt>
                <c:pt idx="904">
                  <c:v>-12.765583159876236</c:v>
                </c:pt>
                <c:pt idx="905">
                  <c:v>-12.77551674154865</c:v>
                </c:pt>
                <c:pt idx="906">
                  <c:v>-12.785450331181238</c:v>
                </c:pt>
                <c:pt idx="907">
                  <c:v>-12.795383928773772</c:v>
                </c:pt>
                <c:pt idx="908">
                  <c:v>-12.805317534326019</c:v>
                </c:pt>
                <c:pt idx="909">
                  <c:v>-12.815251147837749</c:v>
                </c:pt>
                <c:pt idx="910">
                  <c:v>-12.825184769308732</c:v>
                </c:pt>
                <c:pt idx="911">
                  <c:v>-12.835118398738739</c:v>
                </c:pt>
                <c:pt idx="912">
                  <c:v>-12.845052036127537</c:v>
                </c:pt>
                <c:pt idx="913">
                  <c:v>-12.854985681474897</c:v>
                </c:pt>
                <c:pt idx="914">
                  <c:v>-12.864919334780589</c:v>
                </c:pt>
                <c:pt idx="915">
                  <c:v>-12.874852996044382</c:v>
                </c:pt>
                <c:pt idx="916">
                  <c:v>-12.884786665266045</c:v>
                </c:pt>
                <c:pt idx="917">
                  <c:v>-12.894720342445348</c:v>
                </c:pt>
                <c:pt idx="918">
                  <c:v>-12.90465402758206</c:v>
                </c:pt>
                <c:pt idx="919">
                  <c:v>-12.914587720675952</c:v>
                </c:pt>
                <c:pt idx="920">
                  <c:v>-12.924521421726793</c:v>
                </c:pt>
                <c:pt idx="921">
                  <c:v>-12.934455130734351</c:v>
                </c:pt>
                <c:pt idx="922">
                  <c:v>-12.944388847698397</c:v>
                </c:pt>
                <c:pt idx="923">
                  <c:v>-12.9543225726187</c:v>
                </c:pt>
                <c:pt idx="924">
                  <c:v>-12.964256305495031</c:v>
                </c:pt>
                <c:pt idx="925">
                  <c:v>-12.974190046327157</c:v>
                </c:pt>
                <c:pt idx="926">
                  <c:v>-12.984123795114851</c:v>
                </c:pt>
                <c:pt idx="927">
                  <c:v>-12.99405755185788</c:v>
                </c:pt>
                <c:pt idx="928">
                  <c:v>-13.003991316556014</c:v>
                </c:pt>
                <c:pt idx="929">
                  <c:v>-13.013925089209023</c:v>
                </c:pt>
                <c:pt idx="930">
                  <c:v>-13.023858869816676</c:v>
                </c:pt>
                <c:pt idx="931">
                  <c:v>-13.033792658378744</c:v>
                </c:pt>
                <c:pt idx="932">
                  <c:v>-13.043726454894996</c:v>
                </c:pt>
                <c:pt idx="933">
                  <c:v>-13.0536602593652</c:v>
                </c:pt>
                <c:pt idx="934">
                  <c:v>-13.063594071789128</c:v>
                </c:pt>
                <c:pt idx="935">
                  <c:v>-13.073527892166549</c:v>
                </c:pt>
                <c:pt idx="936">
                  <c:v>-13.083461720497231</c:v>
                </c:pt>
                <c:pt idx="937">
                  <c:v>-13.093395556780946</c:v>
                </c:pt>
                <c:pt idx="938">
                  <c:v>-13.103329401017461</c:v>
                </c:pt>
                <c:pt idx="939">
                  <c:v>-13.113263253206549</c:v>
                </c:pt>
                <c:pt idx="940">
                  <c:v>-13.123197113347977</c:v>
                </c:pt>
                <c:pt idx="941">
                  <c:v>-13.133130981441516</c:v>
                </c:pt>
                <c:pt idx="942">
                  <c:v>-13.143064857486936</c:v>
                </c:pt>
                <c:pt idx="943">
                  <c:v>-13.152998741484003</c:v>
                </c:pt>
                <c:pt idx="944">
                  <c:v>-13.162932633432492</c:v>
                </c:pt>
                <c:pt idx="945">
                  <c:v>-13.172866533332169</c:v>
                </c:pt>
                <c:pt idx="946">
                  <c:v>-13.182800441182804</c:v>
                </c:pt>
                <c:pt idx="947">
                  <c:v>-13.192734356984168</c:v>
                </c:pt>
                <c:pt idx="948">
                  <c:v>-13.202668280736031</c:v>
                </c:pt>
                <c:pt idx="949">
                  <c:v>-13.21260221243816</c:v>
                </c:pt>
                <c:pt idx="950">
                  <c:v>-13.222536152090328</c:v>
                </c:pt>
                <c:pt idx="951">
                  <c:v>-13.232470099692302</c:v>
                </c:pt>
                <c:pt idx="952">
                  <c:v>-13.242404055243853</c:v>
                </c:pt>
                <c:pt idx="953">
                  <c:v>-13.25233801874475</c:v>
                </c:pt>
                <c:pt idx="954">
                  <c:v>-13.262271990194764</c:v>
                </c:pt>
                <c:pt idx="955">
                  <c:v>-13.272205969593664</c:v>
                </c:pt>
                <c:pt idx="956">
                  <c:v>-13.282139956941219</c:v>
                </c:pt>
                <c:pt idx="957">
                  <c:v>-13.2920739522372</c:v>
                </c:pt>
                <c:pt idx="958">
                  <c:v>-13.302007955481375</c:v>
                </c:pt>
                <c:pt idx="959">
                  <c:v>-13.311941966673515</c:v>
                </c:pt>
                <c:pt idx="960">
                  <c:v>-13.32187598581339</c:v>
                </c:pt>
                <c:pt idx="961">
                  <c:v>-13.331810012900769</c:v>
                </c:pt>
                <c:pt idx="962">
                  <c:v>-13.341744047935421</c:v>
                </c:pt>
                <c:pt idx="963">
                  <c:v>-13.351678090917117</c:v>
                </c:pt>
                <c:pt idx="964">
                  <c:v>-13.361612141845626</c:v>
                </c:pt>
                <c:pt idx="965">
                  <c:v>-13.371546200720719</c:v>
                </c:pt>
                <c:pt idx="966">
                  <c:v>-13.381480267542164</c:v>
                </c:pt>
                <c:pt idx="967">
                  <c:v>-13.391414342309732</c:v>
                </c:pt>
                <c:pt idx="968">
                  <c:v>-13.40134842502319</c:v>
                </c:pt>
                <c:pt idx="969">
                  <c:v>-13.411282515682311</c:v>
                </c:pt>
                <c:pt idx="970">
                  <c:v>-13.421216614286864</c:v>
                </c:pt>
                <c:pt idx="971">
                  <c:v>-13.431150720836619</c:v>
                </c:pt>
                <c:pt idx="972">
                  <c:v>-13.441084835331345</c:v>
                </c:pt>
                <c:pt idx="973">
                  <c:v>-13.451018957770811</c:v>
                </c:pt>
                <c:pt idx="974">
                  <c:v>-13.460953088154788</c:v>
                </c:pt>
                <c:pt idx="975">
                  <c:v>-13.470887226483047</c:v>
                </c:pt>
                <c:pt idx="976">
                  <c:v>-13.480821372755354</c:v>
                </c:pt>
                <c:pt idx="977">
                  <c:v>-13.490755526971483</c:v>
                </c:pt>
                <c:pt idx="978">
                  <c:v>-13.500689689131201</c:v>
                </c:pt>
                <c:pt idx="979">
                  <c:v>-13.510623859234279</c:v>
                </c:pt>
                <c:pt idx="980">
                  <c:v>-13.520558037280486</c:v>
                </c:pt>
                <c:pt idx="981">
                  <c:v>-13.530492223269592</c:v>
                </c:pt>
                <c:pt idx="982">
                  <c:v>-13.540426417201367</c:v>
                </c:pt>
                <c:pt idx="983">
                  <c:v>-13.550360619075581</c:v>
                </c:pt>
                <c:pt idx="984">
                  <c:v>-13.560294828892005</c:v>
                </c:pt>
                <c:pt idx="985">
                  <c:v>-13.570229046650406</c:v>
                </c:pt>
                <c:pt idx="986">
                  <c:v>-13.580163272350555</c:v>
                </c:pt>
                <c:pt idx="987">
                  <c:v>-13.590097505992222</c:v>
                </c:pt>
                <c:pt idx="988">
                  <c:v>-13.600031747575176</c:v>
                </c:pt>
                <c:pt idx="989">
                  <c:v>-13.609965997099188</c:v>
                </c:pt>
                <c:pt idx="990">
                  <c:v>-13.619900254564028</c:v>
                </c:pt>
                <c:pt idx="991">
                  <c:v>-13.629834519969465</c:v>
                </c:pt>
                <c:pt idx="992">
                  <c:v>-13.63976879331527</c:v>
                </c:pt>
                <c:pt idx="993">
                  <c:v>-13.649703074601211</c:v>
                </c:pt>
                <c:pt idx="994">
                  <c:v>-13.659637363827059</c:v>
                </c:pt>
                <c:pt idx="995">
                  <c:v>-13.669571660992583</c:v>
                </c:pt>
                <c:pt idx="996">
                  <c:v>-13.679505966097553</c:v>
                </c:pt>
                <c:pt idx="997">
                  <c:v>-13.68944027914174</c:v>
                </c:pt>
                <c:pt idx="998">
                  <c:v>-13.699374600124914</c:v>
                </c:pt>
                <c:pt idx="999">
                  <c:v>-13.709308929046843</c:v>
                </c:pt>
                <c:pt idx="1000">
                  <c:v>-13.719243265907298</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33.000100000000181</c:v>
                </c:pt>
                <c:pt idx="390">
                  <c:v>33.000200000000184</c:v>
                </c:pt>
                <c:pt idx="391">
                  <c:v>33.000300000000188</c:v>
                </c:pt>
                <c:pt idx="392">
                  <c:v>33.000400000000191</c:v>
                </c:pt>
                <c:pt idx="393">
                  <c:v>33.000500000000194</c:v>
                </c:pt>
                <c:pt idx="394">
                  <c:v>33.000600000000198</c:v>
                </c:pt>
                <c:pt idx="395">
                  <c:v>33.000700000000201</c:v>
                </c:pt>
                <c:pt idx="396">
                  <c:v>33.000800000000204</c:v>
                </c:pt>
                <c:pt idx="397">
                  <c:v>33.000900000000208</c:v>
                </c:pt>
                <c:pt idx="398">
                  <c:v>33.001000000000211</c:v>
                </c:pt>
                <c:pt idx="399">
                  <c:v>33.001100000000214</c:v>
                </c:pt>
                <c:pt idx="400">
                  <c:v>33.001200000000217</c:v>
                </c:pt>
                <c:pt idx="401">
                  <c:v>33.001300000000221</c:v>
                </c:pt>
                <c:pt idx="402">
                  <c:v>33.001400000000224</c:v>
                </c:pt>
                <c:pt idx="403">
                  <c:v>33.001500000000227</c:v>
                </c:pt>
                <c:pt idx="404">
                  <c:v>33.001600000000231</c:v>
                </c:pt>
                <c:pt idx="405">
                  <c:v>33.001700000000234</c:v>
                </c:pt>
                <c:pt idx="406">
                  <c:v>33.001800000000237</c:v>
                </c:pt>
                <c:pt idx="407">
                  <c:v>33.001900000000241</c:v>
                </c:pt>
                <c:pt idx="408">
                  <c:v>33.002000000000244</c:v>
                </c:pt>
                <c:pt idx="409">
                  <c:v>33.002100000000247</c:v>
                </c:pt>
                <c:pt idx="410">
                  <c:v>33.002200000000251</c:v>
                </c:pt>
                <c:pt idx="411">
                  <c:v>33.002300000000254</c:v>
                </c:pt>
                <c:pt idx="412">
                  <c:v>33.002400000000257</c:v>
                </c:pt>
                <c:pt idx="413">
                  <c:v>33.002500000000261</c:v>
                </c:pt>
                <c:pt idx="414">
                  <c:v>33.002600000000264</c:v>
                </c:pt>
                <c:pt idx="415">
                  <c:v>33.002700000000267</c:v>
                </c:pt>
                <c:pt idx="416">
                  <c:v>33.002800000000271</c:v>
                </c:pt>
                <c:pt idx="417">
                  <c:v>33.002900000000274</c:v>
                </c:pt>
                <c:pt idx="418">
                  <c:v>33.003000000000277</c:v>
                </c:pt>
                <c:pt idx="419">
                  <c:v>33.003100000000281</c:v>
                </c:pt>
                <c:pt idx="420">
                  <c:v>33.003200000000284</c:v>
                </c:pt>
                <c:pt idx="421">
                  <c:v>33.003300000000287</c:v>
                </c:pt>
                <c:pt idx="422">
                  <c:v>33.003400000000291</c:v>
                </c:pt>
                <c:pt idx="423">
                  <c:v>33.003500000000294</c:v>
                </c:pt>
                <c:pt idx="424">
                  <c:v>33.003600000000297</c:v>
                </c:pt>
                <c:pt idx="425">
                  <c:v>33.0037000000003</c:v>
                </c:pt>
                <c:pt idx="426">
                  <c:v>33.003800000000304</c:v>
                </c:pt>
                <c:pt idx="427">
                  <c:v>33.003900000000307</c:v>
                </c:pt>
                <c:pt idx="428">
                  <c:v>33.00400000000031</c:v>
                </c:pt>
                <c:pt idx="429">
                  <c:v>33.004100000000314</c:v>
                </c:pt>
                <c:pt idx="430">
                  <c:v>33.004200000000317</c:v>
                </c:pt>
                <c:pt idx="431">
                  <c:v>33.00430000000032</c:v>
                </c:pt>
                <c:pt idx="432">
                  <c:v>33.004400000000324</c:v>
                </c:pt>
                <c:pt idx="433">
                  <c:v>33.004500000000327</c:v>
                </c:pt>
                <c:pt idx="434">
                  <c:v>33.00460000000033</c:v>
                </c:pt>
                <c:pt idx="435">
                  <c:v>33.004700000000334</c:v>
                </c:pt>
                <c:pt idx="436">
                  <c:v>33.004800000000337</c:v>
                </c:pt>
                <c:pt idx="437">
                  <c:v>33.00490000000034</c:v>
                </c:pt>
                <c:pt idx="438">
                  <c:v>33.005000000000344</c:v>
                </c:pt>
                <c:pt idx="439">
                  <c:v>33.005100000000347</c:v>
                </c:pt>
                <c:pt idx="440">
                  <c:v>33.00520000000035</c:v>
                </c:pt>
                <c:pt idx="441">
                  <c:v>33.005300000000354</c:v>
                </c:pt>
                <c:pt idx="442">
                  <c:v>33.005400000000357</c:v>
                </c:pt>
                <c:pt idx="443">
                  <c:v>33.00550000000036</c:v>
                </c:pt>
                <c:pt idx="444">
                  <c:v>33.005600000000364</c:v>
                </c:pt>
                <c:pt idx="445">
                  <c:v>33.005700000000367</c:v>
                </c:pt>
                <c:pt idx="446">
                  <c:v>33.00580000000037</c:v>
                </c:pt>
                <c:pt idx="447">
                  <c:v>33.005900000000373</c:v>
                </c:pt>
                <c:pt idx="448">
                  <c:v>33.006000000000377</c:v>
                </c:pt>
                <c:pt idx="449">
                  <c:v>33.00610000000038</c:v>
                </c:pt>
                <c:pt idx="450">
                  <c:v>33.006200000000383</c:v>
                </c:pt>
                <c:pt idx="451">
                  <c:v>33.006300000000387</c:v>
                </c:pt>
                <c:pt idx="452">
                  <c:v>33.00640000000039</c:v>
                </c:pt>
                <c:pt idx="453">
                  <c:v>33.006500000000393</c:v>
                </c:pt>
                <c:pt idx="454">
                  <c:v>33.006600000000397</c:v>
                </c:pt>
                <c:pt idx="455">
                  <c:v>33.0067000000004</c:v>
                </c:pt>
                <c:pt idx="456">
                  <c:v>33.006800000000403</c:v>
                </c:pt>
                <c:pt idx="457">
                  <c:v>33.006900000000407</c:v>
                </c:pt>
                <c:pt idx="458">
                  <c:v>33.00700000000041</c:v>
                </c:pt>
                <c:pt idx="459">
                  <c:v>33.007100000000413</c:v>
                </c:pt>
                <c:pt idx="460">
                  <c:v>33.007200000000417</c:v>
                </c:pt>
                <c:pt idx="461">
                  <c:v>33.00730000000042</c:v>
                </c:pt>
                <c:pt idx="462">
                  <c:v>33.007400000000423</c:v>
                </c:pt>
                <c:pt idx="463">
                  <c:v>33.007500000000427</c:v>
                </c:pt>
                <c:pt idx="464">
                  <c:v>33.00760000000043</c:v>
                </c:pt>
                <c:pt idx="465">
                  <c:v>33.007700000000433</c:v>
                </c:pt>
                <c:pt idx="466">
                  <c:v>33.007800000000437</c:v>
                </c:pt>
                <c:pt idx="467">
                  <c:v>33.00790000000044</c:v>
                </c:pt>
                <c:pt idx="468">
                  <c:v>33.008000000000443</c:v>
                </c:pt>
                <c:pt idx="469">
                  <c:v>33.008100000000447</c:v>
                </c:pt>
                <c:pt idx="470">
                  <c:v>33.00820000000045</c:v>
                </c:pt>
                <c:pt idx="471">
                  <c:v>33.008300000000453</c:v>
                </c:pt>
                <c:pt idx="472">
                  <c:v>33.008400000000456</c:v>
                </c:pt>
                <c:pt idx="473">
                  <c:v>33.00850000000046</c:v>
                </c:pt>
                <c:pt idx="474">
                  <c:v>33.008600000000463</c:v>
                </c:pt>
                <c:pt idx="475">
                  <c:v>33.008700000000466</c:v>
                </c:pt>
                <c:pt idx="476">
                  <c:v>33.00880000000047</c:v>
                </c:pt>
                <c:pt idx="477">
                  <c:v>33.008900000000473</c:v>
                </c:pt>
                <c:pt idx="478">
                  <c:v>33.009000000000476</c:v>
                </c:pt>
                <c:pt idx="479">
                  <c:v>33.00910000000048</c:v>
                </c:pt>
                <c:pt idx="480">
                  <c:v>33.009200000000483</c:v>
                </c:pt>
                <c:pt idx="481">
                  <c:v>33.009300000000486</c:v>
                </c:pt>
                <c:pt idx="482">
                  <c:v>33.00940000000049</c:v>
                </c:pt>
                <c:pt idx="483">
                  <c:v>33.009500000000493</c:v>
                </c:pt>
                <c:pt idx="484">
                  <c:v>33.009600000000496</c:v>
                </c:pt>
                <c:pt idx="485">
                  <c:v>33.0097000000005</c:v>
                </c:pt>
                <c:pt idx="486">
                  <c:v>33.009800000000503</c:v>
                </c:pt>
                <c:pt idx="487">
                  <c:v>33.009900000000506</c:v>
                </c:pt>
                <c:pt idx="488">
                  <c:v>33.01000000000051</c:v>
                </c:pt>
                <c:pt idx="489">
                  <c:v>33.010100000000513</c:v>
                </c:pt>
                <c:pt idx="490">
                  <c:v>33.010200000000516</c:v>
                </c:pt>
                <c:pt idx="491">
                  <c:v>33.01030000000052</c:v>
                </c:pt>
                <c:pt idx="492">
                  <c:v>33.010400000000523</c:v>
                </c:pt>
                <c:pt idx="493">
                  <c:v>33.010500000000526</c:v>
                </c:pt>
                <c:pt idx="494">
                  <c:v>33.01060000000053</c:v>
                </c:pt>
                <c:pt idx="495">
                  <c:v>33.010700000000533</c:v>
                </c:pt>
                <c:pt idx="496">
                  <c:v>33.010800000000536</c:v>
                </c:pt>
                <c:pt idx="497">
                  <c:v>33.010900000000539</c:v>
                </c:pt>
                <c:pt idx="498">
                  <c:v>33.011000000000543</c:v>
                </c:pt>
                <c:pt idx="499">
                  <c:v>33.011100000000546</c:v>
                </c:pt>
                <c:pt idx="500">
                  <c:v>33.011200000000549</c:v>
                </c:pt>
                <c:pt idx="501">
                  <c:v>33.011300000000553</c:v>
                </c:pt>
                <c:pt idx="502">
                  <c:v>33.011400000000556</c:v>
                </c:pt>
                <c:pt idx="503">
                  <c:v>33.011500000000559</c:v>
                </c:pt>
                <c:pt idx="504">
                  <c:v>33.011600000000563</c:v>
                </c:pt>
                <c:pt idx="505">
                  <c:v>33.011700000000566</c:v>
                </c:pt>
                <c:pt idx="506">
                  <c:v>33.011800000000569</c:v>
                </c:pt>
                <c:pt idx="507">
                  <c:v>33.011900000000573</c:v>
                </c:pt>
                <c:pt idx="508">
                  <c:v>33.012000000000576</c:v>
                </c:pt>
                <c:pt idx="509">
                  <c:v>33.012100000000579</c:v>
                </c:pt>
                <c:pt idx="510">
                  <c:v>33.012200000000583</c:v>
                </c:pt>
                <c:pt idx="511">
                  <c:v>33.012300000000586</c:v>
                </c:pt>
                <c:pt idx="512">
                  <c:v>33.012400000000589</c:v>
                </c:pt>
                <c:pt idx="513">
                  <c:v>33.012500000000593</c:v>
                </c:pt>
                <c:pt idx="514">
                  <c:v>33.012600000000596</c:v>
                </c:pt>
                <c:pt idx="515">
                  <c:v>33.012700000000599</c:v>
                </c:pt>
                <c:pt idx="516">
                  <c:v>33.012800000000603</c:v>
                </c:pt>
                <c:pt idx="517">
                  <c:v>33.012900000000606</c:v>
                </c:pt>
                <c:pt idx="518">
                  <c:v>33.013000000000609</c:v>
                </c:pt>
                <c:pt idx="519">
                  <c:v>33.013100000000613</c:v>
                </c:pt>
                <c:pt idx="520">
                  <c:v>33.013200000000616</c:v>
                </c:pt>
                <c:pt idx="521">
                  <c:v>33.013300000000619</c:v>
                </c:pt>
                <c:pt idx="522">
                  <c:v>33.013400000000622</c:v>
                </c:pt>
                <c:pt idx="523">
                  <c:v>33.013500000000626</c:v>
                </c:pt>
                <c:pt idx="524">
                  <c:v>33.013600000000629</c:v>
                </c:pt>
                <c:pt idx="525">
                  <c:v>33.013700000000632</c:v>
                </c:pt>
                <c:pt idx="526">
                  <c:v>33.013800000000636</c:v>
                </c:pt>
                <c:pt idx="527">
                  <c:v>33.013900000000639</c:v>
                </c:pt>
                <c:pt idx="528">
                  <c:v>33.014000000000642</c:v>
                </c:pt>
                <c:pt idx="529">
                  <c:v>33.014100000000646</c:v>
                </c:pt>
                <c:pt idx="530">
                  <c:v>33.014200000000649</c:v>
                </c:pt>
                <c:pt idx="531">
                  <c:v>33.014300000000652</c:v>
                </c:pt>
                <c:pt idx="532">
                  <c:v>33.014400000000656</c:v>
                </c:pt>
                <c:pt idx="533">
                  <c:v>33.014500000000659</c:v>
                </c:pt>
                <c:pt idx="534">
                  <c:v>33.014600000000662</c:v>
                </c:pt>
                <c:pt idx="535">
                  <c:v>33.014700000000666</c:v>
                </c:pt>
                <c:pt idx="536">
                  <c:v>33.014800000000669</c:v>
                </c:pt>
                <c:pt idx="537">
                  <c:v>33.014900000000672</c:v>
                </c:pt>
                <c:pt idx="538">
                  <c:v>33.015000000000676</c:v>
                </c:pt>
                <c:pt idx="539">
                  <c:v>33.015100000000679</c:v>
                </c:pt>
                <c:pt idx="540">
                  <c:v>33.015200000000682</c:v>
                </c:pt>
                <c:pt idx="541">
                  <c:v>33.015300000000686</c:v>
                </c:pt>
                <c:pt idx="542">
                  <c:v>33.015400000000689</c:v>
                </c:pt>
                <c:pt idx="543">
                  <c:v>33.015500000000692</c:v>
                </c:pt>
                <c:pt idx="544">
                  <c:v>33.015600000000696</c:v>
                </c:pt>
                <c:pt idx="545">
                  <c:v>33.015700000000699</c:v>
                </c:pt>
                <c:pt idx="546">
                  <c:v>33.015800000000702</c:v>
                </c:pt>
                <c:pt idx="547">
                  <c:v>33.015900000000705</c:v>
                </c:pt>
                <c:pt idx="548">
                  <c:v>33.016000000000709</c:v>
                </c:pt>
                <c:pt idx="549">
                  <c:v>33.016100000000712</c:v>
                </c:pt>
                <c:pt idx="550">
                  <c:v>33.016200000000715</c:v>
                </c:pt>
                <c:pt idx="551">
                  <c:v>33.016300000000719</c:v>
                </c:pt>
                <c:pt idx="552">
                  <c:v>33.016400000000722</c:v>
                </c:pt>
                <c:pt idx="553">
                  <c:v>33.016500000000725</c:v>
                </c:pt>
                <c:pt idx="554">
                  <c:v>33.016600000000729</c:v>
                </c:pt>
                <c:pt idx="555">
                  <c:v>33.016700000000732</c:v>
                </c:pt>
                <c:pt idx="556">
                  <c:v>33.016800000000735</c:v>
                </c:pt>
                <c:pt idx="557">
                  <c:v>33.016900000000739</c:v>
                </c:pt>
                <c:pt idx="558">
                  <c:v>33.017000000000742</c:v>
                </c:pt>
                <c:pt idx="559">
                  <c:v>33.017100000000745</c:v>
                </c:pt>
                <c:pt idx="560">
                  <c:v>33.017200000000749</c:v>
                </c:pt>
                <c:pt idx="561">
                  <c:v>33.017300000000752</c:v>
                </c:pt>
                <c:pt idx="562">
                  <c:v>33.017400000000755</c:v>
                </c:pt>
                <c:pt idx="563">
                  <c:v>33.017500000000759</c:v>
                </c:pt>
                <c:pt idx="564">
                  <c:v>33.017600000000762</c:v>
                </c:pt>
                <c:pt idx="565">
                  <c:v>33.017700000000765</c:v>
                </c:pt>
                <c:pt idx="566">
                  <c:v>33.017800000000769</c:v>
                </c:pt>
                <c:pt idx="567">
                  <c:v>33.017900000000772</c:v>
                </c:pt>
                <c:pt idx="568">
                  <c:v>33.018000000000775</c:v>
                </c:pt>
                <c:pt idx="569">
                  <c:v>33.018100000000778</c:v>
                </c:pt>
                <c:pt idx="570">
                  <c:v>33.018200000000782</c:v>
                </c:pt>
                <c:pt idx="571">
                  <c:v>33.018300000000785</c:v>
                </c:pt>
                <c:pt idx="572">
                  <c:v>33.018400000000788</c:v>
                </c:pt>
                <c:pt idx="573">
                  <c:v>33.018500000000792</c:v>
                </c:pt>
                <c:pt idx="574">
                  <c:v>33.018600000000795</c:v>
                </c:pt>
                <c:pt idx="575">
                  <c:v>33.018700000000798</c:v>
                </c:pt>
                <c:pt idx="576">
                  <c:v>33.018800000000802</c:v>
                </c:pt>
                <c:pt idx="577">
                  <c:v>33.018900000000805</c:v>
                </c:pt>
                <c:pt idx="578">
                  <c:v>33.019000000000808</c:v>
                </c:pt>
                <c:pt idx="579">
                  <c:v>33.019100000000812</c:v>
                </c:pt>
                <c:pt idx="580">
                  <c:v>33.019200000000815</c:v>
                </c:pt>
                <c:pt idx="581">
                  <c:v>33.019300000000818</c:v>
                </c:pt>
                <c:pt idx="582">
                  <c:v>33.019400000000822</c:v>
                </c:pt>
                <c:pt idx="583">
                  <c:v>33.019500000000825</c:v>
                </c:pt>
                <c:pt idx="584">
                  <c:v>33.019600000000828</c:v>
                </c:pt>
                <c:pt idx="585">
                  <c:v>33.019700000000832</c:v>
                </c:pt>
                <c:pt idx="586">
                  <c:v>33.019800000000835</c:v>
                </c:pt>
                <c:pt idx="587">
                  <c:v>33.019900000000838</c:v>
                </c:pt>
                <c:pt idx="588">
                  <c:v>33.020000000000842</c:v>
                </c:pt>
                <c:pt idx="589">
                  <c:v>33.020100000000845</c:v>
                </c:pt>
                <c:pt idx="590">
                  <c:v>33.020200000000848</c:v>
                </c:pt>
                <c:pt idx="591">
                  <c:v>33.020300000000852</c:v>
                </c:pt>
                <c:pt idx="592">
                  <c:v>33.020400000000855</c:v>
                </c:pt>
                <c:pt idx="593">
                  <c:v>33.020500000000858</c:v>
                </c:pt>
                <c:pt idx="594">
                  <c:v>33.020600000000861</c:v>
                </c:pt>
                <c:pt idx="595">
                  <c:v>33.020700000000865</c:v>
                </c:pt>
                <c:pt idx="596">
                  <c:v>33.020800000000868</c:v>
                </c:pt>
                <c:pt idx="597">
                  <c:v>33.020900000000871</c:v>
                </c:pt>
                <c:pt idx="598">
                  <c:v>33.021000000000875</c:v>
                </c:pt>
                <c:pt idx="599">
                  <c:v>33.021100000000878</c:v>
                </c:pt>
                <c:pt idx="600">
                  <c:v>33.021200000000881</c:v>
                </c:pt>
                <c:pt idx="601">
                  <c:v>33.021300000000885</c:v>
                </c:pt>
                <c:pt idx="602">
                  <c:v>33.021400000000888</c:v>
                </c:pt>
                <c:pt idx="603">
                  <c:v>33.021500000000891</c:v>
                </c:pt>
                <c:pt idx="604">
                  <c:v>33.021600000000895</c:v>
                </c:pt>
                <c:pt idx="605">
                  <c:v>33.021700000000898</c:v>
                </c:pt>
                <c:pt idx="606">
                  <c:v>33.021800000000901</c:v>
                </c:pt>
                <c:pt idx="607">
                  <c:v>33.021900000000905</c:v>
                </c:pt>
                <c:pt idx="608">
                  <c:v>33.022000000000908</c:v>
                </c:pt>
                <c:pt idx="609">
                  <c:v>33.022100000000911</c:v>
                </c:pt>
                <c:pt idx="610">
                  <c:v>33.022200000000915</c:v>
                </c:pt>
                <c:pt idx="611">
                  <c:v>33.022300000000918</c:v>
                </c:pt>
                <c:pt idx="612">
                  <c:v>33.022400000000921</c:v>
                </c:pt>
                <c:pt idx="613">
                  <c:v>33.022500000000925</c:v>
                </c:pt>
                <c:pt idx="614">
                  <c:v>33.022600000000928</c:v>
                </c:pt>
                <c:pt idx="615">
                  <c:v>33.022700000000931</c:v>
                </c:pt>
                <c:pt idx="616">
                  <c:v>33.022800000000935</c:v>
                </c:pt>
                <c:pt idx="617">
                  <c:v>33.022900000000938</c:v>
                </c:pt>
                <c:pt idx="618">
                  <c:v>33.023000000000941</c:v>
                </c:pt>
                <c:pt idx="619">
                  <c:v>33.023100000000944</c:v>
                </c:pt>
                <c:pt idx="620">
                  <c:v>33.023200000000948</c:v>
                </c:pt>
                <c:pt idx="621">
                  <c:v>33.023300000000951</c:v>
                </c:pt>
                <c:pt idx="622">
                  <c:v>33.023400000000954</c:v>
                </c:pt>
                <c:pt idx="623">
                  <c:v>33.023500000000958</c:v>
                </c:pt>
                <c:pt idx="624">
                  <c:v>33.023600000000961</c:v>
                </c:pt>
                <c:pt idx="625">
                  <c:v>33.023700000000964</c:v>
                </c:pt>
                <c:pt idx="626">
                  <c:v>33.023800000000968</c:v>
                </c:pt>
                <c:pt idx="627">
                  <c:v>33.023900000000971</c:v>
                </c:pt>
                <c:pt idx="628">
                  <c:v>33.024000000000974</c:v>
                </c:pt>
                <c:pt idx="629">
                  <c:v>33.024100000000978</c:v>
                </c:pt>
                <c:pt idx="630">
                  <c:v>33.024200000000981</c:v>
                </c:pt>
                <c:pt idx="631">
                  <c:v>33.024300000000984</c:v>
                </c:pt>
                <c:pt idx="632">
                  <c:v>33.024400000000988</c:v>
                </c:pt>
                <c:pt idx="633">
                  <c:v>33.024500000000991</c:v>
                </c:pt>
                <c:pt idx="634">
                  <c:v>33.024600000000994</c:v>
                </c:pt>
                <c:pt idx="635">
                  <c:v>33.024700000000998</c:v>
                </c:pt>
                <c:pt idx="636">
                  <c:v>33.024800000001001</c:v>
                </c:pt>
                <c:pt idx="637">
                  <c:v>33.024900000001004</c:v>
                </c:pt>
                <c:pt idx="638">
                  <c:v>33.025000000001008</c:v>
                </c:pt>
                <c:pt idx="639">
                  <c:v>33.025100000001011</c:v>
                </c:pt>
                <c:pt idx="640">
                  <c:v>33.025200000001014</c:v>
                </c:pt>
                <c:pt idx="641">
                  <c:v>33.025300000001018</c:v>
                </c:pt>
                <c:pt idx="642">
                  <c:v>33.025400000001021</c:v>
                </c:pt>
                <c:pt idx="643">
                  <c:v>33.025500000001024</c:v>
                </c:pt>
                <c:pt idx="644">
                  <c:v>33.025600000001027</c:v>
                </c:pt>
                <c:pt idx="645">
                  <c:v>33.025700000001031</c:v>
                </c:pt>
                <c:pt idx="646">
                  <c:v>33.025800000001034</c:v>
                </c:pt>
                <c:pt idx="647">
                  <c:v>33.025900000001037</c:v>
                </c:pt>
                <c:pt idx="648">
                  <c:v>33.026000000001041</c:v>
                </c:pt>
                <c:pt idx="649">
                  <c:v>33.026100000001044</c:v>
                </c:pt>
                <c:pt idx="650">
                  <c:v>33.026200000001047</c:v>
                </c:pt>
                <c:pt idx="651">
                  <c:v>33.026300000001051</c:v>
                </c:pt>
                <c:pt idx="652">
                  <c:v>33.026400000001054</c:v>
                </c:pt>
                <c:pt idx="653">
                  <c:v>33.026500000001057</c:v>
                </c:pt>
                <c:pt idx="654">
                  <c:v>33.026600000001061</c:v>
                </c:pt>
                <c:pt idx="655">
                  <c:v>33.026700000001064</c:v>
                </c:pt>
                <c:pt idx="656">
                  <c:v>33.026800000001067</c:v>
                </c:pt>
                <c:pt idx="657">
                  <c:v>33.026900000001071</c:v>
                </c:pt>
                <c:pt idx="658">
                  <c:v>33.027000000001074</c:v>
                </c:pt>
                <c:pt idx="659">
                  <c:v>33.027100000001077</c:v>
                </c:pt>
                <c:pt idx="660">
                  <c:v>33.027200000001081</c:v>
                </c:pt>
                <c:pt idx="661">
                  <c:v>33.027300000001084</c:v>
                </c:pt>
                <c:pt idx="662">
                  <c:v>33.027400000001087</c:v>
                </c:pt>
                <c:pt idx="663">
                  <c:v>33.027500000001091</c:v>
                </c:pt>
                <c:pt idx="664">
                  <c:v>33.027600000001094</c:v>
                </c:pt>
                <c:pt idx="665">
                  <c:v>33.027700000001097</c:v>
                </c:pt>
                <c:pt idx="666">
                  <c:v>33.0278000000011</c:v>
                </c:pt>
                <c:pt idx="667">
                  <c:v>33.027900000001104</c:v>
                </c:pt>
                <c:pt idx="668">
                  <c:v>33.028000000001107</c:v>
                </c:pt>
                <c:pt idx="669">
                  <c:v>33.02810000000111</c:v>
                </c:pt>
                <c:pt idx="670">
                  <c:v>33.028200000001114</c:v>
                </c:pt>
                <c:pt idx="671">
                  <c:v>33.028300000001117</c:v>
                </c:pt>
                <c:pt idx="672">
                  <c:v>33.02840000000112</c:v>
                </c:pt>
                <c:pt idx="673">
                  <c:v>33.028500000001124</c:v>
                </c:pt>
                <c:pt idx="674">
                  <c:v>33.028600000001127</c:v>
                </c:pt>
                <c:pt idx="675">
                  <c:v>33.02870000000113</c:v>
                </c:pt>
                <c:pt idx="676">
                  <c:v>33.028800000001134</c:v>
                </c:pt>
                <c:pt idx="677">
                  <c:v>33.028900000001137</c:v>
                </c:pt>
                <c:pt idx="678">
                  <c:v>33.02900000000114</c:v>
                </c:pt>
                <c:pt idx="679">
                  <c:v>33.029100000001144</c:v>
                </c:pt>
                <c:pt idx="680">
                  <c:v>33.029200000001147</c:v>
                </c:pt>
                <c:pt idx="681">
                  <c:v>33.02930000000115</c:v>
                </c:pt>
                <c:pt idx="682">
                  <c:v>33.029400000001154</c:v>
                </c:pt>
                <c:pt idx="683">
                  <c:v>33.029500000001157</c:v>
                </c:pt>
                <c:pt idx="684">
                  <c:v>33.02960000000116</c:v>
                </c:pt>
                <c:pt idx="685">
                  <c:v>33.029700000001164</c:v>
                </c:pt>
                <c:pt idx="686">
                  <c:v>33.029800000001167</c:v>
                </c:pt>
                <c:pt idx="687">
                  <c:v>33.02990000000117</c:v>
                </c:pt>
                <c:pt idx="688">
                  <c:v>33.030000000001174</c:v>
                </c:pt>
                <c:pt idx="689">
                  <c:v>33.030100000001177</c:v>
                </c:pt>
                <c:pt idx="690">
                  <c:v>33.03020000000118</c:v>
                </c:pt>
                <c:pt idx="691">
                  <c:v>33.030300000001183</c:v>
                </c:pt>
                <c:pt idx="692">
                  <c:v>33.030400000001187</c:v>
                </c:pt>
                <c:pt idx="693">
                  <c:v>33.03050000000119</c:v>
                </c:pt>
                <c:pt idx="694">
                  <c:v>33.030600000001193</c:v>
                </c:pt>
                <c:pt idx="695">
                  <c:v>33.030700000001197</c:v>
                </c:pt>
                <c:pt idx="696">
                  <c:v>33.0308000000012</c:v>
                </c:pt>
                <c:pt idx="697">
                  <c:v>33.030900000001203</c:v>
                </c:pt>
                <c:pt idx="698">
                  <c:v>33.031000000001207</c:v>
                </c:pt>
                <c:pt idx="699">
                  <c:v>33.03110000000121</c:v>
                </c:pt>
                <c:pt idx="700">
                  <c:v>33.031200000001213</c:v>
                </c:pt>
                <c:pt idx="701">
                  <c:v>33.031300000001217</c:v>
                </c:pt>
                <c:pt idx="702">
                  <c:v>33.03140000000122</c:v>
                </c:pt>
                <c:pt idx="703">
                  <c:v>33.031500000001223</c:v>
                </c:pt>
                <c:pt idx="704">
                  <c:v>33.031600000001227</c:v>
                </c:pt>
                <c:pt idx="705">
                  <c:v>33.03170000000123</c:v>
                </c:pt>
                <c:pt idx="706">
                  <c:v>33.031800000001233</c:v>
                </c:pt>
                <c:pt idx="707">
                  <c:v>33.031900000001237</c:v>
                </c:pt>
                <c:pt idx="708">
                  <c:v>33.03200000000124</c:v>
                </c:pt>
                <c:pt idx="709">
                  <c:v>33.032100000001243</c:v>
                </c:pt>
                <c:pt idx="710">
                  <c:v>33.032200000001247</c:v>
                </c:pt>
                <c:pt idx="711">
                  <c:v>33.03230000000125</c:v>
                </c:pt>
                <c:pt idx="712">
                  <c:v>33.032400000001253</c:v>
                </c:pt>
                <c:pt idx="713">
                  <c:v>33.032500000001257</c:v>
                </c:pt>
                <c:pt idx="714">
                  <c:v>33.03260000000126</c:v>
                </c:pt>
                <c:pt idx="715">
                  <c:v>33.032700000001263</c:v>
                </c:pt>
                <c:pt idx="716">
                  <c:v>33.032800000001266</c:v>
                </c:pt>
                <c:pt idx="717">
                  <c:v>33.03290000000127</c:v>
                </c:pt>
                <c:pt idx="718">
                  <c:v>33.033000000001273</c:v>
                </c:pt>
                <c:pt idx="719">
                  <c:v>33.033100000001276</c:v>
                </c:pt>
                <c:pt idx="720">
                  <c:v>33.03320000000128</c:v>
                </c:pt>
                <c:pt idx="721">
                  <c:v>33.033300000001283</c:v>
                </c:pt>
                <c:pt idx="722">
                  <c:v>33.033400000001286</c:v>
                </c:pt>
                <c:pt idx="723">
                  <c:v>33.03350000000129</c:v>
                </c:pt>
                <c:pt idx="724">
                  <c:v>33.033600000001293</c:v>
                </c:pt>
                <c:pt idx="725">
                  <c:v>33.033700000001296</c:v>
                </c:pt>
                <c:pt idx="726">
                  <c:v>33.0338000000013</c:v>
                </c:pt>
                <c:pt idx="727">
                  <c:v>33.033900000001303</c:v>
                </c:pt>
                <c:pt idx="728">
                  <c:v>33.034000000001306</c:v>
                </c:pt>
                <c:pt idx="729">
                  <c:v>33.03410000000131</c:v>
                </c:pt>
                <c:pt idx="730">
                  <c:v>33.034200000001313</c:v>
                </c:pt>
                <c:pt idx="731">
                  <c:v>33.034300000001316</c:v>
                </c:pt>
                <c:pt idx="732">
                  <c:v>33.03440000000132</c:v>
                </c:pt>
                <c:pt idx="733">
                  <c:v>33.034500000001323</c:v>
                </c:pt>
                <c:pt idx="734">
                  <c:v>33.034600000001326</c:v>
                </c:pt>
                <c:pt idx="735">
                  <c:v>33.03470000000133</c:v>
                </c:pt>
                <c:pt idx="736">
                  <c:v>33.034800000001333</c:v>
                </c:pt>
                <c:pt idx="737">
                  <c:v>33.034900000001336</c:v>
                </c:pt>
                <c:pt idx="738">
                  <c:v>33.03500000000134</c:v>
                </c:pt>
                <c:pt idx="739">
                  <c:v>33.035100000001343</c:v>
                </c:pt>
                <c:pt idx="740">
                  <c:v>33.035200000001346</c:v>
                </c:pt>
                <c:pt idx="741">
                  <c:v>33.035300000001349</c:v>
                </c:pt>
                <c:pt idx="742">
                  <c:v>33.035400000001353</c:v>
                </c:pt>
                <c:pt idx="743">
                  <c:v>33.035500000001356</c:v>
                </c:pt>
                <c:pt idx="744">
                  <c:v>33.035600000001359</c:v>
                </c:pt>
                <c:pt idx="745">
                  <c:v>33.035700000001363</c:v>
                </c:pt>
                <c:pt idx="746">
                  <c:v>33.035800000001366</c:v>
                </c:pt>
                <c:pt idx="747">
                  <c:v>33.035900000001369</c:v>
                </c:pt>
                <c:pt idx="748">
                  <c:v>33.036000000001373</c:v>
                </c:pt>
                <c:pt idx="749">
                  <c:v>33.036100000001376</c:v>
                </c:pt>
                <c:pt idx="750">
                  <c:v>33.036200000001379</c:v>
                </c:pt>
                <c:pt idx="751">
                  <c:v>33.036300000001383</c:v>
                </c:pt>
                <c:pt idx="752">
                  <c:v>33.036400000001386</c:v>
                </c:pt>
                <c:pt idx="753">
                  <c:v>33.036500000001389</c:v>
                </c:pt>
                <c:pt idx="754">
                  <c:v>33.036600000001393</c:v>
                </c:pt>
                <c:pt idx="755">
                  <c:v>33.036700000001396</c:v>
                </c:pt>
                <c:pt idx="756">
                  <c:v>33.036800000001399</c:v>
                </c:pt>
                <c:pt idx="757">
                  <c:v>33.036900000001403</c:v>
                </c:pt>
                <c:pt idx="758">
                  <c:v>33.037000000001406</c:v>
                </c:pt>
                <c:pt idx="759">
                  <c:v>33.037100000001409</c:v>
                </c:pt>
                <c:pt idx="760">
                  <c:v>33.037200000001413</c:v>
                </c:pt>
                <c:pt idx="761">
                  <c:v>33.037300000001416</c:v>
                </c:pt>
                <c:pt idx="762">
                  <c:v>33.037400000001419</c:v>
                </c:pt>
                <c:pt idx="763">
                  <c:v>33.037500000001423</c:v>
                </c:pt>
                <c:pt idx="764">
                  <c:v>33.037600000001426</c:v>
                </c:pt>
                <c:pt idx="765">
                  <c:v>33.037700000001429</c:v>
                </c:pt>
                <c:pt idx="766">
                  <c:v>33.037800000001432</c:v>
                </c:pt>
                <c:pt idx="767">
                  <c:v>33.037900000001436</c:v>
                </c:pt>
                <c:pt idx="768">
                  <c:v>33.038000000001439</c:v>
                </c:pt>
                <c:pt idx="769">
                  <c:v>33.038100000001442</c:v>
                </c:pt>
                <c:pt idx="770">
                  <c:v>33.038200000001446</c:v>
                </c:pt>
                <c:pt idx="771">
                  <c:v>33.038300000001449</c:v>
                </c:pt>
                <c:pt idx="772">
                  <c:v>33.038400000001452</c:v>
                </c:pt>
                <c:pt idx="773">
                  <c:v>33.038500000001456</c:v>
                </c:pt>
                <c:pt idx="774">
                  <c:v>33.038600000001459</c:v>
                </c:pt>
                <c:pt idx="775">
                  <c:v>33.038700000001462</c:v>
                </c:pt>
                <c:pt idx="776">
                  <c:v>33.038800000001466</c:v>
                </c:pt>
                <c:pt idx="777">
                  <c:v>33.038900000001469</c:v>
                </c:pt>
                <c:pt idx="778">
                  <c:v>33.039000000001472</c:v>
                </c:pt>
                <c:pt idx="779">
                  <c:v>33.039100000001476</c:v>
                </c:pt>
                <c:pt idx="780">
                  <c:v>33.039200000001479</c:v>
                </c:pt>
                <c:pt idx="781">
                  <c:v>33.039300000001482</c:v>
                </c:pt>
                <c:pt idx="782">
                  <c:v>33.039400000001486</c:v>
                </c:pt>
                <c:pt idx="783">
                  <c:v>33.039500000001489</c:v>
                </c:pt>
                <c:pt idx="784">
                  <c:v>33.039600000001492</c:v>
                </c:pt>
                <c:pt idx="785">
                  <c:v>33.039700000001496</c:v>
                </c:pt>
                <c:pt idx="786">
                  <c:v>33.039800000001499</c:v>
                </c:pt>
                <c:pt idx="787">
                  <c:v>33.039900000001502</c:v>
                </c:pt>
                <c:pt idx="788">
                  <c:v>33.040000000001505</c:v>
                </c:pt>
                <c:pt idx="789">
                  <c:v>33.040100000001509</c:v>
                </c:pt>
                <c:pt idx="790">
                  <c:v>33.040200000001512</c:v>
                </c:pt>
                <c:pt idx="791">
                  <c:v>33.040300000001515</c:v>
                </c:pt>
                <c:pt idx="792">
                  <c:v>33.040400000001519</c:v>
                </c:pt>
                <c:pt idx="793">
                  <c:v>33.040500000001522</c:v>
                </c:pt>
                <c:pt idx="794">
                  <c:v>33.040600000001525</c:v>
                </c:pt>
                <c:pt idx="795">
                  <c:v>33.040700000001529</c:v>
                </c:pt>
                <c:pt idx="796">
                  <c:v>33.040800000001532</c:v>
                </c:pt>
                <c:pt idx="797">
                  <c:v>33.040900000001535</c:v>
                </c:pt>
                <c:pt idx="798">
                  <c:v>33.041000000001539</c:v>
                </c:pt>
                <c:pt idx="799">
                  <c:v>33.041100000001542</c:v>
                </c:pt>
                <c:pt idx="800">
                  <c:v>33.041200000001545</c:v>
                </c:pt>
                <c:pt idx="801">
                  <c:v>33.041300000001549</c:v>
                </c:pt>
                <c:pt idx="802">
                  <c:v>33.041400000001552</c:v>
                </c:pt>
                <c:pt idx="803">
                  <c:v>33.041500000001555</c:v>
                </c:pt>
                <c:pt idx="804">
                  <c:v>33.041600000001559</c:v>
                </c:pt>
                <c:pt idx="805">
                  <c:v>33.041700000001562</c:v>
                </c:pt>
                <c:pt idx="806">
                  <c:v>33.041800000001565</c:v>
                </c:pt>
                <c:pt idx="807">
                  <c:v>33.041900000001569</c:v>
                </c:pt>
                <c:pt idx="808">
                  <c:v>33.042000000001572</c:v>
                </c:pt>
                <c:pt idx="809">
                  <c:v>33.042100000001575</c:v>
                </c:pt>
                <c:pt idx="810">
                  <c:v>33.042200000001579</c:v>
                </c:pt>
                <c:pt idx="811">
                  <c:v>33.042300000001582</c:v>
                </c:pt>
                <c:pt idx="812">
                  <c:v>33.042400000001585</c:v>
                </c:pt>
                <c:pt idx="813">
                  <c:v>33.042500000001588</c:v>
                </c:pt>
                <c:pt idx="814">
                  <c:v>33.042600000001592</c:v>
                </c:pt>
                <c:pt idx="815">
                  <c:v>33.042700000001595</c:v>
                </c:pt>
                <c:pt idx="816">
                  <c:v>33.042800000001598</c:v>
                </c:pt>
                <c:pt idx="817">
                  <c:v>33.042900000001602</c:v>
                </c:pt>
                <c:pt idx="818">
                  <c:v>33.043000000001605</c:v>
                </c:pt>
                <c:pt idx="819">
                  <c:v>33.043100000001608</c:v>
                </c:pt>
                <c:pt idx="820">
                  <c:v>33.043200000001612</c:v>
                </c:pt>
                <c:pt idx="821">
                  <c:v>33.043300000001615</c:v>
                </c:pt>
                <c:pt idx="822">
                  <c:v>33.043400000001618</c:v>
                </c:pt>
                <c:pt idx="823">
                  <c:v>33.043500000001622</c:v>
                </c:pt>
                <c:pt idx="824">
                  <c:v>33.043600000001625</c:v>
                </c:pt>
                <c:pt idx="825">
                  <c:v>33.043700000001628</c:v>
                </c:pt>
                <c:pt idx="826">
                  <c:v>33.043800000001632</c:v>
                </c:pt>
                <c:pt idx="827">
                  <c:v>33.043900000001635</c:v>
                </c:pt>
                <c:pt idx="828">
                  <c:v>33.044000000001638</c:v>
                </c:pt>
                <c:pt idx="829">
                  <c:v>33.044100000001642</c:v>
                </c:pt>
                <c:pt idx="830">
                  <c:v>33.044200000001645</c:v>
                </c:pt>
                <c:pt idx="831">
                  <c:v>33.044300000001648</c:v>
                </c:pt>
                <c:pt idx="832">
                  <c:v>33.044400000001652</c:v>
                </c:pt>
                <c:pt idx="833">
                  <c:v>33.044500000001655</c:v>
                </c:pt>
                <c:pt idx="834">
                  <c:v>33.044600000001658</c:v>
                </c:pt>
                <c:pt idx="835">
                  <c:v>33.044700000001662</c:v>
                </c:pt>
                <c:pt idx="836">
                  <c:v>33.044800000001665</c:v>
                </c:pt>
                <c:pt idx="837">
                  <c:v>33.044900000001668</c:v>
                </c:pt>
                <c:pt idx="838">
                  <c:v>33.045000000001671</c:v>
                </c:pt>
                <c:pt idx="839">
                  <c:v>33.045100000001675</c:v>
                </c:pt>
                <c:pt idx="840">
                  <c:v>33.045200000001678</c:v>
                </c:pt>
                <c:pt idx="841">
                  <c:v>33.045300000001681</c:v>
                </c:pt>
                <c:pt idx="842">
                  <c:v>33.045400000001685</c:v>
                </c:pt>
                <c:pt idx="843">
                  <c:v>33.045500000001688</c:v>
                </c:pt>
                <c:pt idx="844">
                  <c:v>33.045600000001691</c:v>
                </c:pt>
                <c:pt idx="845">
                  <c:v>33.045700000001695</c:v>
                </c:pt>
                <c:pt idx="846">
                  <c:v>33.045800000001698</c:v>
                </c:pt>
                <c:pt idx="847">
                  <c:v>33.045900000001701</c:v>
                </c:pt>
                <c:pt idx="848">
                  <c:v>33.046000000001705</c:v>
                </c:pt>
                <c:pt idx="849">
                  <c:v>33.046100000001708</c:v>
                </c:pt>
                <c:pt idx="850">
                  <c:v>33.046200000001711</c:v>
                </c:pt>
                <c:pt idx="851">
                  <c:v>33.046300000001715</c:v>
                </c:pt>
                <c:pt idx="852">
                  <c:v>33.046400000001718</c:v>
                </c:pt>
                <c:pt idx="853">
                  <c:v>33.046500000001721</c:v>
                </c:pt>
                <c:pt idx="854">
                  <c:v>33.046600000001725</c:v>
                </c:pt>
                <c:pt idx="855">
                  <c:v>33.046700000001728</c:v>
                </c:pt>
                <c:pt idx="856">
                  <c:v>33.046800000001731</c:v>
                </c:pt>
                <c:pt idx="857">
                  <c:v>33.046900000001735</c:v>
                </c:pt>
                <c:pt idx="858">
                  <c:v>33.047000000001738</c:v>
                </c:pt>
                <c:pt idx="859">
                  <c:v>33.047100000001741</c:v>
                </c:pt>
                <c:pt idx="860">
                  <c:v>33.047200000001745</c:v>
                </c:pt>
                <c:pt idx="861">
                  <c:v>33.047300000001748</c:v>
                </c:pt>
                <c:pt idx="862">
                  <c:v>33.047400000001751</c:v>
                </c:pt>
                <c:pt idx="863">
                  <c:v>33.047500000001754</c:v>
                </c:pt>
                <c:pt idx="864">
                  <c:v>33.047600000001758</c:v>
                </c:pt>
                <c:pt idx="865">
                  <c:v>33.047700000001761</c:v>
                </c:pt>
                <c:pt idx="866">
                  <c:v>33.047800000001764</c:v>
                </c:pt>
                <c:pt idx="867">
                  <c:v>33.047900000001768</c:v>
                </c:pt>
                <c:pt idx="868">
                  <c:v>33.048000000001771</c:v>
                </c:pt>
                <c:pt idx="869">
                  <c:v>33.048100000001774</c:v>
                </c:pt>
                <c:pt idx="870">
                  <c:v>33.048200000001778</c:v>
                </c:pt>
                <c:pt idx="871">
                  <c:v>33.048300000001781</c:v>
                </c:pt>
                <c:pt idx="872">
                  <c:v>33.048400000001784</c:v>
                </c:pt>
                <c:pt idx="873">
                  <c:v>33.048500000001788</c:v>
                </c:pt>
                <c:pt idx="874">
                  <c:v>33.048600000001791</c:v>
                </c:pt>
                <c:pt idx="875">
                  <c:v>33.048700000001794</c:v>
                </c:pt>
                <c:pt idx="876">
                  <c:v>33.048800000001798</c:v>
                </c:pt>
                <c:pt idx="877">
                  <c:v>33.048900000001801</c:v>
                </c:pt>
                <c:pt idx="878">
                  <c:v>33.049000000001804</c:v>
                </c:pt>
                <c:pt idx="879">
                  <c:v>33.049100000001808</c:v>
                </c:pt>
                <c:pt idx="880">
                  <c:v>33.049200000001811</c:v>
                </c:pt>
                <c:pt idx="881">
                  <c:v>33.049300000001814</c:v>
                </c:pt>
                <c:pt idx="882">
                  <c:v>33.049400000001818</c:v>
                </c:pt>
                <c:pt idx="883">
                  <c:v>33.049500000001821</c:v>
                </c:pt>
                <c:pt idx="884">
                  <c:v>33.049600000001824</c:v>
                </c:pt>
                <c:pt idx="885">
                  <c:v>33.049700000001828</c:v>
                </c:pt>
                <c:pt idx="886">
                  <c:v>33.049800000001831</c:v>
                </c:pt>
                <c:pt idx="887">
                  <c:v>33.049900000001834</c:v>
                </c:pt>
                <c:pt idx="888">
                  <c:v>33.050000000001837</c:v>
                </c:pt>
                <c:pt idx="889">
                  <c:v>33.050100000001841</c:v>
                </c:pt>
                <c:pt idx="890">
                  <c:v>33.050200000001844</c:v>
                </c:pt>
                <c:pt idx="891">
                  <c:v>33.050300000001847</c:v>
                </c:pt>
                <c:pt idx="892">
                  <c:v>33.050400000001851</c:v>
                </c:pt>
                <c:pt idx="893">
                  <c:v>33.050500000001854</c:v>
                </c:pt>
                <c:pt idx="894">
                  <c:v>33.050600000001857</c:v>
                </c:pt>
                <c:pt idx="895">
                  <c:v>33.050700000001861</c:v>
                </c:pt>
                <c:pt idx="896">
                  <c:v>33.050800000001864</c:v>
                </c:pt>
                <c:pt idx="897">
                  <c:v>33.050900000001867</c:v>
                </c:pt>
                <c:pt idx="898">
                  <c:v>33.051000000001871</c:v>
                </c:pt>
                <c:pt idx="899">
                  <c:v>33.051100000001874</c:v>
                </c:pt>
                <c:pt idx="900">
                  <c:v>33.051200000001877</c:v>
                </c:pt>
                <c:pt idx="901">
                  <c:v>33.051300000001881</c:v>
                </c:pt>
                <c:pt idx="902">
                  <c:v>33.051400000001884</c:v>
                </c:pt>
                <c:pt idx="903">
                  <c:v>33.051500000001887</c:v>
                </c:pt>
                <c:pt idx="904">
                  <c:v>33.051600000001891</c:v>
                </c:pt>
                <c:pt idx="905">
                  <c:v>33.051700000001894</c:v>
                </c:pt>
                <c:pt idx="906">
                  <c:v>33.051800000001897</c:v>
                </c:pt>
                <c:pt idx="907">
                  <c:v>33.051900000001901</c:v>
                </c:pt>
                <c:pt idx="908">
                  <c:v>33.052000000001904</c:v>
                </c:pt>
                <c:pt idx="909">
                  <c:v>33.052100000001907</c:v>
                </c:pt>
                <c:pt idx="910">
                  <c:v>33.05220000000191</c:v>
                </c:pt>
                <c:pt idx="911">
                  <c:v>33.052300000001914</c:v>
                </c:pt>
                <c:pt idx="912">
                  <c:v>33.052400000001917</c:v>
                </c:pt>
                <c:pt idx="913">
                  <c:v>33.05250000000192</c:v>
                </c:pt>
                <c:pt idx="914">
                  <c:v>33.052600000001924</c:v>
                </c:pt>
                <c:pt idx="915">
                  <c:v>33.052700000001927</c:v>
                </c:pt>
                <c:pt idx="916">
                  <c:v>33.05280000000193</c:v>
                </c:pt>
                <c:pt idx="917">
                  <c:v>33.052900000001934</c:v>
                </c:pt>
                <c:pt idx="918">
                  <c:v>33.053000000001937</c:v>
                </c:pt>
                <c:pt idx="919">
                  <c:v>33.05310000000194</c:v>
                </c:pt>
                <c:pt idx="920">
                  <c:v>33.053200000001944</c:v>
                </c:pt>
                <c:pt idx="921">
                  <c:v>33.053300000001947</c:v>
                </c:pt>
                <c:pt idx="922">
                  <c:v>33.05340000000195</c:v>
                </c:pt>
                <c:pt idx="923">
                  <c:v>33.053500000001954</c:v>
                </c:pt>
                <c:pt idx="924">
                  <c:v>33.053600000001957</c:v>
                </c:pt>
                <c:pt idx="925">
                  <c:v>33.05370000000196</c:v>
                </c:pt>
                <c:pt idx="926">
                  <c:v>33.053800000001964</c:v>
                </c:pt>
                <c:pt idx="927">
                  <c:v>33.053900000001967</c:v>
                </c:pt>
                <c:pt idx="928">
                  <c:v>33.05400000000197</c:v>
                </c:pt>
                <c:pt idx="929">
                  <c:v>33.054100000001974</c:v>
                </c:pt>
                <c:pt idx="930">
                  <c:v>33.054200000001977</c:v>
                </c:pt>
                <c:pt idx="931">
                  <c:v>33.05430000000198</c:v>
                </c:pt>
                <c:pt idx="932">
                  <c:v>33.054400000001984</c:v>
                </c:pt>
                <c:pt idx="933">
                  <c:v>33.054500000001987</c:v>
                </c:pt>
                <c:pt idx="934">
                  <c:v>33.05460000000199</c:v>
                </c:pt>
                <c:pt idx="935">
                  <c:v>33.054700000001993</c:v>
                </c:pt>
                <c:pt idx="936">
                  <c:v>33.054800000001997</c:v>
                </c:pt>
                <c:pt idx="937">
                  <c:v>33.054900000002</c:v>
                </c:pt>
                <c:pt idx="938">
                  <c:v>33.055000000002003</c:v>
                </c:pt>
                <c:pt idx="939">
                  <c:v>33.055100000002007</c:v>
                </c:pt>
                <c:pt idx="940">
                  <c:v>33.05520000000201</c:v>
                </c:pt>
                <c:pt idx="941">
                  <c:v>33.055300000002013</c:v>
                </c:pt>
                <c:pt idx="942">
                  <c:v>33.055400000002017</c:v>
                </c:pt>
                <c:pt idx="943">
                  <c:v>33.05550000000202</c:v>
                </c:pt>
                <c:pt idx="944">
                  <c:v>33.055600000002023</c:v>
                </c:pt>
                <c:pt idx="945">
                  <c:v>33.055700000002027</c:v>
                </c:pt>
                <c:pt idx="946">
                  <c:v>33.05580000000203</c:v>
                </c:pt>
                <c:pt idx="947">
                  <c:v>33.055900000002033</c:v>
                </c:pt>
                <c:pt idx="948">
                  <c:v>33.056000000002037</c:v>
                </c:pt>
                <c:pt idx="949">
                  <c:v>33.05610000000204</c:v>
                </c:pt>
                <c:pt idx="950">
                  <c:v>33.056200000002043</c:v>
                </c:pt>
                <c:pt idx="951">
                  <c:v>33.056300000002047</c:v>
                </c:pt>
                <c:pt idx="952">
                  <c:v>33.05640000000205</c:v>
                </c:pt>
                <c:pt idx="953">
                  <c:v>33.056500000002053</c:v>
                </c:pt>
                <c:pt idx="954">
                  <c:v>33.056600000002057</c:v>
                </c:pt>
                <c:pt idx="955">
                  <c:v>33.05670000000206</c:v>
                </c:pt>
                <c:pt idx="956">
                  <c:v>33.056800000002063</c:v>
                </c:pt>
                <c:pt idx="957">
                  <c:v>33.056900000002067</c:v>
                </c:pt>
                <c:pt idx="958">
                  <c:v>33.05700000000207</c:v>
                </c:pt>
                <c:pt idx="959">
                  <c:v>33.057100000002073</c:v>
                </c:pt>
                <c:pt idx="960">
                  <c:v>33.057200000002076</c:v>
                </c:pt>
                <c:pt idx="961">
                  <c:v>33.05730000000208</c:v>
                </c:pt>
                <c:pt idx="962">
                  <c:v>33.057400000002083</c:v>
                </c:pt>
                <c:pt idx="963">
                  <c:v>33.057500000002086</c:v>
                </c:pt>
                <c:pt idx="964">
                  <c:v>33.05760000000209</c:v>
                </c:pt>
                <c:pt idx="965">
                  <c:v>33.057700000002093</c:v>
                </c:pt>
                <c:pt idx="966">
                  <c:v>33.057800000002096</c:v>
                </c:pt>
                <c:pt idx="967">
                  <c:v>33.0579000000021</c:v>
                </c:pt>
                <c:pt idx="968">
                  <c:v>33.058000000002103</c:v>
                </c:pt>
                <c:pt idx="969">
                  <c:v>33.058100000002106</c:v>
                </c:pt>
                <c:pt idx="970">
                  <c:v>33.05820000000211</c:v>
                </c:pt>
                <c:pt idx="971">
                  <c:v>33.058300000002113</c:v>
                </c:pt>
                <c:pt idx="972">
                  <c:v>33.058400000002116</c:v>
                </c:pt>
                <c:pt idx="973">
                  <c:v>33.05850000000212</c:v>
                </c:pt>
                <c:pt idx="974">
                  <c:v>33.058600000002123</c:v>
                </c:pt>
                <c:pt idx="975">
                  <c:v>33.058700000002126</c:v>
                </c:pt>
                <c:pt idx="976">
                  <c:v>33.05880000000213</c:v>
                </c:pt>
                <c:pt idx="977">
                  <c:v>33.058900000002133</c:v>
                </c:pt>
                <c:pt idx="978">
                  <c:v>33.059000000002136</c:v>
                </c:pt>
                <c:pt idx="979">
                  <c:v>33.05910000000214</c:v>
                </c:pt>
                <c:pt idx="980">
                  <c:v>33.059200000002143</c:v>
                </c:pt>
                <c:pt idx="981">
                  <c:v>33.059300000002146</c:v>
                </c:pt>
                <c:pt idx="982">
                  <c:v>33.05940000000215</c:v>
                </c:pt>
                <c:pt idx="983">
                  <c:v>33.059500000002153</c:v>
                </c:pt>
                <c:pt idx="984">
                  <c:v>33.059600000002156</c:v>
                </c:pt>
                <c:pt idx="985">
                  <c:v>33.059700000002159</c:v>
                </c:pt>
                <c:pt idx="986">
                  <c:v>33.059800000002163</c:v>
                </c:pt>
                <c:pt idx="987">
                  <c:v>33.059900000002166</c:v>
                </c:pt>
                <c:pt idx="988">
                  <c:v>33.060000000002169</c:v>
                </c:pt>
                <c:pt idx="989">
                  <c:v>33.060100000002173</c:v>
                </c:pt>
                <c:pt idx="990">
                  <c:v>33.060200000002176</c:v>
                </c:pt>
                <c:pt idx="991">
                  <c:v>33.060300000002179</c:v>
                </c:pt>
                <c:pt idx="992">
                  <c:v>33.060400000002183</c:v>
                </c:pt>
                <c:pt idx="993">
                  <c:v>33.060500000002186</c:v>
                </c:pt>
                <c:pt idx="994">
                  <c:v>33.060600000002189</c:v>
                </c:pt>
                <c:pt idx="995">
                  <c:v>33.060700000002193</c:v>
                </c:pt>
                <c:pt idx="996">
                  <c:v>33.060800000002196</c:v>
                </c:pt>
                <c:pt idx="997">
                  <c:v>33.060900000002199</c:v>
                </c:pt>
                <c:pt idx="998">
                  <c:v>33.061000000002203</c:v>
                </c:pt>
                <c:pt idx="999">
                  <c:v>33.061100000002206</c:v>
                </c:pt>
                <c:pt idx="1000">
                  <c:v>33.061200000002209</c:v>
                </c:pt>
              </c:numCache>
            </c:numRef>
          </c:xVal>
          <c:yVal>
            <c:numRef>
              <c:f>Calculs!$K$4:$K$1004</c:f>
              <c:numCache>
                <c:formatCode>0.00</c:formatCode>
                <c:ptCount val="1001"/>
                <c:pt idx="0">
                  <c:v>497.16938386972515</c:v>
                </c:pt>
                <c:pt idx="1">
                  <c:v>498.89461014633224</c:v>
                </c:pt>
                <c:pt idx="2">
                  <c:v>500.61621732087974</c:v>
                </c:pt>
                <c:pt idx="3">
                  <c:v>502.33421686950084</c:v>
                </c:pt>
                <c:pt idx="4">
                  <c:v>504.04862020478083</c:v>
                </c:pt>
                <c:pt idx="5">
                  <c:v>505.75943867622618</c:v>
                </c:pt>
                <c:pt idx="6">
                  <c:v>507.46668357072906</c:v>
                </c:pt>
                <c:pt idx="7">
                  <c:v>509.17036611302785</c:v>
                </c:pt>
                <c:pt idx="8">
                  <c:v>510.87049746616316</c:v>
                </c:pt>
                <c:pt idx="9">
                  <c:v>512.56708873192986</c:v>
                </c:pt>
                <c:pt idx="10">
                  <c:v>514.26015095132482</c:v>
                </c:pt>
                <c:pt idx="11">
                  <c:v>515.94969508771737</c:v>
                </c:pt>
                <c:pt idx="12">
                  <c:v>517.63573201052077</c:v>
                </c:pt>
                <c:pt idx="13">
                  <c:v>519.31827251390246</c:v>
                </c:pt>
                <c:pt idx="14">
                  <c:v>520.99732733497137</c:v>
                </c:pt>
                <c:pt idx="15">
                  <c:v>522.67290715417539</c:v>
                </c:pt>
                <c:pt idx="16">
                  <c:v>524.34502259569524</c:v>
                </c:pt>
                <c:pt idx="17">
                  <c:v>526.0136842278348</c:v>
                </c:pt>
                <c:pt idx="18">
                  <c:v>527.6789025634082</c:v>
                </c:pt>
                <c:pt idx="19">
                  <c:v>529.34068806012363</c:v>
                </c:pt>
                <c:pt idx="20">
                  <c:v>530.99905112096337</c:v>
                </c:pt>
                <c:pt idx="21">
                  <c:v>532.6540021032049</c:v>
                </c:pt>
                <c:pt idx="22">
                  <c:v>534.30555132719587</c:v>
                </c:pt>
                <c:pt idx="23">
                  <c:v>535.95370906759911</c:v>
                </c:pt>
                <c:pt idx="24">
                  <c:v>537.59848554488451</c:v>
                </c:pt>
                <c:pt idx="25">
                  <c:v>539.23989092570719</c:v>
                </c:pt>
                <c:pt idx="26">
                  <c:v>540.87793532328249</c:v>
                </c:pt>
                <c:pt idx="27">
                  <c:v>542.512628797758</c:v>
                </c:pt>
                <c:pt idx="28">
                  <c:v>544.14398135658212</c:v>
                </c:pt>
                <c:pt idx="29">
                  <c:v>545.77200295486944</c:v>
                </c:pt>
                <c:pt idx="30">
                  <c:v>547.39670349576284</c:v>
                </c:pt>
                <c:pt idx="31">
                  <c:v>549.0180928307924</c:v>
                </c:pt>
                <c:pt idx="32">
                  <c:v>550.63618076023147</c:v>
                </c:pt>
                <c:pt idx="33">
                  <c:v>552.25097703344932</c:v>
                </c:pt>
                <c:pt idx="34">
                  <c:v>553.86249134926118</c:v>
                </c:pt>
                <c:pt idx="35">
                  <c:v>555.47073335627465</c:v>
                </c:pt>
                <c:pt idx="36">
                  <c:v>557.07571265323361</c:v>
                </c:pt>
                <c:pt idx="37">
                  <c:v>558.6774387893588</c:v>
                </c:pt>
                <c:pt idx="38">
                  <c:v>560.27592126468596</c:v>
                </c:pt>
                <c:pt idx="39">
                  <c:v>561.87116953040049</c:v>
                </c:pt>
                <c:pt idx="40">
                  <c:v>563.46319298916978</c:v>
                </c:pt>
                <c:pt idx="41">
                  <c:v>565.0520009954721</c:v>
                </c:pt>
                <c:pt idx="42">
                  <c:v>566.63760285592332</c:v>
                </c:pt>
                <c:pt idx="43">
                  <c:v>568.22000782960049</c:v>
                </c:pt>
                <c:pt idx="44">
                  <c:v>569.79922512836265</c:v>
                </c:pt>
                <c:pt idx="45">
                  <c:v>571.37526391716904</c:v>
                </c:pt>
                <c:pt idx="46">
                  <c:v>572.94813331439434</c:v>
                </c:pt>
                <c:pt idx="47">
                  <c:v>574.51784239214192</c:v>
                </c:pt>
                <c:pt idx="48">
                  <c:v>576.08440017655346</c:v>
                </c:pt>
                <c:pt idx="49">
                  <c:v>577.64781564811676</c:v>
                </c:pt>
                <c:pt idx="50">
                  <c:v>579.20809774197073</c:v>
                </c:pt>
                <c:pt idx="51">
                  <c:v>580.76525534820757</c:v>
                </c:pt>
                <c:pt idx="52">
                  <c:v>582.31929731217281</c:v>
                </c:pt>
                <c:pt idx="53">
                  <c:v>583.87023243476233</c:v>
                </c:pt>
                <c:pt idx="54">
                  <c:v>585.41806947271743</c:v>
                </c:pt>
                <c:pt idx="55">
                  <c:v>586.9628171389171</c:v>
                </c:pt>
                <c:pt idx="56">
                  <c:v>588.50448410266813</c:v>
                </c:pt>
                <c:pt idx="57">
                  <c:v>590.0430789899923</c:v>
                </c:pt>
                <c:pt idx="58">
                  <c:v>591.57861038391172</c:v>
                </c:pt>
                <c:pt idx="59">
                  <c:v>593.11108682473173</c:v>
                </c:pt>
                <c:pt idx="60">
                  <c:v>594.64051681032083</c:v>
                </c:pt>
                <c:pt idx="61">
                  <c:v>596.16690879638941</c:v>
                </c:pt>
                <c:pt idx="62">
                  <c:v>597.69027119676491</c:v>
                </c:pt>
                <c:pt idx="63">
                  <c:v>599.21061238366599</c:v>
                </c:pt>
                <c:pt idx="64">
                  <c:v>600.72794068797339</c:v>
                </c:pt>
                <c:pt idx="65">
                  <c:v>602.24226439949916</c:v>
                </c:pt>
                <c:pt idx="66">
                  <c:v>603.75359176725328</c:v>
                </c:pt>
                <c:pt idx="67">
                  <c:v>605.26193099970862</c:v>
                </c:pt>
                <c:pt idx="68">
                  <c:v>606.76729026506325</c:v>
                </c:pt>
                <c:pt idx="69">
                  <c:v>608.26967769150087</c:v>
                </c:pt>
                <c:pt idx="70">
                  <c:v>609.76910136744914</c:v>
                </c:pt>
                <c:pt idx="71">
                  <c:v>611.26556934183554</c:v>
                </c:pt>
                <c:pt idx="72">
                  <c:v>612.75908962434175</c:v>
                </c:pt>
                <c:pt idx="73">
                  <c:v>614.24967018565542</c:v>
                </c:pt>
                <c:pt idx="74">
                  <c:v>615.73731895772028</c:v>
                </c:pt>
                <c:pt idx="75">
                  <c:v>617.22204383398389</c:v>
                </c:pt>
                <c:pt idx="76">
                  <c:v>618.70385266964388</c:v>
                </c:pt>
                <c:pt idx="77">
                  <c:v>620.18275328189156</c:v>
                </c:pt>
                <c:pt idx="78">
                  <c:v>621.65875345015411</c:v>
                </c:pt>
                <c:pt idx="79">
                  <c:v>623.13186091633474</c:v>
                </c:pt>
                <c:pt idx="80">
                  <c:v>624.60208338505061</c:v>
                </c:pt>
                <c:pt idx="81">
                  <c:v>626.06942852386919</c:v>
                </c:pt>
                <c:pt idx="82">
                  <c:v>627.53390396354246</c:v>
                </c:pt>
                <c:pt idx="83">
                  <c:v>628.99551729823952</c:v>
                </c:pt>
                <c:pt idx="84">
                  <c:v>630.45427608577734</c:v>
                </c:pt>
                <c:pt idx="85">
                  <c:v>631.9101878478491</c:v>
                </c:pt>
                <c:pt idx="86">
                  <c:v>633.36326007025161</c:v>
                </c:pt>
                <c:pt idx="87">
                  <c:v>634.81350020311038</c:v>
                </c:pt>
                <c:pt idx="88">
                  <c:v>636.26091566110267</c:v>
                </c:pt>
                <c:pt idx="89">
                  <c:v>637.70551382367978</c:v>
                </c:pt>
                <c:pt idx="90">
                  <c:v>639.1473020352862</c:v>
                </c:pt>
                <c:pt idx="91">
                  <c:v>640.58628760557826</c:v>
                </c:pt>
                <c:pt idx="92">
                  <c:v>642.02247780964046</c:v>
                </c:pt>
                <c:pt idx="93">
                  <c:v>643.45587988820012</c:v>
                </c:pt>
                <c:pt idx="94">
                  <c:v>644.8865010478404</c:v>
                </c:pt>
                <c:pt idx="95">
                  <c:v>646.31434846121169</c:v>
                </c:pt>
                <c:pt idx="96">
                  <c:v>647.73942926724169</c:v>
                </c:pt>
                <c:pt idx="97">
                  <c:v>649.16175057134296</c:v>
                </c:pt>
                <c:pt idx="98">
                  <c:v>650.5813194456199</c:v>
                </c:pt>
                <c:pt idx="99">
                  <c:v>651.9981429290732</c:v>
                </c:pt>
                <c:pt idx="100">
                  <c:v>653.41222802780339</c:v>
                </c:pt>
                <c:pt idx="101">
                  <c:v>667.40300792726555</c:v>
                </c:pt>
                <c:pt idx="102">
                  <c:v>681.1244227223998</c:v>
                </c:pt>
                <c:pt idx="103">
                  <c:v>694.58317221711582</c:v>
                </c:pt>
                <c:pt idx="104">
                  <c:v>707.78565239655438</c:v>
                </c:pt>
                <c:pt idx="105">
                  <c:v>720.73797327032082</c:v>
                </c:pt>
                <c:pt idx="106">
                  <c:v>733.44597540652728</c:v>
                </c:pt>
                <c:pt idx="107">
                  <c:v>745.91524527061654</c:v>
                </c:pt>
                <c:pt idx="108">
                  <c:v>758.15112947148293</c:v>
                </c:pt>
                <c:pt idx="109">
                  <c:v>770.15874800725089</c:v>
                </c:pt>
                <c:pt idx="110">
                  <c:v>781.94300659405246</c:v>
                </c:pt>
                <c:pt idx="111">
                  <c:v>793.50860815312285</c:v>
                </c:pt>
                <c:pt idx="112">
                  <c:v>804.86006352438187</c:v>
                </c:pt>
                <c:pt idx="113">
                  <c:v>816.00170146828782</c:v>
                </c:pt>
                <c:pt idx="114">
                  <c:v>826.9376780120416</c:v>
                </c:pt>
                <c:pt idx="115">
                  <c:v>837.67198519111014</c:v>
                </c:pt>
                <c:pt idx="116">
                  <c:v>848.20845923245258</c:v>
                </c:pt>
                <c:pt idx="117">
                  <c:v>858.55078822171629</c:v>
                </c:pt>
                <c:pt idx="118">
                  <c:v>868.70251929296467</c:v>
                </c:pt>
                <c:pt idx="119">
                  <c:v>878.66706537616346</c:v>
                </c:pt>
                <c:pt idx="120">
                  <c:v>888.4477115346408</c:v>
                </c:pt>
                <c:pt idx="121">
                  <c:v>898.04762092201838</c:v>
                </c:pt>
                <c:pt idx="122">
                  <c:v>907.46984038565154</c:v>
                </c:pt>
                <c:pt idx="123">
                  <c:v>916.71730574138905</c:v>
                </c:pt>
                <c:pt idx="124">
                  <c:v>925.79284674244434</c:v>
                </c:pt>
                <c:pt idx="125">
                  <c:v>934.69919176333622</c:v>
                </c:pt>
                <c:pt idx="126">
                  <c:v>943.43897221819157</c:v>
                </c:pt>
                <c:pt idx="127">
                  <c:v>952.01472673118519</c:v>
                </c:pt>
                <c:pt idx="128">
                  <c:v>960.42890507551203</c:v>
                </c:pt>
                <c:pt idx="129">
                  <c:v>968.68387189602663</c:v>
                </c:pt>
                <c:pt idx="130">
                  <c:v>976.7819102295349</c:v>
                </c:pt>
                <c:pt idx="131">
                  <c:v>984.72522483567252</c:v>
                </c:pt>
                <c:pt idx="132">
                  <c:v>992.51594535034269</c:v>
                </c:pt>
                <c:pt idx="133">
                  <c:v>1000.1561292728056</c:v>
                </c:pt>
                <c:pt idx="134">
                  <c:v>1007.6477647967062</c:v>
                </c:pt>
                <c:pt idx="135">
                  <c:v>1014.9927734945838</c:v>
                </c:pt>
                <c:pt idx="136">
                  <c:v>1022.1930128647319</c:v>
                </c:pt>
                <c:pt idx="137">
                  <c:v>1029.250278748646</c:v>
                </c:pt>
                <c:pt idx="138">
                  <c:v>1036.1663076267282</c:v>
                </c:pt>
                <c:pt idx="139">
                  <c:v>1042.9427787993848</c:v>
                </c:pt>
                <c:pt idx="140">
                  <c:v>1049.5813164601664</c:v>
                </c:pt>
                <c:pt idx="141">
                  <c:v>1056.0834916671524</c:v>
                </c:pt>
                <c:pt idx="142">
                  <c:v>1062.4508242183645</c:v>
                </c:pt>
                <c:pt idx="143">
                  <c:v>1068.6847844366125</c:v>
                </c:pt>
                <c:pt idx="144">
                  <c:v>1074.7867948688238</c:v>
                </c:pt>
                <c:pt idx="145">
                  <c:v>1080.7582319045762</c:v>
                </c:pt>
                <c:pt idx="146">
                  <c:v>1086.6004273182571</c:v>
                </c:pt>
                <c:pt idx="147">
                  <c:v>1092.3146697389891</c:v>
                </c:pt>
                <c:pt idx="148">
                  <c:v>1097.9022060522032</c:v>
                </c:pt>
                <c:pt idx="149">
                  <c:v>1103.3642427365041</c:v>
                </c:pt>
                <c:pt idx="150">
                  <c:v>1108.7019471392459</c:v>
                </c:pt>
                <c:pt idx="151">
                  <c:v>1113.9164486940356</c:v>
                </c:pt>
                <c:pt idx="152">
                  <c:v>1119.0088400831899</c:v>
                </c:pt>
                <c:pt idx="153">
                  <c:v>1123.9801783479941</c:v>
                </c:pt>
                <c:pt idx="154">
                  <c:v>1128.8314859494526</c:v>
                </c:pt>
                <c:pt idx="155">
                  <c:v>1133.5637517820676</c:v>
                </c:pt>
                <c:pt idx="156">
                  <c:v>1138.1779321430467</c:v>
                </c:pt>
                <c:pt idx="157">
                  <c:v>1142.6749516592133</c:v>
                </c:pt>
                <c:pt idx="158">
                  <c:v>1147.0557041737761</c:v>
                </c:pt>
                <c:pt idx="159">
                  <c:v>1151.3210535950104</c:v>
                </c:pt>
                <c:pt idx="160">
                  <c:v>1155.4718347088046</c:v>
                </c:pt>
                <c:pt idx="161">
                  <c:v>1159.5088539569442</c:v>
                </c:pt>
                <c:pt idx="162">
                  <c:v>1163.4328901829228</c:v>
                </c:pt>
                <c:pt idx="163">
                  <c:v>1167.2446953470057</c:v>
                </c:pt>
                <c:pt idx="164">
                  <c:v>1170.9449952122156</c:v>
                </c:pt>
                <c:pt idx="165">
                  <c:v>1174.5344900028558</c:v>
                </c:pt>
                <c:pt idx="166">
                  <c:v>1178.0138550371548</c:v>
                </c:pt>
                <c:pt idx="167">
                  <c:v>1181.3837413355861</c:v>
                </c:pt>
                <c:pt idx="168">
                  <c:v>1184.6447762063981</c:v>
                </c:pt>
                <c:pt idx="169">
                  <c:v>1187.7975638098892</c:v>
                </c:pt>
                <c:pt idx="170">
                  <c:v>1190.842685702969</c:v>
                </c:pt>
                <c:pt idx="171">
                  <c:v>1193.7807013655677</c:v>
                </c:pt>
                <c:pt idx="172">
                  <c:v>1196.6121487104972</c:v>
                </c:pt>
                <c:pt idx="173">
                  <c:v>1199.3375445784184</c:v>
                </c:pt>
                <c:pt idx="174">
                  <c:v>1201.9573852196434</c:v>
                </c:pt>
                <c:pt idx="175">
                  <c:v>1204.4721467645973</c:v>
                </c:pt>
                <c:pt idx="176">
                  <c:v>1206.8822856848769</c:v>
                </c:pt>
                <c:pt idx="177">
                  <c:v>1209.1882392469881</c:v>
                </c:pt>
                <c:pt idx="178">
                  <c:v>1211.3904259610081</c:v>
                </c:pt>
                <c:pt idx="179">
                  <c:v>1213.4892460266194</c:v>
                </c:pt>
                <c:pt idx="180">
                  <c:v>1215.4850817791862</c:v>
                </c:pt>
                <c:pt idx="181">
                  <c:v>1217.3782981388008</c:v>
                </c:pt>
                <c:pt idx="182">
                  <c:v>1219.169243065515</c:v>
                </c:pt>
                <c:pt idx="183">
                  <c:v>1220.8582480242858</c:v>
                </c:pt>
                <c:pt idx="184">
                  <c:v>1222.4456284634948</c:v>
                </c:pt>
                <c:pt idx="185">
                  <c:v>1223.9316843112485</c:v>
                </c:pt>
                <c:pt idx="186">
                  <c:v>1225.3167004940051</c:v>
                </c:pt>
                <c:pt idx="187">
                  <c:v>1226.6009474823845</c:v>
                </c:pt>
                <c:pt idx="188">
                  <c:v>1227.7846818692781</c:v>
                </c:pt>
                <c:pt idx="189">
                  <c:v>1228.8681469855355</c:v>
                </c:pt>
                <c:pt idx="190">
                  <c:v>1229.8515735585261</c:v>
                </c:pt>
                <c:pt idx="191">
                  <c:v>1230.7351804186928</c:v>
                </c:pt>
                <c:pt idx="192">
                  <c:v>1231.5191752587882</c:v>
                </c:pt>
                <c:pt idx="193">
                  <c:v>1232.2037554497176</c:v>
                </c:pt>
                <c:pt idx="194">
                  <c:v>1232.7891089158061</c:v>
                </c:pt>
                <c:pt idx="195">
                  <c:v>1233.2754150707738</c:v>
                </c:pt>
                <c:pt idx="196">
                  <c:v>1233.6628458137925</c:v>
                </c:pt>
                <c:pt idx="197">
                  <c:v>1233.9515665827264</c:v>
                </c:pt>
                <c:pt idx="198">
                  <c:v>1234.1417374591351</c:v>
                </c:pt>
                <c:pt idx="199">
                  <c:v>1234.2335143170092</c:v>
                </c:pt>
                <c:pt idx="200">
                  <c:v>1234.2270500046911</c:v>
                </c:pt>
                <c:pt idx="201">
                  <c:v>1234.1224955472553</c:v>
                </c:pt>
                <c:pt idx="202">
                  <c:v>1233.9200013549878</c:v>
                </c:pt>
                <c:pt idx="203">
                  <c:v>1233.619718422691</c:v>
                </c:pt>
                <c:pt idx="204">
                  <c:v>1233.2217995044623</c:v>
                </c:pt>
                <c:pt idx="205">
                  <c:v>1232.7264002493453</c:v>
                </c:pt>
                <c:pt idx="206">
                  <c:v>1232.1336802847632</c:v>
                </c:pt>
                <c:pt idx="207">
                  <c:v>1231.4438042367515</c:v>
                </c:pt>
                <c:pt idx="208">
                  <c:v>1230.6569426784802</c:v>
                </c:pt>
                <c:pt idx="209">
                  <c:v>1229.7732730011912</c:v>
                </c:pt>
                <c:pt idx="210">
                  <c:v>1228.7929802042481</c:v>
                </c:pt>
                <c:pt idx="211">
                  <c:v>1227.716257603332</c:v>
                </c:pt>
                <c:pt idx="212">
                  <c:v>1226.5433074578225</c:v>
                </c:pt>
                <c:pt idx="213">
                  <c:v>1225.274341519998</c:v>
                </c:pt>
                <c:pt idx="214">
                  <c:v>1223.9095815098754</c:v>
                </c:pt>
                <c:pt idx="215">
                  <c:v>1222.449259520313</c:v>
                </c:pt>
                <c:pt idx="216">
                  <c:v>1220.8936183574651</c:v>
                </c:pt>
                <c:pt idx="217">
                  <c:v>1219.2429118218661</c:v>
                </c:pt>
                <c:pt idx="218">
                  <c:v>1217.4974049354034</c:v>
                </c:pt>
                <c:pt idx="219">
                  <c:v>1215.6573741192576</c:v>
                </c:pt>
                <c:pt idx="220">
                  <c:v>1213.7231073276082</c:v>
                </c:pt>
                <c:pt idx="221">
                  <c:v>1211.6949041415655</c:v>
                </c:pt>
                <c:pt idx="222">
                  <c:v>1209.5730758274067</c:v>
                </c:pt>
                <c:pt idx="223">
                  <c:v>1207.3579453628186</c:v>
                </c:pt>
                <c:pt idx="224">
                  <c:v>1205.049847434474</c:v>
                </c:pt>
                <c:pt idx="225">
                  <c:v>1202.6491284099197</c:v>
                </c:pt>
                <c:pt idx="226">
                  <c:v>1200.1561462864204</c:v>
                </c:pt>
                <c:pt idx="227">
                  <c:v>1197.5712706191139</c:v>
                </c:pt>
                <c:pt idx="228">
                  <c:v>1194.8948824305594</c:v>
                </c:pt>
                <c:pt idx="229">
                  <c:v>1192.1273741035263</c:v>
                </c:pt>
                <c:pt idx="230">
                  <c:v>1189.2691492586584</c:v>
                </c:pt>
                <c:pt idx="231">
                  <c:v>1186.3206226184693</c:v>
                </c:pt>
                <c:pt idx="232">
                  <c:v>1183.2822198589572</c:v>
                </c:pt>
                <c:pt idx="233">
                  <c:v>1180.1543774499933</c:v>
                </c:pt>
                <c:pt idx="234">
                  <c:v>1176.9375424855143</c:v>
                </c:pt>
                <c:pt idx="235">
                  <c:v>1173.6321725044452</c:v>
                </c:pt>
                <c:pt idx="236">
                  <c:v>1170.238735303185</c:v>
                </c:pt>
                <c:pt idx="237">
                  <c:v>1166.757708740415</c:v>
                </c:pt>
                <c:pt idx="238">
                  <c:v>1163.1895805349145</c:v>
                </c:pt>
                <c:pt idx="239">
                  <c:v>1159.5348480570156</c:v>
                </c:pt>
                <c:pt idx="240">
                  <c:v>1155.7940181142728</c:v>
                </c:pt>
                <c:pt idx="241">
                  <c:v>1151.9676067318851</c:v>
                </c:pt>
                <c:pt idx="242">
                  <c:v>1148.0561389283598</c:v>
                </c:pt>
                <c:pt idx="243">
                  <c:v>1144.0601484868851</c:v>
                </c:pt>
                <c:pt idx="244">
                  <c:v>1139.9801777228399</c:v>
                </c:pt>
                <c:pt idx="245">
                  <c:v>1135.8167772478471</c:v>
                </c:pt>
                <c:pt idx="246">
                  <c:v>1131.5705057307539</c:v>
                </c:pt>
                <c:pt idx="247">
                  <c:v>1127.2419296558996</c:v>
                </c:pt>
                <c:pt idx="248">
                  <c:v>1122.8316230790174</c:v>
                </c:pt>
                <c:pt idx="249">
                  <c:v>1118.3401673810945</c:v>
                </c:pt>
                <c:pt idx="250">
                  <c:v>1113.7681510205064</c:v>
                </c:pt>
                <c:pt idx="251">
                  <c:v>1109.1161692837211</c:v>
                </c:pt>
                <c:pt idx="252">
                  <c:v>1104.3848240348634</c:v>
                </c:pt>
                <c:pt idx="253">
                  <c:v>1099.5747234644111</c:v>
                </c:pt>
                <c:pt idx="254">
                  <c:v>1094.6864818372903</c:v>
                </c:pt>
                <c:pt idx="255">
                  <c:v>1089.720719240622</c:v>
                </c:pt>
                <c:pt idx="256">
                  <c:v>1084.6780613313665</c:v>
                </c:pt>
                <c:pt idx="257">
                  <c:v>1079.5591390841014</c:v>
                </c:pt>
                <c:pt idx="258">
                  <c:v>1074.3645885391602</c:v>
                </c:pt>
                <c:pt idx="259">
                  <c:v>1069.0950505513508</c:v>
                </c:pt>
                <c:pt idx="260">
                  <c:v>1063.7511705394659</c:v>
                </c:pt>
                <c:pt idx="261">
                  <c:v>1058.3335982367871</c:v>
                </c:pt>
                <c:pt idx="262">
                  <c:v>1052.8429874427818</c:v>
                </c:pt>
                <c:pt idx="263">
                  <c:v>1047.2799957761779</c:v>
                </c:pt>
                <c:pt idx="264">
                  <c:v>1041.6452844296005</c:v>
                </c:pt>
                <c:pt idx="265">
                  <c:v>1035.9395179259443</c:v>
                </c:pt>
                <c:pt idx="266">
                  <c:v>1030.1633638766493</c:v>
                </c:pt>
                <c:pt idx="267">
                  <c:v>1024.3174927420396</c:v>
                </c:pt>
                <c:pt idx="268">
                  <c:v>1018.4025775938801</c:v>
                </c:pt>
                <c:pt idx="269">
                  <c:v>1012.4192938802983</c:v>
                </c:pt>
                <c:pt idx="270">
                  <c:v>1006.3683191932106</c:v>
                </c:pt>
                <c:pt idx="271">
                  <c:v>1000.2503330383894</c:v>
                </c:pt>
                <c:pt idx="272">
                  <c:v>994.06601660829551</c:v>
                </c:pt>
                <c:pt idx="273">
                  <c:v>987.81605255779971</c:v>
                </c:pt>
                <c:pt idx="274">
                  <c:v>981.50112478290657</c:v>
                </c:pt>
                <c:pt idx="275">
                  <c:v>975.12191820258988</c:v>
                </c:pt>
                <c:pt idx="276">
                  <c:v>968.67911854384181</c:v>
                </c:pt>
                <c:pt idx="277">
                  <c:v>962.17341213003158</c:v>
                </c:pt>
                <c:pt idx="278">
                  <c:v>955.60548567266471</c:v>
                </c:pt>
                <c:pt idx="279">
                  <c:v>948.97602606662667</c:v>
                </c:pt>
                <c:pt idx="280">
                  <c:v>942.28572018898853</c:v>
                </c:pt>
                <c:pt idx="281">
                  <c:v>935.53525470144882</c:v>
                </c:pt>
                <c:pt idx="282">
                  <c:v>928.72531585647687</c:v>
                </c:pt>
                <c:pt idx="283">
                  <c:v>921.85658930721991</c:v>
                </c:pt>
                <c:pt idx="284">
                  <c:v>914.92975992122911</c:v>
                </c:pt>
                <c:pt idx="285">
                  <c:v>907.9455115980561</c:v>
                </c:pt>
                <c:pt idx="286">
                  <c:v>900.90452709076328</c:v>
                </c:pt>
                <c:pt idx="287">
                  <c:v>893.80748783138972</c:v>
                </c:pt>
                <c:pt idx="288">
                  <c:v>886.65507376040648</c:v>
                </c:pt>
                <c:pt idx="289">
                  <c:v>879.44796316019142</c:v>
                </c:pt>
                <c:pt idx="290">
                  <c:v>872.18683249254923</c:v>
                </c:pt>
                <c:pt idx="291">
                  <c:v>864.87235624029699</c:v>
                </c:pt>
                <c:pt idx="292">
                  <c:v>857.50520675293023</c:v>
                </c:pt>
                <c:pt idx="293">
                  <c:v>850.08605409638244</c:v>
                </c:pt>
                <c:pt idx="294">
                  <c:v>842.61556590688406</c:v>
                </c:pt>
                <c:pt idx="295">
                  <c:v>835.09440724892465</c:v>
                </c:pt>
                <c:pt idx="296">
                  <c:v>827.52324047731668</c:v>
                </c:pt>
                <c:pt idx="297">
                  <c:v>819.90272510335649</c:v>
                </c:pt>
                <c:pt idx="298">
                  <c:v>812.2335176650729</c:v>
                </c:pt>
                <c:pt idx="299">
                  <c:v>804.51627160155215</c:v>
                </c:pt>
                <c:pt idx="300">
                  <c:v>796.75163713132258</c:v>
                </c:pt>
                <c:pt idx="301">
                  <c:v>788.94026113477969</c:v>
                </c:pt>
                <c:pt idx="302">
                  <c:v>781.0827870406298</c:v>
                </c:pt>
                <c:pt idx="303">
                  <c:v>773.17985471632619</c:v>
                </c:pt>
                <c:pt idx="304">
                  <c:v>765.23210036246985</c:v>
                </c:pt>
                <c:pt idx="305">
                  <c:v>757.24015641114215</c:v>
                </c:pt>
                <c:pt idx="306">
                  <c:v>749.20465142813748</c:v>
                </c:pt>
                <c:pt idx="307">
                  <c:v>741.12621001905711</c:v>
                </c:pt>
                <c:pt idx="308">
                  <c:v>733.00545273922728</c:v>
                </c:pt>
                <c:pt idx="309">
                  <c:v>724.84299600739882</c:v>
                </c:pt>
                <c:pt idx="310">
                  <c:v>716.63945202318519</c:v>
                </c:pt>
                <c:pt idx="311">
                  <c:v>708.39542868819422</c:v>
                </c:pt>
                <c:pt idx="312">
                  <c:v>700.11152953080534</c:v>
                </c:pt>
                <c:pt idx="313">
                  <c:v>691.78835363454311</c:v>
                </c:pt>
                <c:pt idx="314">
                  <c:v>683.42649556999697</c:v>
                </c:pt>
                <c:pt idx="315">
                  <c:v>675.02654533023417</c:v>
                </c:pt>
                <c:pt idx="316">
                  <c:v>666.58908826965228</c:v>
                </c:pt>
                <c:pt idx="317">
                  <c:v>658.11470504621616</c:v>
                </c:pt>
                <c:pt idx="318">
                  <c:v>649.60397156702311</c:v>
                </c:pt>
                <c:pt idx="319">
                  <c:v>641.05745893713868</c:v>
                </c:pt>
                <c:pt idx="320">
                  <c:v>632.47573341164457</c:v>
                </c:pt>
                <c:pt idx="321">
                  <c:v>623.85935635083968</c:v>
                </c:pt>
                <c:pt idx="322">
                  <c:v>615.20888417853405</c:v>
                </c:pt>
                <c:pt idx="323">
                  <c:v>606.52486834337435</c:v>
                </c:pt>
                <c:pt idx="324">
                  <c:v>597.8078552831405</c:v>
                </c:pt>
                <c:pt idx="325">
                  <c:v>589.05838639195053</c:v>
                </c:pt>
                <c:pt idx="326">
                  <c:v>580.276997990312</c:v>
                </c:pt>
                <c:pt idx="327">
                  <c:v>571.46422129795712</c:v>
                </c:pt>
                <c:pt idx="328">
                  <c:v>562.62058240939803</c:v>
                </c:pt>
                <c:pt idx="329">
                  <c:v>553.74660227214031</c:v>
                </c:pt>
                <c:pt idx="330">
                  <c:v>544.84279666749012</c:v>
                </c:pt>
                <c:pt idx="331">
                  <c:v>535.90967619389301</c:v>
                </c:pt>
                <c:pt idx="332">
                  <c:v>526.94774625273999</c:v>
                </c:pt>
                <c:pt idx="333">
                  <c:v>517.95750703657859</c:v>
                </c:pt>
                <c:pt idx="334">
                  <c:v>508.93945351966539</c:v>
                </c:pt>
                <c:pt idx="335">
                  <c:v>499.89407545079786</c:v>
                </c:pt>
                <c:pt idx="336">
                  <c:v>490.82185734836241</c:v>
                </c:pt>
                <c:pt idx="337">
                  <c:v>481.72327849753697</c:v>
                </c:pt>
                <c:pt idx="338">
                  <c:v>472.59881294958632</c:v>
                </c:pt>
                <c:pt idx="339">
                  <c:v>463.44892952318878</c:v>
                </c:pt>
                <c:pt idx="340">
                  <c:v>454.27409180773344</c:v>
                </c:pt>
                <c:pt idx="341">
                  <c:v>445.07475816852798</c:v>
                </c:pt>
                <c:pt idx="342">
                  <c:v>435.85138175385697</c:v>
                </c:pt>
                <c:pt idx="343">
                  <c:v>426.60441050383201</c:v>
                </c:pt>
                <c:pt idx="344">
                  <c:v>417.33428716097478</c:v>
                </c:pt>
                <c:pt idx="345">
                  <c:v>408.04144928247575</c:v>
                </c:pt>
                <c:pt idx="346">
                  <c:v>398.72632925407117</c:v>
                </c:pt>
                <c:pt idx="347">
                  <c:v>389.38935430548236</c:v>
                </c:pt>
                <c:pt idx="348">
                  <c:v>380.03094652736132</c:v>
                </c:pt>
                <c:pt idx="349">
                  <c:v>370.65152288968858</c:v>
                </c:pt>
                <c:pt idx="350">
                  <c:v>361.25149526156883</c:v>
                </c:pt>
                <c:pt idx="351">
                  <c:v>351.8312704323713</c:v>
                </c:pt>
                <c:pt idx="352">
                  <c:v>342.39125013416322</c:v>
                </c:pt>
                <c:pt idx="353">
                  <c:v>332.93183106538436</c:v>
                </c:pt>
                <c:pt idx="354">
                  <c:v>323.4534049157125</c:v>
                </c:pt>
                <c:pt idx="355">
                  <c:v>313.95635839207034</c:v>
                </c:pt>
                <c:pt idx="356">
                  <c:v>304.44107324572519</c:v>
                </c:pt>
                <c:pt idx="357">
                  <c:v>294.90792630043347</c:v>
                </c:pt>
                <c:pt idx="358">
                  <c:v>285.35728948158368</c:v>
                </c:pt>
                <c:pt idx="359">
                  <c:v>275.78952984629149</c:v>
                </c:pt>
                <c:pt idx="360">
                  <c:v>266.20500961440263</c:v>
                </c:pt>
                <c:pt idx="361">
                  <c:v>256.60408620035912</c:v>
                </c:pt>
                <c:pt idx="362">
                  <c:v>246.98711224588624</c:v>
                </c:pt>
                <c:pt idx="363">
                  <c:v>237.3544356534577</c:v>
                </c:pt>
                <c:pt idx="364">
                  <c:v>227.70639962049853</c:v>
                </c:pt>
                <c:pt idx="365">
                  <c:v>218.04334267428513</c:v>
                </c:pt>
                <c:pt idx="366">
                  <c:v>208.36559870750344</c:v>
                </c:pt>
                <c:pt idx="367">
                  <c:v>198.67349701442686</c:v>
                </c:pt>
                <c:pt idx="368">
                  <c:v>188.96736232767685</c:v>
                </c:pt>
                <c:pt idx="369">
                  <c:v>179.24751485552969</c:v>
                </c:pt>
                <c:pt idx="370">
                  <c:v>169.51427031973395</c:v>
                </c:pt>
                <c:pt idx="371">
                  <c:v>159.7679399938043</c:v>
                </c:pt>
                <c:pt idx="372">
                  <c:v>150.00883074175792</c:v>
                </c:pt>
                <c:pt idx="373">
                  <c:v>140.23724505726105</c:v>
                </c:pt>
                <c:pt idx="374">
                  <c:v>130.45348110315376</c:v>
                </c:pt>
                <c:pt idx="375">
                  <c:v>120.65783275132203</c:v>
                </c:pt>
                <c:pt idx="376">
                  <c:v>110.85058962288736</c:v>
                </c:pt>
                <c:pt idx="377">
                  <c:v>101.03203712868459</c:v>
                </c:pt>
                <c:pt idx="378">
                  <c:v>91.202456509999834</c:v>
                </c:pt>
                <c:pt idx="379">
                  <c:v>81.362124879541</c:v>
                </c:pt>
                <c:pt idx="380">
                  <c:v>71.511315262614488</c:v>
                </c:pt>
                <c:pt idx="381">
                  <c:v>61.65029663848221</c:v>
                </c:pt>
                <c:pt idx="382">
                  <c:v>51.779333981874117</c:v>
                </c:pt>
                <c:pt idx="383">
                  <c:v>41.898688304632053</c:v>
                </c:pt>
                <c:pt idx="384">
                  <c:v>32.008616697461704</c:v>
                </c:pt>
                <c:pt idx="385">
                  <c:v>22.109372371770032</c:v>
                </c:pt>
                <c:pt idx="386">
                  <c:v>12.201204701566471</c:v>
                </c:pt>
                <c:pt idx="387">
                  <c:v>2.2843592654068452</c:v>
                </c:pt>
                <c:pt idx="388">
                  <c:v>-7.6409221116402861</c:v>
                </c:pt>
                <c:pt idx="389">
                  <c:v>-7.650851555037919</c:v>
                </c:pt>
                <c:pt idx="390">
                  <c:v>-7.6607810065151289</c:v>
                </c:pt>
                <c:pt idx="391">
                  <c:v>-7.6707104660716841</c:v>
                </c:pt>
                <c:pt idx="392">
                  <c:v>-7.6806399337073508</c:v>
                </c:pt>
                <c:pt idx="393">
                  <c:v>-7.6905694094218982</c:v>
                </c:pt>
                <c:pt idx="394">
                  <c:v>-7.7004988932150935</c:v>
                </c:pt>
                <c:pt idx="395">
                  <c:v>-7.7104283850867041</c:v>
                </c:pt>
                <c:pt idx="396">
                  <c:v>-7.7203578850364973</c:v>
                </c:pt>
                <c:pt idx="397">
                  <c:v>-7.7302873930642422</c:v>
                </c:pt>
                <c:pt idx="398">
                  <c:v>-7.7402169091697051</c:v>
                </c:pt>
                <c:pt idx="399">
                  <c:v>-7.7501464333526542</c:v>
                </c:pt>
                <c:pt idx="400">
                  <c:v>-7.7600759656128577</c:v>
                </c:pt>
                <c:pt idx="401">
                  <c:v>-7.770005505950083</c:v>
                </c:pt>
                <c:pt idx="402">
                  <c:v>-7.7799350543640973</c:v>
                </c:pt>
                <c:pt idx="403">
                  <c:v>-7.7898646108546687</c:v>
                </c:pt>
                <c:pt idx="404">
                  <c:v>-7.7997941754215647</c:v>
                </c:pt>
                <c:pt idx="405">
                  <c:v>-7.8097237480645534</c:v>
                </c:pt>
                <c:pt idx="406">
                  <c:v>-7.8196533287834029</c:v>
                </c:pt>
                <c:pt idx="407">
                  <c:v>-7.8295829175778806</c:v>
                </c:pt>
                <c:pt idx="408">
                  <c:v>-7.8395125144477538</c:v>
                </c:pt>
                <c:pt idx="409">
                  <c:v>-7.8494421193927906</c:v>
                </c:pt>
                <c:pt idx="410">
                  <c:v>-7.8593717324127583</c:v>
                </c:pt>
                <c:pt idx="411">
                  <c:v>-7.8693013535074252</c:v>
                </c:pt>
                <c:pt idx="412">
                  <c:v>-7.8792309826765594</c:v>
                </c:pt>
                <c:pt idx="413">
                  <c:v>-7.8891606199199282</c:v>
                </c:pt>
                <c:pt idx="414">
                  <c:v>-7.899090265237299</c:v>
                </c:pt>
                <c:pt idx="415">
                  <c:v>-7.9090199186284398</c:v>
                </c:pt>
                <c:pt idx="416">
                  <c:v>-7.9189495800931189</c:v>
                </c:pt>
                <c:pt idx="417">
                  <c:v>-7.9288792496311036</c:v>
                </c:pt>
                <c:pt idx="418">
                  <c:v>-7.9388089272421611</c:v>
                </c:pt>
                <c:pt idx="419">
                  <c:v>-7.9487386129260598</c:v>
                </c:pt>
                <c:pt idx="420">
                  <c:v>-7.9586683066825676</c:v>
                </c:pt>
                <c:pt idx="421">
                  <c:v>-7.9685980085114521</c:v>
                </c:pt>
                <c:pt idx="422">
                  <c:v>-7.9785277184124812</c:v>
                </c:pt>
                <c:pt idx="423">
                  <c:v>-7.9884574363854224</c:v>
                </c:pt>
                <c:pt idx="424">
                  <c:v>-7.9983871624300438</c:v>
                </c:pt>
                <c:pt idx="425">
                  <c:v>-8.0083168965461127</c:v>
                </c:pt>
                <c:pt idx="426">
                  <c:v>-8.0182466387333982</c:v>
                </c:pt>
                <c:pt idx="427">
                  <c:v>-8.0281763889916675</c:v>
                </c:pt>
                <c:pt idx="428">
                  <c:v>-8.0381061473206881</c:v>
                </c:pt>
                <c:pt idx="429">
                  <c:v>-8.0480359137202271</c:v>
                </c:pt>
                <c:pt idx="430">
                  <c:v>-8.0579656881900537</c:v>
                </c:pt>
                <c:pt idx="431">
                  <c:v>-8.0678954707299351</c:v>
                </c:pt>
                <c:pt idx="432">
                  <c:v>-8.0778252613396386</c:v>
                </c:pt>
                <c:pt idx="433">
                  <c:v>-8.0877550600189334</c:v>
                </c:pt>
                <c:pt idx="434">
                  <c:v>-8.0976848667675867</c:v>
                </c:pt>
                <c:pt idx="435">
                  <c:v>-8.1076146815853658</c:v>
                </c:pt>
                <c:pt idx="436">
                  <c:v>-8.117544504472038</c:v>
                </c:pt>
                <c:pt idx="437">
                  <c:v>-8.1274743354273724</c:v>
                </c:pt>
                <c:pt idx="438">
                  <c:v>-8.1374041744511363</c:v>
                </c:pt>
                <c:pt idx="439">
                  <c:v>-8.1473340215430987</c:v>
                </c:pt>
                <c:pt idx="440">
                  <c:v>-8.1572638767030252</c:v>
                </c:pt>
                <c:pt idx="441">
                  <c:v>-8.1671937399306849</c:v>
                </c:pt>
                <c:pt idx="442">
                  <c:v>-8.1771236112258467</c:v>
                </c:pt>
                <c:pt idx="443">
                  <c:v>-8.1870534905882764</c:v>
                </c:pt>
                <c:pt idx="444">
                  <c:v>-8.1969833780177428</c:v>
                </c:pt>
                <c:pt idx="445">
                  <c:v>-8.2069132735140151</c:v>
                </c:pt>
                <c:pt idx="446">
                  <c:v>-8.2168431770768589</c:v>
                </c:pt>
                <c:pt idx="447">
                  <c:v>-8.2267730887060431</c:v>
                </c:pt>
                <c:pt idx="448">
                  <c:v>-8.2367030084013368</c:v>
                </c:pt>
                <c:pt idx="449">
                  <c:v>-8.2466329361625057</c:v>
                </c:pt>
                <c:pt idx="450">
                  <c:v>-8.2565628719893187</c:v>
                </c:pt>
                <c:pt idx="451">
                  <c:v>-8.2664928158815449</c:v>
                </c:pt>
                <c:pt idx="452">
                  <c:v>-8.2764227678389499</c:v>
                </c:pt>
                <c:pt idx="453">
                  <c:v>-8.2863527278613027</c:v>
                </c:pt>
                <c:pt idx="454">
                  <c:v>-8.2962826959483724</c:v>
                </c:pt>
                <c:pt idx="455">
                  <c:v>-8.3062126720999245</c:v>
                </c:pt>
                <c:pt idx="456">
                  <c:v>-8.3161426563157281</c:v>
                </c:pt>
                <c:pt idx="457">
                  <c:v>-8.3260726485955523</c:v>
                </c:pt>
                <c:pt idx="458">
                  <c:v>-8.3360026489391625</c:v>
                </c:pt>
                <c:pt idx="459">
                  <c:v>-8.3459326573463297</c:v>
                </c:pt>
                <c:pt idx="460">
                  <c:v>-8.3558626738168194</c:v>
                </c:pt>
                <c:pt idx="461">
                  <c:v>-8.3657926983504005</c:v>
                </c:pt>
                <c:pt idx="462">
                  <c:v>-8.3757227309468405</c:v>
                </c:pt>
                <c:pt idx="463">
                  <c:v>-8.3856527716059066</c:v>
                </c:pt>
                <c:pt idx="464">
                  <c:v>-8.3955828203273679</c:v>
                </c:pt>
                <c:pt idx="465">
                  <c:v>-8.4055128771109935</c:v>
                </c:pt>
                <c:pt idx="466">
                  <c:v>-8.4154429419565489</c:v>
                </c:pt>
                <c:pt idx="467">
                  <c:v>-8.4253730148638031</c:v>
                </c:pt>
                <c:pt idx="468">
                  <c:v>-8.4353030958325235</c:v>
                </c:pt>
                <c:pt idx="469">
                  <c:v>-8.4452331848624791</c:v>
                </c:pt>
                <c:pt idx="470">
                  <c:v>-8.4551632819534372</c:v>
                </c:pt>
                <c:pt idx="471">
                  <c:v>-8.465093387105167</c:v>
                </c:pt>
                <c:pt idx="472">
                  <c:v>-8.4750235003174357</c:v>
                </c:pt>
                <c:pt idx="473">
                  <c:v>-8.4849536215900105</c:v>
                </c:pt>
                <c:pt idx="474">
                  <c:v>-8.4948837509226589</c:v>
                </c:pt>
                <c:pt idx="475">
                  <c:v>-8.5048138883151498</c:v>
                </c:pt>
                <c:pt idx="476">
                  <c:v>-8.5147440337672524</c:v>
                </c:pt>
                <c:pt idx="477">
                  <c:v>-8.5246741872787322</c:v>
                </c:pt>
                <c:pt idx="478">
                  <c:v>-8.5346043488493599</c:v>
                </c:pt>
                <c:pt idx="479">
                  <c:v>-8.5445345184789012</c:v>
                </c:pt>
                <c:pt idx="480">
                  <c:v>-8.5544646961671251</c:v>
                </c:pt>
                <c:pt idx="481">
                  <c:v>-8.5643948819137989</c:v>
                </c:pt>
                <c:pt idx="482">
                  <c:v>-8.5743250757186917</c:v>
                </c:pt>
                <c:pt idx="483">
                  <c:v>-8.5842552775815708</c:v>
                </c:pt>
                <c:pt idx="484">
                  <c:v>-8.5941854875022052</c:v>
                </c:pt>
                <c:pt idx="485">
                  <c:v>-8.6041157054803623</c:v>
                </c:pt>
                <c:pt idx="486">
                  <c:v>-8.6140459315158093</c:v>
                </c:pt>
                <c:pt idx="487">
                  <c:v>-8.6239761656083154</c:v>
                </c:pt>
                <c:pt idx="488">
                  <c:v>-8.6339064077576477</c:v>
                </c:pt>
                <c:pt idx="489">
                  <c:v>-8.6438366579635755</c:v>
                </c:pt>
                <c:pt idx="490">
                  <c:v>-8.6537669162258659</c:v>
                </c:pt>
                <c:pt idx="491">
                  <c:v>-8.6636971825442863</c:v>
                </c:pt>
                <c:pt idx="492">
                  <c:v>-8.6736274569186058</c:v>
                </c:pt>
                <c:pt idx="493">
                  <c:v>-8.6835577393485917</c:v>
                </c:pt>
                <c:pt idx="494">
                  <c:v>-8.6934880298340129</c:v>
                </c:pt>
                <c:pt idx="495">
                  <c:v>-8.7034183283746369</c:v>
                </c:pt>
                <c:pt idx="496">
                  <c:v>-8.7133486349702309</c:v>
                </c:pt>
                <c:pt idx="497">
                  <c:v>-8.723278949620564</c:v>
                </c:pt>
                <c:pt idx="498">
                  <c:v>-8.7332092723254053</c:v>
                </c:pt>
                <c:pt idx="499">
                  <c:v>-8.7431396030845221</c:v>
                </c:pt>
                <c:pt idx="500">
                  <c:v>-8.7530699418976816</c:v>
                </c:pt>
                <c:pt idx="501">
                  <c:v>-8.763000288764653</c:v>
                </c:pt>
                <c:pt idx="502">
                  <c:v>-8.7729306436852035</c:v>
                </c:pt>
                <c:pt idx="503">
                  <c:v>-8.7828610066591004</c:v>
                </c:pt>
                <c:pt idx="504">
                  <c:v>-8.7927913776861129</c:v>
                </c:pt>
                <c:pt idx="505">
                  <c:v>-8.8027217567660099</c:v>
                </c:pt>
                <c:pt idx="506">
                  <c:v>-8.8126521438985588</c:v>
                </c:pt>
                <c:pt idx="507">
                  <c:v>-8.8225825390835269</c:v>
                </c:pt>
                <c:pt idx="508">
                  <c:v>-8.8325129423206832</c:v>
                </c:pt>
                <c:pt idx="509">
                  <c:v>-8.8424433536097951</c:v>
                </c:pt>
                <c:pt idx="510">
                  <c:v>-8.8523737729506315</c:v>
                </c:pt>
                <c:pt idx="511">
                  <c:v>-8.86230420034296</c:v>
                </c:pt>
                <c:pt idx="512">
                  <c:v>-8.8722346357865494</c:v>
                </c:pt>
                <c:pt idx="513">
                  <c:v>-8.8821650792811671</c:v>
                </c:pt>
                <c:pt idx="514">
                  <c:v>-8.8920955308265803</c:v>
                </c:pt>
                <c:pt idx="515">
                  <c:v>-8.9020259904225583</c:v>
                </c:pt>
                <c:pt idx="516">
                  <c:v>-8.9119564580688699</c:v>
                </c:pt>
                <c:pt idx="517">
                  <c:v>-8.9218869337652826</c:v>
                </c:pt>
                <c:pt idx="518">
                  <c:v>-8.9318174175115637</c:v>
                </c:pt>
                <c:pt idx="519">
                  <c:v>-8.9417479093074821</c:v>
                </c:pt>
                <c:pt idx="520">
                  <c:v>-8.9516784091528052</c:v>
                </c:pt>
                <c:pt idx="521">
                  <c:v>-8.9616089170473021</c:v>
                </c:pt>
                <c:pt idx="522">
                  <c:v>-8.9715394329907419</c:v>
                </c:pt>
                <c:pt idx="523">
                  <c:v>-8.98146995698289</c:v>
                </c:pt>
                <c:pt idx="524">
                  <c:v>-8.9914004890235173</c:v>
                </c:pt>
                <c:pt idx="525">
                  <c:v>-9.0013310291123894</c:v>
                </c:pt>
                <c:pt idx="526">
                  <c:v>-9.011261577249277</c:v>
                </c:pt>
                <c:pt idx="527">
                  <c:v>-9.0211921334339458</c:v>
                </c:pt>
                <c:pt idx="528">
                  <c:v>-9.0311226976661665</c:v>
                </c:pt>
                <c:pt idx="529">
                  <c:v>-9.0410532699457047</c:v>
                </c:pt>
                <c:pt idx="530">
                  <c:v>-9.0509838502723312</c:v>
                </c:pt>
                <c:pt idx="531">
                  <c:v>-9.0609144386458116</c:v>
                </c:pt>
                <c:pt idx="532">
                  <c:v>-9.0708450350659167</c:v>
                </c:pt>
                <c:pt idx="533">
                  <c:v>-9.080775639532412</c:v>
                </c:pt>
                <c:pt idx="534">
                  <c:v>-9.0907062520450683</c:v>
                </c:pt>
                <c:pt idx="535">
                  <c:v>-9.1006368726036513</c:v>
                </c:pt>
                <c:pt idx="536">
                  <c:v>-9.1105675012079317</c:v>
                </c:pt>
                <c:pt idx="537">
                  <c:v>-9.120498137857675</c:v>
                </c:pt>
                <c:pt idx="538">
                  <c:v>-9.1304287825526522</c:v>
                </c:pt>
                <c:pt idx="539">
                  <c:v>-9.1403594352926287</c:v>
                </c:pt>
                <c:pt idx="540">
                  <c:v>-9.1502900960773754</c:v>
                </c:pt>
                <c:pt idx="541">
                  <c:v>-9.1602207649066578</c:v>
                </c:pt>
                <c:pt idx="542">
                  <c:v>-9.1701514417802468</c:v>
                </c:pt>
                <c:pt idx="543">
                  <c:v>-9.1800821266979096</c:v>
                </c:pt>
                <c:pt idx="544">
                  <c:v>-9.1900128196594135</c:v>
                </c:pt>
                <c:pt idx="545">
                  <c:v>-9.1999435206645277</c:v>
                </c:pt>
                <c:pt idx="546">
                  <c:v>-9.2098742297130194</c:v>
                </c:pt>
                <c:pt idx="547">
                  <c:v>-9.2198049468046577</c:v>
                </c:pt>
                <c:pt idx="548">
                  <c:v>-9.2297356719392116</c:v>
                </c:pt>
                <c:pt idx="549">
                  <c:v>-9.2396664051164485</c:v>
                </c:pt>
                <c:pt idx="550">
                  <c:v>-9.2495971463361357</c:v>
                </c:pt>
                <c:pt idx="551">
                  <c:v>-9.259527895598044</c:v>
                </c:pt>
                <c:pt idx="552">
                  <c:v>-9.2694586529019389</c:v>
                </c:pt>
                <c:pt idx="553">
                  <c:v>-9.2793894182475896</c:v>
                </c:pt>
                <c:pt idx="554">
                  <c:v>-9.289320191634765</c:v>
                </c:pt>
                <c:pt idx="555">
                  <c:v>-9.2992509730632325</c:v>
                </c:pt>
                <c:pt idx="556">
                  <c:v>-9.3091817625327611</c:v>
                </c:pt>
                <c:pt idx="557">
                  <c:v>-9.3191125600431199</c:v>
                </c:pt>
                <c:pt idx="558">
                  <c:v>-9.3290433655940745</c:v>
                </c:pt>
                <c:pt idx="559">
                  <c:v>-9.3389741791853957</c:v>
                </c:pt>
                <c:pt idx="560">
                  <c:v>-9.3489050008168508</c:v>
                </c:pt>
                <c:pt idx="561">
                  <c:v>-9.3588358304882089</c:v>
                </c:pt>
                <c:pt idx="562">
                  <c:v>-9.3687666681992372</c:v>
                </c:pt>
                <c:pt idx="563">
                  <c:v>-9.3786975139497031</c:v>
                </c:pt>
                <c:pt idx="564">
                  <c:v>-9.3886283677393774</c:v>
                </c:pt>
                <c:pt idx="565">
                  <c:v>-9.3985592295680274</c:v>
                </c:pt>
                <c:pt idx="566">
                  <c:v>-9.4084900994354204</c:v>
                </c:pt>
                <c:pt idx="567">
                  <c:v>-9.4184209773413254</c:v>
                </c:pt>
                <c:pt idx="568">
                  <c:v>-9.4283518632855099</c:v>
                </c:pt>
                <c:pt idx="569">
                  <c:v>-9.4382827572677446</c:v>
                </c:pt>
                <c:pt idx="570">
                  <c:v>-9.448213659287795</c:v>
                </c:pt>
                <c:pt idx="571">
                  <c:v>-9.458144569345432</c:v>
                </c:pt>
                <c:pt idx="572">
                  <c:v>-9.4680754874404212</c:v>
                </c:pt>
                <c:pt idx="573">
                  <c:v>-9.4780064135725333</c:v>
                </c:pt>
                <c:pt idx="574">
                  <c:v>-9.4879373477415356</c:v>
                </c:pt>
                <c:pt idx="575">
                  <c:v>-9.4978682899471973</c:v>
                </c:pt>
                <c:pt idx="576">
                  <c:v>-9.5077992401892857</c:v>
                </c:pt>
                <c:pt idx="577">
                  <c:v>-9.5177301984675697</c:v>
                </c:pt>
                <c:pt idx="578">
                  <c:v>-9.5276611647818168</c:v>
                </c:pt>
                <c:pt idx="579">
                  <c:v>-9.5375921391317959</c:v>
                </c:pt>
                <c:pt idx="580">
                  <c:v>-9.5475231215172744</c:v>
                </c:pt>
                <c:pt idx="581">
                  <c:v>-9.5574541119380232</c:v>
                </c:pt>
                <c:pt idx="582">
                  <c:v>-9.5673851103938077</c:v>
                </c:pt>
                <c:pt idx="583">
                  <c:v>-9.5773161168843988</c:v>
                </c:pt>
                <c:pt idx="584">
                  <c:v>-9.5872471314095637</c:v>
                </c:pt>
                <c:pt idx="585">
                  <c:v>-9.5971781539690699</c:v>
                </c:pt>
                <c:pt idx="586">
                  <c:v>-9.6071091845626864</c:v>
                </c:pt>
                <c:pt idx="587">
                  <c:v>-9.6170402231901821</c:v>
                </c:pt>
                <c:pt idx="588">
                  <c:v>-9.6269712698513263</c:v>
                </c:pt>
                <c:pt idx="589">
                  <c:v>-9.6369023245458862</c:v>
                </c:pt>
                <c:pt idx="590">
                  <c:v>-9.6468333872736292</c:v>
                </c:pt>
                <c:pt idx="591">
                  <c:v>-9.6567644580343259</c:v>
                </c:pt>
                <c:pt idx="592">
                  <c:v>-9.6666955368277439</c:v>
                </c:pt>
                <c:pt idx="593">
                  <c:v>-9.6766266236536502</c:v>
                </c:pt>
                <c:pt idx="594">
                  <c:v>-9.6865577185118141</c:v>
                </c:pt>
                <c:pt idx="595">
                  <c:v>-9.6964888214020046</c:v>
                </c:pt>
                <c:pt idx="596">
                  <c:v>-9.706419932323989</c:v>
                </c:pt>
                <c:pt idx="597">
                  <c:v>-9.7163510512775364</c:v>
                </c:pt>
                <c:pt idx="598">
                  <c:v>-9.7262821782624158</c:v>
                </c:pt>
                <c:pt idx="599">
                  <c:v>-9.7362133132783946</c:v>
                </c:pt>
                <c:pt idx="600">
                  <c:v>-9.7461444563252417</c:v>
                </c:pt>
                <c:pt idx="601">
                  <c:v>-9.7560756074027264</c:v>
                </c:pt>
                <c:pt idx="602">
                  <c:v>-9.7660067665106158</c:v>
                </c:pt>
                <c:pt idx="603">
                  <c:v>-9.7759379336486791</c:v>
                </c:pt>
                <c:pt idx="604">
                  <c:v>-9.7858691088166836</c:v>
                </c:pt>
                <c:pt idx="605">
                  <c:v>-9.7958002920143983</c:v>
                </c:pt>
                <c:pt idx="606">
                  <c:v>-9.8057314832415923</c:v>
                </c:pt>
                <c:pt idx="607">
                  <c:v>-9.8156626824980346</c:v>
                </c:pt>
                <c:pt idx="608">
                  <c:v>-9.8255938897834927</c:v>
                </c:pt>
                <c:pt idx="609">
                  <c:v>-9.8355251050977337</c:v>
                </c:pt>
                <c:pt idx="610">
                  <c:v>-9.8454563284405285</c:v>
                </c:pt>
                <c:pt idx="611">
                  <c:v>-9.8553875598116445</c:v>
                </c:pt>
                <c:pt idx="612">
                  <c:v>-9.8653187992108489</c:v>
                </c:pt>
                <c:pt idx="613">
                  <c:v>-9.8752500466379125</c:v>
                </c:pt>
                <c:pt idx="614">
                  <c:v>-9.8851813020926027</c:v>
                </c:pt>
                <c:pt idx="615">
                  <c:v>-9.8951125655746885</c:v>
                </c:pt>
                <c:pt idx="616">
                  <c:v>-9.9050438370839373</c:v>
                </c:pt>
                <c:pt idx="617">
                  <c:v>-9.9149751166201181</c:v>
                </c:pt>
                <c:pt idx="618">
                  <c:v>-9.924906404183</c:v>
                </c:pt>
                <c:pt idx="619">
                  <c:v>-9.9348376997723502</c:v>
                </c:pt>
                <c:pt idx="620">
                  <c:v>-9.9447690033879379</c:v>
                </c:pt>
                <c:pt idx="621">
                  <c:v>-9.9547003150295321</c:v>
                </c:pt>
                <c:pt idx="622">
                  <c:v>-9.9646316346969002</c:v>
                </c:pt>
                <c:pt idx="623">
                  <c:v>-9.9745629623898111</c:v>
                </c:pt>
                <c:pt idx="624">
                  <c:v>-9.984494298108034</c:v>
                </c:pt>
                <c:pt idx="625">
                  <c:v>-9.994425641851338</c:v>
                </c:pt>
                <c:pt idx="626">
                  <c:v>-10.00435699361949</c:v>
                </c:pt>
                <c:pt idx="627">
                  <c:v>-10.01428835341226</c:v>
                </c:pt>
                <c:pt idx="628">
                  <c:v>-10.024219721229414</c:v>
                </c:pt>
                <c:pt idx="629">
                  <c:v>-10.034151097070723</c:v>
                </c:pt>
                <c:pt idx="630">
                  <c:v>-10.044082480935954</c:v>
                </c:pt>
                <c:pt idx="631">
                  <c:v>-10.054013872824877</c:v>
                </c:pt>
                <c:pt idx="632">
                  <c:v>-10.063945272737259</c:v>
                </c:pt>
                <c:pt idx="633">
                  <c:v>-10.073876680672869</c:v>
                </c:pt>
                <c:pt idx="634">
                  <c:v>-10.083808096631477</c:v>
                </c:pt>
                <c:pt idx="635">
                  <c:v>-10.093739520612852</c:v>
                </c:pt>
                <c:pt idx="636">
                  <c:v>-10.10367095261676</c:v>
                </c:pt>
                <c:pt idx="637">
                  <c:v>-10.113602392642971</c:v>
                </c:pt>
                <c:pt idx="638">
                  <c:v>-10.123533840691252</c:v>
                </c:pt>
                <c:pt idx="639">
                  <c:v>-10.133465296761374</c:v>
                </c:pt>
                <c:pt idx="640">
                  <c:v>-10.143396760853104</c:v>
                </c:pt>
                <c:pt idx="641">
                  <c:v>-10.15332823296621</c:v>
                </c:pt>
                <c:pt idx="642">
                  <c:v>-10.163259713100462</c:v>
                </c:pt>
                <c:pt idx="643">
                  <c:v>-10.173191201255628</c:v>
                </c:pt>
                <c:pt idx="644">
                  <c:v>-10.183122697431477</c:v>
                </c:pt>
                <c:pt idx="645">
                  <c:v>-10.193054201627778</c:v>
                </c:pt>
                <c:pt idx="646">
                  <c:v>-10.202985713844297</c:v>
                </c:pt>
                <c:pt idx="647">
                  <c:v>-10.212917234080805</c:v>
                </c:pt>
                <c:pt idx="648">
                  <c:v>-10.222848762337071</c:v>
                </c:pt>
                <c:pt idx="649">
                  <c:v>-10.232780298612861</c:v>
                </c:pt>
                <c:pt idx="650">
                  <c:v>-10.242711842907946</c:v>
                </c:pt>
                <c:pt idx="651">
                  <c:v>-10.252643395222094</c:v>
                </c:pt>
                <c:pt idx="652">
                  <c:v>-10.262574955555074</c:v>
                </c:pt>
                <c:pt idx="653">
                  <c:v>-10.272506523906653</c:v>
                </c:pt>
                <c:pt idx="654">
                  <c:v>-10.2824381002766</c:v>
                </c:pt>
                <c:pt idx="655">
                  <c:v>-10.292369684664685</c:v>
                </c:pt>
                <c:pt idx="656">
                  <c:v>-10.302301277070676</c:v>
                </c:pt>
                <c:pt idx="657">
                  <c:v>-10.312232877494342</c:v>
                </c:pt>
                <c:pt idx="658">
                  <c:v>-10.322164485935451</c:v>
                </c:pt>
                <c:pt idx="659">
                  <c:v>-10.332096102393772</c:v>
                </c:pt>
                <c:pt idx="660">
                  <c:v>-10.342027726869073</c:v>
                </c:pt>
                <c:pt idx="661">
                  <c:v>-10.351959359361123</c:v>
                </c:pt>
                <c:pt idx="662">
                  <c:v>-10.361890999869692</c:v>
                </c:pt>
                <c:pt idx="663">
                  <c:v>-10.371822648394547</c:v>
                </c:pt>
                <c:pt idx="664">
                  <c:v>-10.381754304935455</c:v>
                </c:pt>
                <c:pt idx="665">
                  <c:v>-10.391685969492189</c:v>
                </c:pt>
                <c:pt idx="666">
                  <c:v>-10.401617642064513</c:v>
                </c:pt>
                <c:pt idx="667">
                  <c:v>-10.411549322652199</c:v>
                </c:pt>
                <c:pt idx="668">
                  <c:v>-10.421481011255015</c:v>
                </c:pt>
                <c:pt idx="669">
                  <c:v>-10.431412707872729</c:v>
                </c:pt>
                <c:pt idx="670">
                  <c:v>-10.441344412505112</c:v>
                </c:pt>
                <c:pt idx="671">
                  <c:v>-10.45127612515193</c:v>
                </c:pt>
                <c:pt idx="672">
                  <c:v>-10.461207845812952</c:v>
                </c:pt>
                <c:pt idx="673">
                  <c:v>-10.471139574487948</c:v>
                </c:pt>
                <c:pt idx="674">
                  <c:v>-10.481071311176684</c:v>
                </c:pt>
                <c:pt idx="675">
                  <c:v>-10.491003055878933</c:v>
                </c:pt>
                <c:pt idx="676">
                  <c:v>-10.50093480859446</c:v>
                </c:pt>
                <c:pt idx="677">
                  <c:v>-10.510866569323035</c:v>
                </c:pt>
                <c:pt idx="678">
                  <c:v>-10.520798338064425</c:v>
                </c:pt>
                <c:pt idx="679">
                  <c:v>-10.530730114818402</c:v>
                </c:pt>
                <c:pt idx="680">
                  <c:v>-10.540661899584732</c:v>
                </c:pt>
                <c:pt idx="681">
                  <c:v>-10.550593692363186</c:v>
                </c:pt>
                <c:pt idx="682">
                  <c:v>-10.560525493153531</c:v>
                </c:pt>
                <c:pt idx="683">
                  <c:v>-10.570457301955535</c:v>
                </c:pt>
                <c:pt idx="684">
                  <c:v>-10.58038911876897</c:v>
                </c:pt>
                <c:pt idx="685">
                  <c:v>-10.590320943593602</c:v>
                </c:pt>
                <c:pt idx="686">
                  <c:v>-10.600252776429199</c:v>
                </c:pt>
                <c:pt idx="687">
                  <c:v>-10.610184617275532</c:v>
                </c:pt>
                <c:pt idx="688">
                  <c:v>-10.620116466132369</c:v>
                </c:pt>
                <c:pt idx="689">
                  <c:v>-10.63004832299948</c:v>
                </c:pt>
                <c:pt idx="690">
                  <c:v>-10.639980187876631</c:v>
                </c:pt>
                <c:pt idx="691">
                  <c:v>-10.649912060763592</c:v>
                </c:pt>
                <c:pt idx="692">
                  <c:v>-10.659843941660132</c:v>
                </c:pt>
                <c:pt idx="693">
                  <c:v>-10.669775830566019</c:v>
                </c:pt>
                <c:pt idx="694">
                  <c:v>-10.679707727481023</c:v>
                </c:pt>
                <c:pt idx="695">
                  <c:v>-10.689639632404914</c:v>
                </c:pt>
                <c:pt idx="696">
                  <c:v>-10.699571545337458</c:v>
                </c:pt>
                <c:pt idx="697">
                  <c:v>-10.709503466278424</c:v>
                </c:pt>
                <c:pt idx="698">
                  <c:v>-10.719435395227581</c:v>
                </c:pt>
                <c:pt idx="699">
                  <c:v>-10.729367332184699</c:v>
                </c:pt>
                <c:pt idx="700">
                  <c:v>-10.739299277149547</c:v>
                </c:pt>
                <c:pt idx="701">
                  <c:v>-10.749231230121891</c:v>
                </c:pt>
                <c:pt idx="702">
                  <c:v>-10.759163191101504</c:v>
                </c:pt>
                <c:pt idx="703">
                  <c:v>-10.769095160088151</c:v>
                </c:pt>
                <c:pt idx="704">
                  <c:v>-10.779027137081602</c:v>
                </c:pt>
                <c:pt idx="705">
                  <c:v>-10.788959122081627</c:v>
                </c:pt>
                <c:pt idx="706">
                  <c:v>-10.798891115087994</c:v>
                </c:pt>
                <c:pt idx="707">
                  <c:v>-10.80882311610047</c:v>
                </c:pt>
                <c:pt idx="708">
                  <c:v>-10.818755125118827</c:v>
                </c:pt>
                <c:pt idx="709">
                  <c:v>-10.828687142142831</c:v>
                </c:pt>
                <c:pt idx="710">
                  <c:v>-10.838619167172254</c:v>
                </c:pt>
                <c:pt idx="711">
                  <c:v>-10.848551200206863</c:v>
                </c:pt>
                <c:pt idx="712">
                  <c:v>-10.858483241246427</c:v>
                </c:pt>
                <c:pt idx="713">
                  <c:v>-10.868415290290713</c:v>
                </c:pt>
                <c:pt idx="714">
                  <c:v>-10.878347347339492</c:v>
                </c:pt>
                <c:pt idx="715">
                  <c:v>-10.888279412392531</c:v>
                </c:pt>
                <c:pt idx="716">
                  <c:v>-10.898211485449602</c:v>
                </c:pt>
                <c:pt idx="717">
                  <c:v>-10.908143566510471</c:v>
                </c:pt>
                <c:pt idx="718">
                  <c:v>-10.918075655574908</c:v>
                </c:pt>
                <c:pt idx="719">
                  <c:v>-10.928007752642682</c:v>
                </c:pt>
                <c:pt idx="720">
                  <c:v>-10.937939857713561</c:v>
                </c:pt>
                <c:pt idx="721">
                  <c:v>-10.947871970787315</c:v>
                </c:pt>
                <c:pt idx="722">
                  <c:v>-10.957804091863713</c:v>
                </c:pt>
                <c:pt idx="723">
                  <c:v>-10.967736220942522</c:v>
                </c:pt>
                <c:pt idx="724">
                  <c:v>-10.977668358023513</c:v>
                </c:pt>
                <c:pt idx="725">
                  <c:v>-10.987600503106453</c:v>
                </c:pt>
                <c:pt idx="726">
                  <c:v>-10.997532656191112</c:v>
                </c:pt>
                <c:pt idx="727">
                  <c:v>-11.007464817277258</c:v>
                </c:pt>
                <c:pt idx="728">
                  <c:v>-11.017396986364661</c:v>
                </c:pt>
                <c:pt idx="729">
                  <c:v>-11.027329163453089</c:v>
                </c:pt>
                <c:pt idx="730">
                  <c:v>-11.037261348542312</c:v>
                </c:pt>
                <c:pt idx="731">
                  <c:v>-11.047193541632099</c:v>
                </c:pt>
                <c:pt idx="732">
                  <c:v>-11.057125742722217</c:v>
                </c:pt>
                <c:pt idx="733">
                  <c:v>-11.067057951812437</c:v>
                </c:pt>
                <c:pt idx="734">
                  <c:v>-11.076990168902526</c:v>
                </c:pt>
                <c:pt idx="735">
                  <c:v>-11.086922393992253</c:v>
                </c:pt>
                <c:pt idx="736">
                  <c:v>-11.09685462708139</c:v>
                </c:pt>
                <c:pt idx="737">
                  <c:v>-11.106786868169703</c:v>
                </c:pt>
                <c:pt idx="738">
                  <c:v>-11.116719117256961</c:v>
                </c:pt>
                <c:pt idx="739">
                  <c:v>-11.126651374342934</c:v>
                </c:pt>
                <c:pt idx="740">
                  <c:v>-11.136583639427391</c:v>
                </c:pt>
                <c:pt idx="741">
                  <c:v>-11.146515912510099</c:v>
                </c:pt>
                <c:pt idx="742">
                  <c:v>-11.156448193590828</c:v>
                </c:pt>
                <c:pt idx="743">
                  <c:v>-11.166380482669348</c:v>
                </c:pt>
                <c:pt idx="744">
                  <c:v>-11.176312779745427</c:v>
                </c:pt>
                <c:pt idx="745">
                  <c:v>-11.186245084818834</c:v>
                </c:pt>
                <c:pt idx="746">
                  <c:v>-11.196177397889338</c:v>
                </c:pt>
                <c:pt idx="747">
                  <c:v>-11.206109718956707</c:v>
                </c:pt>
                <c:pt idx="748">
                  <c:v>-11.216042048020713</c:v>
                </c:pt>
                <c:pt idx="749">
                  <c:v>-11.225974385081122</c:v>
                </c:pt>
                <c:pt idx="750">
                  <c:v>-11.235906730137703</c:v>
                </c:pt>
                <c:pt idx="751">
                  <c:v>-11.245839083190226</c:v>
                </c:pt>
                <c:pt idx="752">
                  <c:v>-11.25577144423846</c:v>
                </c:pt>
                <c:pt idx="753">
                  <c:v>-11.265703813282174</c:v>
                </c:pt>
                <c:pt idx="754">
                  <c:v>-11.275636190321137</c:v>
                </c:pt>
                <c:pt idx="755">
                  <c:v>-11.285568575355118</c:v>
                </c:pt>
                <c:pt idx="756">
                  <c:v>-11.295500968383886</c:v>
                </c:pt>
                <c:pt idx="757">
                  <c:v>-11.30543336940721</c:v>
                </c:pt>
                <c:pt idx="758">
                  <c:v>-11.315365778424857</c:v>
                </c:pt>
                <c:pt idx="759">
                  <c:v>-11.325298195436599</c:v>
                </c:pt>
                <c:pt idx="760">
                  <c:v>-11.335230620442204</c:v>
                </c:pt>
                <c:pt idx="761">
                  <c:v>-11.345163053441439</c:v>
                </c:pt>
                <c:pt idx="762">
                  <c:v>-11.355095494434076</c:v>
                </c:pt>
                <c:pt idx="763">
                  <c:v>-11.365027943419884</c:v>
                </c:pt>
                <c:pt idx="764">
                  <c:v>-11.37496040039863</c:v>
                </c:pt>
                <c:pt idx="765">
                  <c:v>-11.384892865370084</c:v>
                </c:pt>
                <c:pt idx="766">
                  <c:v>-11.394825338334014</c:v>
                </c:pt>
                <c:pt idx="767">
                  <c:v>-11.40475781929019</c:v>
                </c:pt>
                <c:pt idx="768">
                  <c:v>-11.414690308238381</c:v>
                </c:pt>
                <c:pt idx="769">
                  <c:v>-11.424622805178355</c:v>
                </c:pt>
                <c:pt idx="770">
                  <c:v>-11.434555310109884</c:v>
                </c:pt>
                <c:pt idx="771">
                  <c:v>-11.444487823032734</c:v>
                </c:pt>
                <c:pt idx="772">
                  <c:v>-11.454420343946675</c:v>
                </c:pt>
                <c:pt idx="773">
                  <c:v>-11.464352872851476</c:v>
                </c:pt>
                <c:pt idx="774">
                  <c:v>-11.474285409746907</c:v>
                </c:pt>
                <c:pt idx="775">
                  <c:v>-11.484217954632735</c:v>
                </c:pt>
                <c:pt idx="776">
                  <c:v>-11.49415050750873</c:v>
                </c:pt>
                <c:pt idx="777">
                  <c:v>-11.504083068374662</c:v>
                </c:pt>
                <c:pt idx="778">
                  <c:v>-11.514015637230299</c:v>
                </c:pt>
                <c:pt idx="779">
                  <c:v>-11.523948214075411</c:v>
                </c:pt>
                <c:pt idx="780">
                  <c:v>-11.533880798909765</c:v>
                </c:pt>
                <c:pt idx="781">
                  <c:v>-11.543813391733133</c:v>
                </c:pt>
                <c:pt idx="782">
                  <c:v>-11.553745992545283</c:v>
                </c:pt>
                <c:pt idx="783">
                  <c:v>-11.563678601345982</c:v>
                </c:pt>
                <c:pt idx="784">
                  <c:v>-11.573611218135001</c:v>
                </c:pt>
                <c:pt idx="785">
                  <c:v>-11.58354384291211</c:v>
                </c:pt>
                <c:pt idx="786">
                  <c:v>-11.593476475677077</c:v>
                </c:pt>
                <c:pt idx="787">
                  <c:v>-11.60340911642967</c:v>
                </c:pt>
                <c:pt idx="788">
                  <c:v>-11.613341765169659</c:v>
                </c:pt>
                <c:pt idx="789">
                  <c:v>-11.623274421896815</c:v>
                </c:pt>
                <c:pt idx="790">
                  <c:v>-11.633207086610904</c:v>
                </c:pt>
                <c:pt idx="791">
                  <c:v>-11.643139759311696</c:v>
                </c:pt>
                <c:pt idx="792">
                  <c:v>-11.653072439998962</c:v>
                </c:pt>
                <c:pt idx="793">
                  <c:v>-11.663005128672468</c:v>
                </c:pt>
                <c:pt idx="794">
                  <c:v>-11.672937825331987</c:v>
                </c:pt>
                <c:pt idx="795">
                  <c:v>-11.682870529977285</c:v>
                </c:pt>
                <c:pt idx="796">
                  <c:v>-11.692803242608132</c:v>
                </c:pt>
                <c:pt idx="797">
                  <c:v>-11.702735963224297</c:v>
                </c:pt>
                <c:pt idx="798">
                  <c:v>-11.71266869182555</c:v>
                </c:pt>
                <c:pt idx="799">
                  <c:v>-11.722601428411659</c:v>
                </c:pt>
                <c:pt idx="800">
                  <c:v>-11.732534172982394</c:v>
                </c:pt>
                <c:pt idx="801">
                  <c:v>-11.742466925537524</c:v>
                </c:pt>
                <c:pt idx="802">
                  <c:v>-11.752399686076817</c:v>
                </c:pt>
                <c:pt idx="803">
                  <c:v>-11.762332454600044</c:v>
                </c:pt>
                <c:pt idx="804">
                  <c:v>-11.772265231106973</c:v>
                </c:pt>
                <c:pt idx="805">
                  <c:v>-11.782198015597373</c:v>
                </c:pt>
                <c:pt idx="806">
                  <c:v>-11.792130808071015</c:v>
                </c:pt>
                <c:pt idx="807">
                  <c:v>-11.802063608527666</c:v>
                </c:pt>
                <c:pt idx="808">
                  <c:v>-11.811996416967096</c:v>
                </c:pt>
                <c:pt idx="809">
                  <c:v>-11.821929233389074</c:v>
                </c:pt>
                <c:pt idx="810">
                  <c:v>-11.831862057793369</c:v>
                </c:pt>
                <c:pt idx="811">
                  <c:v>-11.841794890179751</c:v>
                </c:pt>
                <c:pt idx="812">
                  <c:v>-11.851727730547987</c:v>
                </c:pt>
                <c:pt idx="813">
                  <c:v>-11.861660578897849</c:v>
                </c:pt>
                <c:pt idx="814">
                  <c:v>-11.871593435229105</c:v>
                </c:pt>
                <c:pt idx="815">
                  <c:v>-11.881526299541525</c:v>
                </c:pt>
                <c:pt idx="816">
                  <c:v>-11.891459171834876</c:v>
                </c:pt>
                <c:pt idx="817">
                  <c:v>-11.90139205210893</c:v>
                </c:pt>
                <c:pt idx="818">
                  <c:v>-11.911324940363453</c:v>
                </c:pt>
                <c:pt idx="819">
                  <c:v>-11.921257836598217</c:v>
                </c:pt>
                <c:pt idx="820">
                  <c:v>-11.93119074081299</c:v>
                </c:pt>
                <c:pt idx="821">
                  <c:v>-11.941123653007542</c:v>
                </c:pt>
                <c:pt idx="822">
                  <c:v>-11.951056573181642</c:v>
                </c:pt>
                <c:pt idx="823">
                  <c:v>-11.960989501335058</c:v>
                </c:pt>
                <c:pt idx="824">
                  <c:v>-11.970922437467561</c:v>
                </c:pt>
                <c:pt idx="825">
                  <c:v>-11.980855381578918</c:v>
                </c:pt>
                <c:pt idx="826">
                  <c:v>-11.990788333668901</c:v>
                </c:pt>
                <c:pt idx="827">
                  <c:v>-12.000721293737277</c:v>
                </c:pt>
                <c:pt idx="828">
                  <c:v>-12.010654261783817</c:v>
                </c:pt>
                <c:pt idx="829">
                  <c:v>-12.020587237808288</c:v>
                </c:pt>
                <c:pt idx="830">
                  <c:v>-12.030520221810461</c:v>
                </c:pt>
                <c:pt idx="831">
                  <c:v>-12.040453213790105</c:v>
                </c:pt>
                <c:pt idx="832">
                  <c:v>-12.050386213746989</c:v>
                </c:pt>
                <c:pt idx="833">
                  <c:v>-12.060319221680883</c:v>
                </c:pt>
                <c:pt idx="834">
                  <c:v>-12.070252237591555</c:v>
                </c:pt>
                <c:pt idx="835">
                  <c:v>-12.080185261478775</c:v>
                </c:pt>
                <c:pt idx="836">
                  <c:v>-12.090118293342313</c:v>
                </c:pt>
                <c:pt idx="837">
                  <c:v>-12.100051333181936</c:v>
                </c:pt>
                <c:pt idx="838">
                  <c:v>-12.109984380997416</c:v>
                </c:pt>
                <c:pt idx="839">
                  <c:v>-12.119917436788519</c:v>
                </c:pt>
                <c:pt idx="840">
                  <c:v>-12.129850500555017</c:v>
                </c:pt>
                <c:pt idx="841">
                  <c:v>-12.139783572296679</c:v>
                </c:pt>
                <c:pt idx="842">
                  <c:v>-12.149716652013273</c:v>
                </c:pt>
                <c:pt idx="843">
                  <c:v>-12.159649739704571</c:v>
                </c:pt>
                <c:pt idx="844">
                  <c:v>-12.16958283537034</c:v>
                </c:pt>
                <c:pt idx="845">
                  <c:v>-12.179515939010349</c:v>
                </c:pt>
                <c:pt idx="846">
                  <c:v>-12.189449050624368</c:v>
                </c:pt>
                <c:pt idx="847">
                  <c:v>-12.199382170212168</c:v>
                </c:pt>
                <c:pt idx="848">
                  <c:v>-12.209315297773516</c:v>
                </c:pt>
                <c:pt idx="849">
                  <c:v>-12.219248433308183</c:v>
                </c:pt>
                <c:pt idx="850">
                  <c:v>-12.229181576815936</c:v>
                </c:pt>
                <c:pt idx="851">
                  <c:v>-12.239114728296546</c:v>
                </c:pt>
                <c:pt idx="852">
                  <c:v>-12.24904788774978</c:v>
                </c:pt>
                <c:pt idx="853">
                  <c:v>-12.258981055175411</c:v>
                </c:pt>
                <c:pt idx="854">
                  <c:v>-12.268914230573207</c:v>
                </c:pt>
                <c:pt idx="855">
                  <c:v>-12.278847413942936</c:v>
                </c:pt>
                <c:pt idx="856">
                  <c:v>-12.288780605284368</c:v>
                </c:pt>
                <c:pt idx="857">
                  <c:v>-12.298713804597273</c:v>
                </c:pt>
                <c:pt idx="858">
                  <c:v>-12.308647011881421</c:v>
                </c:pt>
                <c:pt idx="859">
                  <c:v>-12.318580227136579</c:v>
                </c:pt>
                <c:pt idx="860">
                  <c:v>-12.328513450362518</c:v>
                </c:pt>
                <c:pt idx="861">
                  <c:v>-12.338446681559008</c:v>
                </c:pt>
                <c:pt idx="862">
                  <c:v>-12.348379920725817</c:v>
                </c:pt>
                <c:pt idx="863">
                  <c:v>-12.358313167862715</c:v>
                </c:pt>
                <c:pt idx="864">
                  <c:v>-12.36824642296947</c:v>
                </c:pt>
                <c:pt idx="865">
                  <c:v>-12.378179686045854</c:v>
                </c:pt>
                <c:pt idx="866">
                  <c:v>-12.388112957091634</c:v>
                </c:pt>
                <c:pt idx="867">
                  <c:v>-12.39804623610658</c:v>
                </c:pt>
                <c:pt idx="868">
                  <c:v>-12.407979523090463</c:v>
                </c:pt>
                <c:pt idx="869">
                  <c:v>-12.41791281804305</c:v>
                </c:pt>
                <c:pt idx="870">
                  <c:v>-12.427846120964112</c:v>
                </c:pt>
                <c:pt idx="871">
                  <c:v>-12.437779431853418</c:v>
                </c:pt>
                <c:pt idx="872">
                  <c:v>-12.447712750710737</c:v>
                </c:pt>
                <c:pt idx="873">
                  <c:v>-12.45764607753584</c:v>
                </c:pt>
                <c:pt idx="874">
                  <c:v>-12.467579412328494</c:v>
                </c:pt>
                <c:pt idx="875">
                  <c:v>-12.477512755088469</c:v>
                </c:pt>
                <c:pt idx="876">
                  <c:v>-12.487446105815536</c:v>
                </c:pt>
                <c:pt idx="877">
                  <c:v>-12.497379464509462</c:v>
                </c:pt>
                <c:pt idx="878">
                  <c:v>-12.507312831170019</c:v>
                </c:pt>
                <c:pt idx="879">
                  <c:v>-12.517246205796974</c:v>
                </c:pt>
                <c:pt idx="880">
                  <c:v>-12.527179588390098</c:v>
                </c:pt>
                <c:pt idx="881">
                  <c:v>-12.53711297894916</c:v>
                </c:pt>
                <c:pt idx="882">
                  <c:v>-12.547046377473929</c:v>
                </c:pt>
                <c:pt idx="883">
                  <c:v>-12.556979783964175</c:v>
                </c:pt>
                <c:pt idx="884">
                  <c:v>-12.566913198419668</c:v>
                </c:pt>
                <c:pt idx="885">
                  <c:v>-12.576846620840177</c:v>
                </c:pt>
                <c:pt idx="886">
                  <c:v>-12.586780051225471</c:v>
                </c:pt>
                <c:pt idx="887">
                  <c:v>-12.59671348957532</c:v>
                </c:pt>
                <c:pt idx="888">
                  <c:v>-12.606646935889493</c:v>
                </c:pt>
                <c:pt idx="889">
                  <c:v>-12.61658039016776</c:v>
                </c:pt>
                <c:pt idx="890">
                  <c:v>-12.626513852409889</c:v>
                </c:pt>
                <c:pt idx="891">
                  <c:v>-12.636447322615652</c:v>
                </c:pt>
                <c:pt idx="892">
                  <c:v>-12.646380800784817</c:v>
                </c:pt>
                <c:pt idx="893">
                  <c:v>-12.656314286917153</c:v>
                </c:pt>
                <c:pt idx="894">
                  <c:v>-12.66624778101243</c:v>
                </c:pt>
                <c:pt idx="895">
                  <c:v>-12.676181283070417</c:v>
                </c:pt>
                <c:pt idx="896">
                  <c:v>-12.686114793090884</c:v>
                </c:pt>
                <c:pt idx="897">
                  <c:v>-12.6960483110736</c:v>
                </c:pt>
                <c:pt idx="898">
                  <c:v>-12.705981837018335</c:v>
                </c:pt>
                <c:pt idx="899">
                  <c:v>-12.71591537092486</c:v>
                </c:pt>
                <c:pt idx="900">
                  <c:v>-12.725848912792941</c:v>
                </c:pt>
                <c:pt idx="901">
                  <c:v>-12.73578246262235</c:v>
                </c:pt>
                <c:pt idx="902">
                  <c:v>-12.745716020412855</c:v>
                </c:pt>
                <c:pt idx="903">
                  <c:v>-12.755649586164228</c:v>
                </c:pt>
                <c:pt idx="904">
                  <c:v>-12.765583159876236</c:v>
                </c:pt>
                <c:pt idx="905">
                  <c:v>-12.77551674154865</c:v>
                </c:pt>
                <c:pt idx="906">
                  <c:v>-12.785450331181238</c:v>
                </c:pt>
                <c:pt idx="907">
                  <c:v>-12.795383928773772</c:v>
                </c:pt>
                <c:pt idx="908">
                  <c:v>-12.805317534326019</c:v>
                </c:pt>
                <c:pt idx="909">
                  <c:v>-12.815251147837749</c:v>
                </c:pt>
                <c:pt idx="910">
                  <c:v>-12.825184769308732</c:v>
                </c:pt>
                <c:pt idx="911">
                  <c:v>-12.835118398738739</c:v>
                </c:pt>
                <c:pt idx="912">
                  <c:v>-12.845052036127537</c:v>
                </c:pt>
                <c:pt idx="913">
                  <c:v>-12.854985681474897</c:v>
                </c:pt>
                <c:pt idx="914">
                  <c:v>-12.864919334780589</c:v>
                </c:pt>
                <c:pt idx="915">
                  <c:v>-12.874852996044382</c:v>
                </c:pt>
                <c:pt idx="916">
                  <c:v>-12.884786665266045</c:v>
                </c:pt>
                <c:pt idx="917">
                  <c:v>-12.894720342445348</c:v>
                </c:pt>
                <c:pt idx="918">
                  <c:v>-12.90465402758206</c:v>
                </c:pt>
                <c:pt idx="919">
                  <c:v>-12.914587720675952</c:v>
                </c:pt>
                <c:pt idx="920">
                  <c:v>-12.924521421726793</c:v>
                </c:pt>
                <c:pt idx="921">
                  <c:v>-12.934455130734351</c:v>
                </c:pt>
                <c:pt idx="922">
                  <c:v>-12.944388847698397</c:v>
                </c:pt>
                <c:pt idx="923">
                  <c:v>-12.9543225726187</c:v>
                </c:pt>
                <c:pt idx="924">
                  <c:v>-12.964256305495031</c:v>
                </c:pt>
                <c:pt idx="925">
                  <c:v>-12.974190046327157</c:v>
                </c:pt>
                <c:pt idx="926">
                  <c:v>-12.984123795114851</c:v>
                </c:pt>
                <c:pt idx="927">
                  <c:v>-12.99405755185788</c:v>
                </c:pt>
                <c:pt idx="928">
                  <c:v>-13.003991316556014</c:v>
                </c:pt>
                <c:pt idx="929">
                  <c:v>-13.013925089209023</c:v>
                </c:pt>
                <c:pt idx="930">
                  <c:v>-13.023858869816676</c:v>
                </c:pt>
                <c:pt idx="931">
                  <c:v>-13.033792658378744</c:v>
                </c:pt>
                <c:pt idx="932">
                  <c:v>-13.043726454894996</c:v>
                </c:pt>
                <c:pt idx="933">
                  <c:v>-13.0536602593652</c:v>
                </c:pt>
                <c:pt idx="934">
                  <c:v>-13.063594071789128</c:v>
                </c:pt>
                <c:pt idx="935">
                  <c:v>-13.073527892166549</c:v>
                </c:pt>
                <c:pt idx="936">
                  <c:v>-13.083461720497231</c:v>
                </c:pt>
                <c:pt idx="937">
                  <c:v>-13.093395556780946</c:v>
                </c:pt>
                <c:pt idx="938">
                  <c:v>-13.103329401017461</c:v>
                </c:pt>
                <c:pt idx="939">
                  <c:v>-13.113263253206549</c:v>
                </c:pt>
                <c:pt idx="940">
                  <c:v>-13.123197113347977</c:v>
                </c:pt>
                <c:pt idx="941">
                  <c:v>-13.133130981441516</c:v>
                </c:pt>
                <c:pt idx="942">
                  <c:v>-13.143064857486936</c:v>
                </c:pt>
                <c:pt idx="943">
                  <c:v>-13.152998741484003</c:v>
                </c:pt>
                <c:pt idx="944">
                  <c:v>-13.162932633432492</c:v>
                </c:pt>
                <c:pt idx="945">
                  <c:v>-13.172866533332169</c:v>
                </c:pt>
                <c:pt idx="946">
                  <c:v>-13.182800441182804</c:v>
                </c:pt>
                <c:pt idx="947">
                  <c:v>-13.192734356984168</c:v>
                </c:pt>
                <c:pt idx="948">
                  <c:v>-13.202668280736031</c:v>
                </c:pt>
                <c:pt idx="949">
                  <c:v>-13.21260221243816</c:v>
                </c:pt>
                <c:pt idx="950">
                  <c:v>-13.222536152090328</c:v>
                </c:pt>
                <c:pt idx="951">
                  <c:v>-13.232470099692302</c:v>
                </c:pt>
                <c:pt idx="952">
                  <c:v>-13.242404055243853</c:v>
                </c:pt>
                <c:pt idx="953">
                  <c:v>-13.25233801874475</c:v>
                </c:pt>
                <c:pt idx="954">
                  <c:v>-13.262271990194764</c:v>
                </c:pt>
                <c:pt idx="955">
                  <c:v>-13.272205969593664</c:v>
                </c:pt>
                <c:pt idx="956">
                  <c:v>-13.282139956941219</c:v>
                </c:pt>
                <c:pt idx="957">
                  <c:v>-13.2920739522372</c:v>
                </c:pt>
                <c:pt idx="958">
                  <c:v>-13.302007955481375</c:v>
                </c:pt>
                <c:pt idx="959">
                  <c:v>-13.311941966673515</c:v>
                </c:pt>
                <c:pt idx="960">
                  <c:v>-13.32187598581339</c:v>
                </c:pt>
                <c:pt idx="961">
                  <c:v>-13.331810012900769</c:v>
                </c:pt>
                <c:pt idx="962">
                  <c:v>-13.341744047935421</c:v>
                </c:pt>
                <c:pt idx="963">
                  <c:v>-13.351678090917117</c:v>
                </c:pt>
                <c:pt idx="964">
                  <c:v>-13.361612141845626</c:v>
                </c:pt>
                <c:pt idx="965">
                  <c:v>-13.371546200720719</c:v>
                </c:pt>
                <c:pt idx="966">
                  <c:v>-13.381480267542164</c:v>
                </c:pt>
                <c:pt idx="967">
                  <c:v>-13.391414342309732</c:v>
                </c:pt>
                <c:pt idx="968">
                  <c:v>-13.40134842502319</c:v>
                </c:pt>
                <c:pt idx="969">
                  <c:v>-13.411282515682311</c:v>
                </c:pt>
                <c:pt idx="970">
                  <c:v>-13.421216614286864</c:v>
                </c:pt>
                <c:pt idx="971">
                  <c:v>-13.431150720836619</c:v>
                </c:pt>
                <c:pt idx="972">
                  <c:v>-13.441084835331345</c:v>
                </c:pt>
                <c:pt idx="973">
                  <c:v>-13.451018957770811</c:v>
                </c:pt>
                <c:pt idx="974">
                  <c:v>-13.460953088154788</c:v>
                </c:pt>
                <c:pt idx="975">
                  <c:v>-13.470887226483047</c:v>
                </c:pt>
                <c:pt idx="976">
                  <c:v>-13.480821372755354</c:v>
                </c:pt>
                <c:pt idx="977">
                  <c:v>-13.490755526971483</c:v>
                </c:pt>
                <c:pt idx="978">
                  <c:v>-13.500689689131201</c:v>
                </c:pt>
                <c:pt idx="979">
                  <c:v>-13.510623859234279</c:v>
                </c:pt>
                <c:pt idx="980">
                  <c:v>-13.520558037280486</c:v>
                </c:pt>
                <c:pt idx="981">
                  <c:v>-13.530492223269592</c:v>
                </c:pt>
                <c:pt idx="982">
                  <c:v>-13.540426417201367</c:v>
                </c:pt>
                <c:pt idx="983">
                  <c:v>-13.550360619075581</c:v>
                </c:pt>
                <c:pt idx="984">
                  <c:v>-13.560294828892005</c:v>
                </c:pt>
                <c:pt idx="985">
                  <c:v>-13.570229046650406</c:v>
                </c:pt>
                <c:pt idx="986">
                  <c:v>-13.580163272350555</c:v>
                </c:pt>
                <c:pt idx="987">
                  <c:v>-13.590097505992222</c:v>
                </c:pt>
                <c:pt idx="988">
                  <c:v>-13.600031747575176</c:v>
                </c:pt>
                <c:pt idx="989">
                  <c:v>-13.609965997099188</c:v>
                </c:pt>
                <c:pt idx="990">
                  <c:v>-13.619900254564028</c:v>
                </c:pt>
                <c:pt idx="991">
                  <c:v>-13.629834519969465</c:v>
                </c:pt>
                <c:pt idx="992">
                  <c:v>-13.63976879331527</c:v>
                </c:pt>
                <c:pt idx="993">
                  <c:v>-13.649703074601211</c:v>
                </c:pt>
                <c:pt idx="994">
                  <c:v>-13.659637363827059</c:v>
                </c:pt>
                <c:pt idx="995">
                  <c:v>-13.669571660992583</c:v>
                </c:pt>
                <c:pt idx="996">
                  <c:v>-13.679505966097553</c:v>
                </c:pt>
                <c:pt idx="997">
                  <c:v>-13.68944027914174</c:v>
                </c:pt>
                <c:pt idx="998">
                  <c:v>-13.699374600124914</c:v>
                </c:pt>
                <c:pt idx="999">
                  <c:v>-13.709308929046843</c:v>
                </c:pt>
                <c:pt idx="1000">
                  <c:v>-13.719243265907298</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14.2</c:v>
                </c:pt>
                <c:pt idx="1">
                  <c:v>78.597573283257162</c:v>
                </c:pt>
                <c:pt idx="2">
                  <c:v>142.99514656651434</c:v>
                </c:pt>
                <c:pt idx="3">
                  <c:v>141.67284999649195</c:v>
                </c:pt>
                <c:pt idx="4">
                  <c:v>142.99514656651434</c:v>
                </c:pt>
                <c:pt idx="5">
                  <c:v>138.37284999649194</c:v>
                </c:pt>
                <c:pt idx="6">
                  <c:v>142.99514656651434</c:v>
                </c:pt>
              </c:numCache>
            </c:numRef>
          </c:xVal>
          <c:yVal>
            <c:numRef>
              <c:f>Trajecto!$C$132:$C$138</c:f>
              <c:numCache>
                <c:formatCode>0</c:formatCode>
                <c:ptCount val="7"/>
                <c:pt idx="0">
                  <c:v>1234.2270500046911</c:v>
                </c:pt>
                <c:pt idx="1">
                  <c:v>617.11352500234557</c:v>
                </c:pt>
                <c:pt idx="2">
                  <c:v>0</c:v>
                </c:pt>
                <c:pt idx="3">
                  <c:v>41.310665149771111</c:v>
                </c:pt>
                <c:pt idx="4">
                  <c:v>0</c:v>
                </c:pt>
                <c:pt idx="5">
                  <c:v>15.655892038260522</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33.000100000000181</c:v>
                </c:pt>
                <c:pt idx="390">
                  <c:v>33.000200000000184</c:v>
                </c:pt>
                <c:pt idx="391">
                  <c:v>33.000300000000188</c:v>
                </c:pt>
                <c:pt idx="392">
                  <c:v>33.000400000000191</c:v>
                </c:pt>
                <c:pt idx="393">
                  <c:v>33.000500000000194</c:v>
                </c:pt>
                <c:pt idx="394">
                  <c:v>33.000600000000198</c:v>
                </c:pt>
                <c:pt idx="395">
                  <c:v>33.000700000000201</c:v>
                </c:pt>
                <c:pt idx="396">
                  <c:v>33.000800000000204</c:v>
                </c:pt>
                <c:pt idx="397">
                  <c:v>33.000900000000208</c:v>
                </c:pt>
                <c:pt idx="398">
                  <c:v>33.001000000000211</c:v>
                </c:pt>
                <c:pt idx="399">
                  <c:v>33.001100000000214</c:v>
                </c:pt>
                <c:pt idx="400">
                  <c:v>33.001200000000217</c:v>
                </c:pt>
                <c:pt idx="401">
                  <c:v>33.001300000000221</c:v>
                </c:pt>
                <c:pt idx="402">
                  <c:v>33.001400000000224</c:v>
                </c:pt>
                <c:pt idx="403">
                  <c:v>33.001500000000227</c:v>
                </c:pt>
                <c:pt idx="404">
                  <c:v>33.001600000000231</c:v>
                </c:pt>
                <c:pt idx="405">
                  <c:v>33.001700000000234</c:v>
                </c:pt>
                <c:pt idx="406">
                  <c:v>33.001800000000237</c:v>
                </c:pt>
                <c:pt idx="407">
                  <c:v>33.001900000000241</c:v>
                </c:pt>
                <c:pt idx="408">
                  <c:v>33.002000000000244</c:v>
                </c:pt>
                <c:pt idx="409">
                  <c:v>33.002100000000247</c:v>
                </c:pt>
                <c:pt idx="410">
                  <c:v>33.002200000000251</c:v>
                </c:pt>
                <c:pt idx="411">
                  <c:v>33.002300000000254</c:v>
                </c:pt>
                <c:pt idx="412">
                  <c:v>33.002400000000257</c:v>
                </c:pt>
                <c:pt idx="413">
                  <c:v>33.002500000000261</c:v>
                </c:pt>
                <c:pt idx="414">
                  <c:v>33.002600000000264</c:v>
                </c:pt>
                <c:pt idx="415">
                  <c:v>33.002700000000267</c:v>
                </c:pt>
                <c:pt idx="416">
                  <c:v>33.002800000000271</c:v>
                </c:pt>
                <c:pt idx="417">
                  <c:v>33.002900000000274</c:v>
                </c:pt>
                <c:pt idx="418">
                  <c:v>33.003000000000277</c:v>
                </c:pt>
                <c:pt idx="419">
                  <c:v>33.003100000000281</c:v>
                </c:pt>
                <c:pt idx="420">
                  <c:v>33.003200000000284</c:v>
                </c:pt>
                <c:pt idx="421">
                  <c:v>33.003300000000287</c:v>
                </c:pt>
                <c:pt idx="422">
                  <c:v>33.003400000000291</c:v>
                </c:pt>
                <c:pt idx="423">
                  <c:v>33.003500000000294</c:v>
                </c:pt>
                <c:pt idx="424">
                  <c:v>33.003600000000297</c:v>
                </c:pt>
                <c:pt idx="425">
                  <c:v>33.0037000000003</c:v>
                </c:pt>
                <c:pt idx="426">
                  <c:v>33.003800000000304</c:v>
                </c:pt>
                <c:pt idx="427">
                  <c:v>33.003900000000307</c:v>
                </c:pt>
                <c:pt idx="428">
                  <c:v>33.00400000000031</c:v>
                </c:pt>
                <c:pt idx="429">
                  <c:v>33.004100000000314</c:v>
                </c:pt>
                <c:pt idx="430">
                  <c:v>33.004200000000317</c:v>
                </c:pt>
                <c:pt idx="431">
                  <c:v>33.00430000000032</c:v>
                </c:pt>
                <c:pt idx="432">
                  <c:v>33.004400000000324</c:v>
                </c:pt>
                <c:pt idx="433">
                  <c:v>33.004500000000327</c:v>
                </c:pt>
                <c:pt idx="434">
                  <c:v>33.00460000000033</c:v>
                </c:pt>
                <c:pt idx="435">
                  <c:v>33.004700000000334</c:v>
                </c:pt>
                <c:pt idx="436">
                  <c:v>33.004800000000337</c:v>
                </c:pt>
                <c:pt idx="437">
                  <c:v>33.00490000000034</c:v>
                </c:pt>
                <c:pt idx="438">
                  <c:v>33.005000000000344</c:v>
                </c:pt>
                <c:pt idx="439">
                  <c:v>33.005100000000347</c:v>
                </c:pt>
                <c:pt idx="440">
                  <c:v>33.00520000000035</c:v>
                </c:pt>
                <c:pt idx="441">
                  <c:v>33.005300000000354</c:v>
                </c:pt>
                <c:pt idx="442">
                  <c:v>33.005400000000357</c:v>
                </c:pt>
                <c:pt idx="443">
                  <c:v>33.00550000000036</c:v>
                </c:pt>
                <c:pt idx="444">
                  <c:v>33.005600000000364</c:v>
                </c:pt>
                <c:pt idx="445">
                  <c:v>33.005700000000367</c:v>
                </c:pt>
                <c:pt idx="446">
                  <c:v>33.00580000000037</c:v>
                </c:pt>
                <c:pt idx="447">
                  <c:v>33.005900000000373</c:v>
                </c:pt>
                <c:pt idx="448">
                  <c:v>33.006000000000377</c:v>
                </c:pt>
                <c:pt idx="449">
                  <c:v>33.00610000000038</c:v>
                </c:pt>
                <c:pt idx="450">
                  <c:v>33.006200000000383</c:v>
                </c:pt>
                <c:pt idx="451">
                  <c:v>33.006300000000387</c:v>
                </c:pt>
                <c:pt idx="452">
                  <c:v>33.00640000000039</c:v>
                </c:pt>
                <c:pt idx="453">
                  <c:v>33.006500000000393</c:v>
                </c:pt>
                <c:pt idx="454">
                  <c:v>33.006600000000397</c:v>
                </c:pt>
                <c:pt idx="455">
                  <c:v>33.0067000000004</c:v>
                </c:pt>
                <c:pt idx="456">
                  <c:v>33.006800000000403</c:v>
                </c:pt>
                <c:pt idx="457">
                  <c:v>33.006900000000407</c:v>
                </c:pt>
                <c:pt idx="458">
                  <c:v>33.00700000000041</c:v>
                </c:pt>
                <c:pt idx="459">
                  <c:v>33.007100000000413</c:v>
                </c:pt>
                <c:pt idx="460">
                  <c:v>33.007200000000417</c:v>
                </c:pt>
                <c:pt idx="461">
                  <c:v>33.00730000000042</c:v>
                </c:pt>
                <c:pt idx="462">
                  <c:v>33.007400000000423</c:v>
                </c:pt>
                <c:pt idx="463">
                  <c:v>33.007500000000427</c:v>
                </c:pt>
                <c:pt idx="464">
                  <c:v>33.00760000000043</c:v>
                </c:pt>
                <c:pt idx="465">
                  <c:v>33.007700000000433</c:v>
                </c:pt>
                <c:pt idx="466">
                  <c:v>33.007800000000437</c:v>
                </c:pt>
                <c:pt idx="467">
                  <c:v>33.00790000000044</c:v>
                </c:pt>
                <c:pt idx="468">
                  <c:v>33.008000000000443</c:v>
                </c:pt>
                <c:pt idx="469">
                  <c:v>33.008100000000447</c:v>
                </c:pt>
                <c:pt idx="470">
                  <c:v>33.00820000000045</c:v>
                </c:pt>
                <c:pt idx="471">
                  <c:v>33.008300000000453</c:v>
                </c:pt>
                <c:pt idx="472">
                  <c:v>33.008400000000456</c:v>
                </c:pt>
                <c:pt idx="473">
                  <c:v>33.00850000000046</c:v>
                </c:pt>
                <c:pt idx="474">
                  <c:v>33.008600000000463</c:v>
                </c:pt>
                <c:pt idx="475">
                  <c:v>33.008700000000466</c:v>
                </c:pt>
                <c:pt idx="476">
                  <c:v>33.00880000000047</c:v>
                </c:pt>
                <c:pt idx="477">
                  <c:v>33.008900000000473</c:v>
                </c:pt>
                <c:pt idx="478">
                  <c:v>33.009000000000476</c:v>
                </c:pt>
                <c:pt idx="479">
                  <c:v>33.00910000000048</c:v>
                </c:pt>
                <c:pt idx="480">
                  <c:v>33.009200000000483</c:v>
                </c:pt>
                <c:pt idx="481">
                  <c:v>33.009300000000486</c:v>
                </c:pt>
                <c:pt idx="482">
                  <c:v>33.00940000000049</c:v>
                </c:pt>
                <c:pt idx="483">
                  <c:v>33.009500000000493</c:v>
                </c:pt>
                <c:pt idx="484">
                  <c:v>33.009600000000496</c:v>
                </c:pt>
                <c:pt idx="485">
                  <c:v>33.0097000000005</c:v>
                </c:pt>
                <c:pt idx="486">
                  <c:v>33.009800000000503</c:v>
                </c:pt>
                <c:pt idx="487">
                  <c:v>33.009900000000506</c:v>
                </c:pt>
                <c:pt idx="488">
                  <c:v>33.01000000000051</c:v>
                </c:pt>
                <c:pt idx="489">
                  <c:v>33.010100000000513</c:v>
                </c:pt>
                <c:pt idx="490">
                  <c:v>33.010200000000516</c:v>
                </c:pt>
                <c:pt idx="491">
                  <c:v>33.01030000000052</c:v>
                </c:pt>
                <c:pt idx="492">
                  <c:v>33.010400000000523</c:v>
                </c:pt>
                <c:pt idx="493">
                  <c:v>33.010500000000526</c:v>
                </c:pt>
                <c:pt idx="494">
                  <c:v>33.01060000000053</c:v>
                </c:pt>
                <c:pt idx="495">
                  <c:v>33.010700000000533</c:v>
                </c:pt>
                <c:pt idx="496">
                  <c:v>33.010800000000536</c:v>
                </c:pt>
                <c:pt idx="497">
                  <c:v>33.010900000000539</c:v>
                </c:pt>
                <c:pt idx="498">
                  <c:v>33.011000000000543</c:v>
                </c:pt>
                <c:pt idx="499">
                  <c:v>33.011100000000546</c:v>
                </c:pt>
                <c:pt idx="500">
                  <c:v>33.011200000000549</c:v>
                </c:pt>
                <c:pt idx="501">
                  <c:v>33.011300000000553</c:v>
                </c:pt>
                <c:pt idx="502">
                  <c:v>33.011400000000556</c:v>
                </c:pt>
                <c:pt idx="503">
                  <c:v>33.011500000000559</c:v>
                </c:pt>
                <c:pt idx="504">
                  <c:v>33.011600000000563</c:v>
                </c:pt>
                <c:pt idx="505">
                  <c:v>33.011700000000566</c:v>
                </c:pt>
                <c:pt idx="506">
                  <c:v>33.011800000000569</c:v>
                </c:pt>
                <c:pt idx="507">
                  <c:v>33.011900000000573</c:v>
                </c:pt>
                <c:pt idx="508">
                  <c:v>33.012000000000576</c:v>
                </c:pt>
                <c:pt idx="509">
                  <c:v>33.012100000000579</c:v>
                </c:pt>
                <c:pt idx="510">
                  <c:v>33.012200000000583</c:v>
                </c:pt>
                <c:pt idx="511">
                  <c:v>33.012300000000586</c:v>
                </c:pt>
                <c:pt idx="512">
                  <c:v>33.012400000000589</c:v>
                </c:pt>
                <c:pt idx="513">
                  <c:v>33.012500000000593</c:v>
                </c:pt>
                <c:pt idx="514">
                  <c:v>33.012600000000596</c:v>
                </c:pt>
                <c:pt idx="515">
                  <c:v>33.012700000000599</c:v>
                </c:pt>
                <c:pt idx="516">
                  <c:v>33.012800000000603</c:v>
                </c:pt>
                <c:pt idx="517">
                  <c:v>33.012900000000606</c:v>
                </c:pt>
                <c:pt idx="518">
                  <c:v>33.013000000000609</c:v>
                </c:pt>
                <c:pt idx="519">
                  <c:v>33.013100000000613</c:v>
                </c:pt>
                <c:pt idx="520">
                  <c:v>33.013200000000616</c:v>
                </c:pt>
                <c:pt idx="521">
                  <c:v>33.013300000000619</c:v>
                </c:pt>
                <c:pt idx="522">
                  <c:v>33.013400000000622</c:v>
                </c:pt>
                <c:pt idx="523">
                  <c:v>33.013500000000626</c:v>
                </c:pt>
                <c:pt idx="524">
                  <c:v>33.013600000000629</c:v>
                </c:pt>
                <c:pt idx="525">
                  <c:v>33.013700000000632</c:v>
                </c:pt>
                <c:pt idx="526">
                  <c:v>33.013800000000636</c:v>
                </c:pt>
                <c:pt idx="527">
                  <c:v>33.013900000000639</c:v>
                </c:pt>
                <c:pt idx="528">
                  <c:v>33.014000000000642</c:v>
                </c:pt>
                <c:pt idx="529">
                  <c:v>33.014100000000646</c:v>
                </c:pt>
                <c:pt idx="530">
                  <c:v>33.014200000000649</c:v>
                </c:pt>
                <c:pt idx="531">
                  <c:v>33.014300000000652</c:v>
                </c:pt>
                <c:pt idx="532">
                  <c:v>33.014400000000656</c:v>
                </c:pt>
                <c:pt idx="533">
                  <c:v>33.014500000000659</c:v>
                </c:pt>
                <c:pt idx="534">
                  <c:v>33.014600000000662</c:v>
                </c:pt>
                <c:pt idx="535">
                  <c:v>33.014700000000666</c:v>
                </c:pt>
                <c:pt idx="536">
                  <c:v>33.014800000000669</c:v>
                </c:pt>
                <c:pt idx="537">
                  <c:v>33.014900000000672</c:v>
                </c:pt>
                <c:pt idx="538">
                  <c:v>33.015000000000676</c:v>
                </c:pt>
                <c:pt idx="539">
                  <c:v>33.015100000000679</c:v>
                </c:pt>
                <c:pt idx="540">
                  <c:v>33.015200000000682</c:v>
                </c:pt>
                <c:pt idx="541">
                  <c:v>33.015300000000686</c:v>
                </c:pt>
                <c:pt idx="542">
                  <c:v>33.015400000000689</c:v>
                </c:pt>
                <c:pt idx="543">
                  <c:v>33.015500000000692</c:v>
                </c:pt>
                <c:pt idx="544">
                  <c:v>33.015600000000696</c:v>
                </c:pt>
                <c:pt idx="545">
                  <c:v>33.015700000000699</c:v>
                </c:pt>
                <c:pt idx="546">
                  <c:v>33.015800000000702</c:v>
                </c:pt>
                <c:pt idx="547">
                  <c:v>33.015900000000705</c:v>
                </c:pt>
                <c:pt idx="548">
                  <c:v>33.016000000000709</c:v>
                </c:pt>
                <c:pt idx="549">
                  <c:v>33.016100000000712</c:v>
                </c:pt>
                <c:pt idx="550">
                  <c:v>33.016200000000715</c:v>
                </c:pt>
                <c:pt idx="551">
                  <c:v>33.016300000000719</c:v>
                </c:pt>
                <c:pt idx="552">
                  <c:v>33.016400000000722</c:v>
                </c:pt>
                <c:pt idx="553">
                  <c:v>33.016500000000725</c:v>
                </c:pt>
                <c:pt idx="554">
                  <c:v>33.016600000000729</c:v>
                </c:pt>
                <c:pt idx="555">
                  <c:v>33.016700000000732</c:v>
                </c:pt>
                <c:pt idx="556">
                  <c:v>33.016800000000735</c:v>
                </c:pt>
                <c:pt idx="557">
                  <c:v>33.016900000000739</c:v>
                </c:pt>
                <c:pt idx="558">
                  <c:v>33.017000000000742</c:v>
                </c:pt>
                <c:pt idx="559">
                  <c:v>33.017100000000745</c:v>
                </c:pt>
                <c:pt idx="560">
                  <c:v>33.017200000000749</c:v>
                </c:pt>
                <c:pt idx="561">
                  <c:v>33.017300000000752</c:v>
                </c:pt>
                <c:pt idx="562">
                  <c:v>33.017400000000755</c:v>
                </c:pt>
                <c:pt idx="563">
                  <c:v>33.017500000000759</c:v>
                </c:pt>
                <c:pt idx="564">
                  <c:v>33.017600000000762</c:v>
                </c:pt>
                <c:pt idx="565">
                  <c:v>33.017700000000765</c:v>
                </c:pt>
                <c:pt idx="566">
                  <c:v>33.017800000000769</c:v>
                </c:pt>
                <c:pt idx="567">
                  <c:v>33.017900000000772</c:v>
                </c:pt>
                <c:pt idx="568">
                  <c:v>33.018000000000775</c:v>
                </c:pt>
                <c:pt idx="569">
                  <c:v>33.018100000000778</c:v>
                </c:pt>
                <c:pt idx="570">
                  <c:v>33.018200000000782</c:v>
                </c:pt>
                <c:pt idx="571">
                  <c:v>33.018300000000785</c:v>
                </c:pt>
                <c:pt idx="572">
                  <c:v>33.018400000000788</c:v>
                </c:pt>
                <c:pt idx="573">
                  <c:v>33.018500000000792</c:v>
                </c:pt>
                <c:pt idx="574">
                  <c:v>33.018600000000795</c:v>
                </c:pt>
                <c:pt idx="575">
                  <c:v>33.018700000000798</c:v>
                </c:pt>
                <c:pt idx="576">
                  <c:v>33.018800000000802</c:v>
                </c:pt>
                <c:pt idx="577">
                  <c:v>33.018900000000805</c:v>
                </c:pt>
                <c:pt idx="578">
                  <c:v>33.019000000000808</c:v>
                </c:pt>
                <c:pt idx="579">
                  <c:v>33.019100000000812</c:v>
                </c:pt>
                <c:pt idx="580">
                  <c:v>33.019200000000815</c:v>
                </c:pt>
                <c:pt idx="581">
                  <c:v>33.019300000000818</c:v>
                </c:pt>
                <c:pt idx="582">
                  <c:v>33.019400000000822</c:v>
                </c:pt>
                <c:pt idx="583">
                  <c:v>33.019500000000825</c:v>
                </c:pt>
                <c:pt idx="584">
                  <c:v>33.019600000000828</c:v>
                </c:pt>
                <c:pt idx="585">
                  <c:v>33.019700000000832</c:v>
                </c:pt>
                <c:pt idx="586">
                  <c:v>33.019800000000835</c:v>
                </c:pt>
                <c:pt idx="587">
                  <c:v>33.019900000000838</c:v>
                </c:pt>
                <c:pt idx="588">
                  <c:v>33.020000000000842</c:v>
                </c:pt>
                <c:pt idx="589">
                  <c:v>33.020100000000845</c:v>
                </c:pt>
                <c:pt idx="590">
                  <c:v>33.020200000000848</c:v>
                </c:pt>
                <c:pt idx="591">
                  <c:v>33.020300000000852</c:v>
                </c:pt>
                <c:pt idx="592">
                  <c:v>33.020400000000855</c:v>
                </c:pt>
                <c:pt idx="593">
                  <c:v>33.020500000000858</c:v>
                </c:pt>
                <c:pt idx="594">
                  <c:v>33.020600000000861</c:v>
                </c:pt>
                <c:pt idx="595">
                  <c:v>33.020700000000865</c:v>
                </c:pt>
                <c:pt idx="596">
                  <c:v>33.020800000000868</c:v>
                </c:pt>
                <c:pt idx="597">
                  <c:v>33.020900000000871</c:v>
                </c:pt>
                <c:pt idx="598">
                  <c:v>33.021000000000875</c:v>
                </c:pt>
                <c:pt idx="599">
                  <c:v>33.021100000000878</c:v>
                </c:pt>
                <c:pt idx="600">
                  <c:v>33.021200000000881</c:v>
                </c:pt>
                <c:pt idx="601">
                  <c:v>33.021300000000885</c:v>
                </c:pt>
                <c:pt idx="602">
                  <c:v>33.021400000000888</c:v>
                </c:pt>
                <c:pt idx="603">
                  <c:v>33.021500000000891</c:v>
                </c:pt>
                <c:pt idx="604">
                  <c:v>33.021600000000895</c:v>
                </c:pt>
                <c:pt idx="605">
                  <c:v>33.021700000000898</c:v>
                </c:pt>
                <c:pt idx="606">
                  <c:v>33.021800000000901</c:v>
                </c:pt>
                <c:pt idx="607">
                  <c:v>33.021900000000905</c:v>
                </c:pt>
                <c:pt idx="608">
                  <c:v>33.022000000000908</c:v>
                </c:pt>
                <c:pt idx="609">
                  <c:v>33.022100000000911</c:v>
                </c:pt>
                <c:pt idx="610">
                  <c:v>33.022200000000915</c:v>
                </c:pt>
                <c:pt idx="611">
                  <c:v>33.022300000000918</c:v>
                </c:pt>
                <c:pt idx="612">
                  <c:v>33.022400000000921</c:v>
                </c:pt>
                <c:pt idx="613">
                  <c:v>33.022500000000925</c:v>
                </c:pt>
                <c:pt idx="614">
                  <c:v>33.022600000000928</c:v>
                </c:pt>
                <c:pt idx="615">
                  <c:v>33.022700000000931</c:v>
                </c:pt>
                <c:pt idx="616">
                  <c:v>33.022800000000935</c:v>
                </c:pt>
                <c:pt idx="617">
                  <c:v>33.022900000000938</c:v>
                </c:pt>
                <c:pt idx="618">
                  <c:v>33.023000000000941</c:v>
                </c:pt>
                <c:pt idx="619">
                  <c:v>33.023100000000944</c:v>
                </c:pt>
                <c:pt idx="620">
                  <c:v>33.023200000000948</c:v>
                </c:pt>
                <c:pt idx="621">
                  <c:v>33.023300000000951</c:v>
                </c:pt>
                <c:pt idx="622">
                  <c:v>33.023400000000954</c:v>
                </c:pt>
                <c:pt idx="623">
                  <c:v>33.023500000000958</c:v>
                </c:pt>
                <c:pt idx="624">
                  <c:v>33.023600000000961</c:v>
                </c:pt>
                <c:pt idx="625">
                  <c:v>33.023700000000964</c:v>
                </c:pt>
                <c:pt idx="626">
                  <c:v>33.023800000000968</c:v>
                </c:pt>
                <c:pt idx="627">
                  <c:v>33.023900000000971</c:v>
                </c:pt>
                <c:pt idx="628">
                  <c:v>33.024000000000974</c:v>
                </c:pt>
                <c:pt idx="629">
                  <c:v>33.024100000000978</c:v>
                </c:pt>
                <c:pt idx="630">
                  <c:v>33.024200000000981</c:v>
                </c:pt>
                <c:pt idx="631">
                  <c:v>33.024300000000984</c:v>
                </c:pt>
                <c:pt idx="632">
                  <c:v>33.024400000000988</c:v>
                </c:pt>
                <c:pt idx="633">
                  <c:v>33.024500000000991</c:v>
                </c:pt>
                <c:pt idx="634">
                  <c:v>33.024600000000994</c:v>
                </c:pt>
                <c:pt idx="635">
                  <c:v>33.024700000000998</c:v>
                </c:pt>
                <c:pt idx="636">
                  <c:v>33.024800000001001</c:v>
                </c:pt>
                <c:pt idx="637">
                  <c:v>33.024900000001004</c:v>
                </c:pt>
                <c:pt idx="638">
                  <c:v>33.025000000001008</c:v>
                </c:pt>
                <c:pt idx="639">
                  <c:v>33.025100000001011</c:v>
                </c:pt>
                <c:pt idx="640">
                  <c:v>33.025200000001014</c:v>
                </c:pt>
                <c:pt idx="641">
                  <c:v>33.025300000001018</c:v>
                </c:pt>
                <c:pt idx="642">
                  <c:v>33.025400000001021</c:v>
                </c:pt>
                <c:pt idx="643">
                  <c:v>33.025500000001024</c:v>
                </c:pt>
                <c:pt idx="644">
                  <c:v>33.025600000001027</c:v>
                </c:pt>
                <c:pt idx="645">
                  <c:v>33.025700000001031</c:v>
                </c:pt>
                <c:pt idx="646">
                  <c:v>33.025800000001034</c:v>
                </c:pt>
                <c:pt idx="647">
                  <c:v>33.025900000001037</c:v>
                </c:pt>
                <c:pt idx="648">
                  <c:v>33.026000000001041</c:v>
                </c:pt>
                <c:pt idx="649">
                  <c:v>33.026100000001044</c:v>
                </c:pt>
                <c:pt idx="650">
                  <c:v>33.026200000001047</c:v>
                </c:pt>
                <c:pt idx="651">
                  <c:v>33.026300000001051</c:v>
                </c:pt>
                <c:pt idx="652">
                  <c:v>33.026400000001054</c:v>
                </c:pt>
                <c:pt idx="653">
                  <c:v>33.026500000001057</c:v>
                </c:pt>
                <c:pt idx="654">
                  <c:v>33.026600000001061</c:v>
                </c:pt>
                <c:pt idx="655">
                  <c:v>33.026700000001064</c:v>
                </c:pt>
                <c:pt idx="656">
                  <c:v>33.026800000001067</c:v>
                </c:pt>
                <c:pt idx="657">
                  <c:v>33.026900000001071</c:v>
                </c:pt>
                <c:pt idx="658">
                  <c:v>33.027000000001074</c:v>
                </c:pt>
                <c:pt idx="659">
                  <c:v>33.027100000001077</c:v>
                </c:pt>
                <c:pt idx="660">
                  <c:v>33.027200000001081</c:v>
                </c:pt>
                <c:pt idx="661">
                  <c:v>33.027300000001084</c:v>
                </c:pt>
                <c:pt idx="662">
                  <c:v>33.027400000001087</c:v>
                </c:pt>
                <c:pt idx="663">
                  <c:v>33.027500000001091</c:v>
                </c:pt>
                <c:pt idx="664">
                  <c:v>33.027600000001094</c:v>
                </c:pt>
                <c:pt idx="665">
                  <c:v>33.027700000001097</c:v>
                </c:pt>
                <c:pt idx="666">
                  <c:v>33.0278000000011</c:v>
                </c:pt>
                <c:pt idx="667">
                  <c:v>33.027900000001104</c:v>
                </c:pt>
                <c:pt idx="668">
                  <c:v>33.028000000001107</c:v>
                </c:pt>
                <c:pt idx="669">
                  <c:v>33.02810000000111</c:v>
                </c:pt>
                <c:pt idx="670">
                  <c:v>33.028200000001114</c:v>
                </c:pt>
                <c:pt idx="671">
                  <c:v>33.028300000001117</c:v>
                </c:pt>
                <c:pt idx="672">
                  <c:v>33.02840000000112</c:v>
                </c:pt>
                <c:pt idx="673">
                  <c:v>33.028500000001124</c:v>
                </c:pt>
                <c:pt idx="674">
                  <c:v>33.028600000001127</c:v>
                </c:pt>
                <c:pt idx="675">
                  <c:v>33.02870000000113</c:v>
                </c:pt>
                <c:pt idx="676">
                  <c:v>33.028800000001134</c:v>
                </c:pt>
                <c:pt idx="677">
                  <c:v>33.028900000001137</c:v>
                </c:pt>
                <c:pt idx="678">
                  <c:v>33.02900000000114</c:v>
                </c:pt>
                <c:pt idx="679">
                  <c:v>33.029100000001144</c:v>
                </c:pt>
                <c:pt idx="680">
                  <c:v>33.029200000001147</c:v>
                </c:pt>
                <c:pt idx="681">
                  <c:v>33.02930000000115</c:v>
                </c:pt>
                <c:pt idx="682">
                  <c:v>33.029400000001154</c:v>
                </c:pt>
                <c:pt idx="683">
                  <c:v>33.029500000001157</c:v>
                </c:pt>
                <c:pt idx="684">
                  <c:v>33.02960000000116</c:v>
                </c:pt>
                <c:pt idx="685">
                  <c:v>33.029700000001164</c:v>
                </c:pt>
                <c:pt idx="686">
                  <c:v>33.029800000001167</c:v>
                </c:pt>
                <c:pt idx="687">
                  <c:v>33.02990000000117</c:v>
                </c:pt>
                <c:pt idx="688">
                  <c:v>33.030000000001174</c:v>
                </c:pt>
                <c:pt idx="689">
                  <c:v>33.030100000001177</c:v>
                </c:pt>
                <c:pt idx="690">
                  <c:v>33.03020000000118</c:v>
                </c:pt>
                <c:pt idx="691">
                  <c:v>33.030300000001183</c:v>
                </c:pt>
                <c:pt idx="692">
                  <c:v>33.030400000001187</c:v>
                </c:pt>
                <c:pt idx="693">
                  <c:v>33.03050000000119</c:v>
                </c:pt>
                <c:pt idx="694">
                  <c:v>33.030600000001193</c:v>
                </c:pt>
                <c:pt idx="695">
                  <c:v>33.030700000001197</c:v>
                </c:pt>
                <c:pt idx="696">
                  <c:v>33.0308000000012</c:v>
                </c:pt>
                <c:pt idx="697">
                  <c:v>33.030900000001203</c:v>
                </c:pt>
                <c:pt idx="698">
                  <c:v>33.031000000001207</c:v>
                </c:pt>
                <c:pt idx="699">
                  <c:v>33.03110000000121</c:v>
                </c:pt>
                <c:pt idx="700">
                  <c:v>33.031200000001213</c:v>
                </c:pt>
                <c:pt idx="701">
                  <c:v>33.031300000001217</c:v>
                </c:pt>
                <c:pt idx="702">
                  <c:v>33.03140000000122</c:v>
                </c:pt>
                <c:pt idx="703">
                  <c:v>33.031500000001223</c:v>
                </c:pt>
                <c:pt idx="704">
                  <c:v>33.031600000001227</c:v>
                </c:pt>
                <c:pt idx="705">
                  <c:v>33.03170000000123</c:v>
                </c:pt>
                <c:pt idx="706">
                  <c:v>33.031800000001233</c:v>
                </c:pt>
                <c:pt idx="707">
                  <c:v>33.031900000001237</c:v>
                </c:pt>
                <c:pt idx="708">
                  <c:v>33.03200000000124</c:v>
                </c:pt>
                <c:pt idx="709">
                  <c:v>33.032100000001243</c:v>
                </c:pt>
                <c:pt idx="710">
                  <c:v>33.032200000001247</c:v>
                </c:pt>
                <c:pt idx="711">
                  <c:v>33.03230000000125</c:v>
                </c:pt>
                <c:pt idx="712">
                  <c:v>33.032400000001253</c:v>
                </c:pt>
                <c:pt idx="713">
                  <c:v>33.032500000001257</c:v>
                </c:pt>
                <c:pt idx="714">
                  <c:v>33.03260000000126</c:v>
                </c:pt>
                <c:pt idx="715">
                  <c:v>33.032700000001263</c:v>
                </c:pt>
                <c:pt idx="716">
                  <c:v>33.032800000001266</c:v>
                </c:pt>
                <c:pt idx="717">
                  <c:v>33.03290000000127</c:v>
                </c:pt>
                <c:pt idx="718">
                  <c:v>33.033000000001273</c:v>
                </c:pt>
                <c:pt idx="719">
                  <c:v>33.033100000001276</c:v>
                </c:pt>
                <c:pt idx="720">
                  <c:v>33.03320000000128</c:v>
                </c:pt>
                <c:pt idx="721">
                  <c:v>33.033300000001283</c:v>
                </c:pt>
                <c:pt idx="722">
                  <c:v>33.033400000001286</c:v>
                </c:pt>
                <c:pt idx="723">
                  <c:v>33.03350000000129</c:v>
                </c:pt>
                <c:pt idx="724">
                  <c:v>33.033600000001293</c:v>
                </c:pt>
                <c:pt idx="725">
                  <c:v>33.033700000001296</c:v>
                </c:pt>
                <c:pt idx="726">
                  <c:v>33.0338000000013</c:v>
                </c:pt>
                <c:pt idx="727">
                  <c:v>33.033900000001303</c:v>
                </c:pt>
                <c:pt idx="728">
                  <c:v>33.034000000001306</c:v>
                </c:pt>
                <c:pt idx="729">
                  <c:v>33.03410000000131</c:v>
                </c:pt>
                <c:pt idx="730">
                  <c:v>33.034200000001313</c:v>
                </c:pt>
                <c:pt idx="731">
                  <c:v>33.034300000001316</c:v>
                </c:pt>
                <c:pt idx="732">
                  <c:v>33.03440000000132</c:v>
                </c:pt>
                <c:pt idx="733">
                  <c:v>33.034500000001323</c:v>
                </c:pt>
                <c:pt idx="734">
                  <c:v>33.034600000001326</c:v>
                </c:pt>
                <c:pt idx="735">
                  <c:v>33.03470000000133</c:v>
                </c:pt>
                <c:pt idx="736">
                  <c:v>33.034800000001333</c:v>
                </c:pt>
                <c:pt idx="737">
                  <c:v>33.034900000001336</c:v>
                </c:pt>
                <c:pt idx="738">
                  <c:v>33.03500000000134</c:v>
                </c:pt>
                <c:pt idx="739">
                  <c:v>33.035100000001343</c:v>
                </c:pt>
                <c:pt idx="740">
                  <c:v>33.035200000001346</c:v>
                </c:pt>
                <c:pt idx="741">
                  <c:v>33.035300000001349</c:v>
                </c:pt>
                <c:pt idx="742">
                  <c:v>33.035400000001353</c:v>
                </c:pt>
                <c:pt idx="743">
                  <c:v>33.035500000001356</c:v>
                </c:pt>
                <c:pt idx="744">
                  <c:v>33.035600000001359</c:v>
                </c:pt>
                <c:pt idx="745">
                  <c:v>33.035700000001363</c:v>
                </c:pt>
                <c:pt idx="746">
                  <c:v>33.035800000001366</c:v>
                </c:pt>
                <c:pt idx="747">
                  <c:v>33.035900000001369</c:v>
                </c:pt>
                <c:pt idx="748">
                  <c:v>33.036000000001373</c:v>
                </c:pt>
                <c:pt idx="749">
                  <c:v>33.036100000001376</c:v>
                </c:pt>
                <c:pt idx="750">
                  <c:v>33.036200000001379</c:v>
                </c:pt>
                <c:pt idx="751">
                  <c:v>33.036300000001383</c:v>
                </c:pt>
                <c:pt idx="752">
                  <c:v>33.036400000001386</c:v>
                </c:pt>
                <c:pt idx="753">
                  <c:v>33.036500000001389</c:v>
                </c:pt>
                <c:pt idx="754">
                  <c:v>33.036600000001393</c:v>
                </c:pt>
                <c:pt idx="755">
                  <c:v>33.036700000001396</c:v>
                </c:pt>
                <c:pt idx="756">
                  <c:v>33.036800000001399</c:v>
                </c:pt>
                <c:pt idx="757">
                  <c:v>33.036900000001403</c:v>
                </c:pt>
                <c:pt idx="758">
                  <c:v>33.037000000001406</c:v>
                </c:pt>
                <c:pt idx="759">
                  <c:v>33.037100000001409</c:v>
                </c:pt>
                <c:pt idx="760">
                  <c:v>33.037200000001413</c:v>
                </c:pt>
                <c:pt idx="761">
                  <c:v>33.037300000001416</c:v>
                </c:pt>
                <c:pt idx="762">
                  <c:v>33.037400000001419</c:v>
                </c:pt>
                <c:pt idx="763">
                  <c:v>33.037500000001423</c:v>
                </c:pt>
                <c:pt idx="764">
                  <c:v>33.037600000001426</c:v>
                </c:pt>
                <c:pt idx="765">
                  <c:v>33.037700000001429</c:v>
                </c:pt>
                <c:pt idx="766">
                  <c:v>33.037800000001432</c:v>
                </c:pt>
                <c:pt idx="767">
                  <c:v>33.037900000001436</c:v>
                </c:pt>
                <c:pt idx="768">
                  <c:v>33.038000000001439</c:v>
                </c:pt>
                <c:pt idx="769">
                  <c:v>33.038100000001442</c:v>
                </c:pt>
                <c:pt idx="770">
                  <c:v>33.038200000001446</c:v>
                </c:pt>
                <c:pt idx="771">
                  <c:v>33.038300000001449</c:v>
                </c:pt>
                <c:pt idx="772">
                  <c:v>33.038400000001452</c:v>
                </c:pt>
                <c:pt idx="773">
                  <c:v>33.038500000001456</c:v>
                </c:pt>
                <c:pt idx="774">
                  <c:v>33.038600000001459</c:v>
                </c:pt>
                <c:pt idx="775">
                  <c:v>33.038700000001462</c:v>
                </c:pt>
                <c:pt idx="776">
                  <c:v>33.038800000001466</c:v>
                </c:pt>
                <c:pt idx="777">
                  <c:v>33.038900000001469</c:v>
                </c:pt>
                <c:pt idx="778">
                  <c:v>33.039000000001472</c:v>
                </c:pt>
                <c:pt idx="779">
                  <c:v>33.039100000001476</c:v>
                </c:pt>
                <c:pt idx="780">
                  <c:v>33.039200000001479</c:v>
                </c:pt>
                <c:pt idx="781">
                  <c:v>33.039300000001482</c:v>
                </c:pt>
                <c:pt idx="782">
                  <c:v>33.039400000001486</c:v>
                </c:pt>
                <c:pt idx="783">
                  <c:v>33.039500000001489</c:v>
                </c:pt>
                <c:pt idx="784">
                  <c:v>33.039600000001492</c:v>
                </c:pt>
                <c:pt idx="785">
                  <c:v>33.039700000001496</c:v>
                </c:pt>
                <c:pt idx="786">
                  <c:v>33.039800000001499</c:v>
                </c:pt>
                <c:pt idx="787">
                  <c:v>33.039900000001502</c:v>
                </c:pt>
                <c:pt idx="788">
                  <c:v>33.040000000001505</c:v>
                </c:pt>
                <c:pt idx="789">
                  <c:v>33.040100000001509</c:v>
                </c:pt>
                <c:pt idx="790">
                  <c:v>33.040200000001512</c:v>
                </c:pt>
                <c:pt idx="791">
                  <c:v>33.040300000001515</c:v>
                </c:pt>
                <c:pt idx="792">
                  <c:v>33.040400000001519</c:v>
                </c:pt>
                <c:pt idx="793">
                  <c:v>33.040500000001522</c:v>
                </c:pt>
                <c:pt idx="794">
                  <c:v>33.040600000001525</c:v>
                </c:pt>
                <c:pt idx="795">
                  <c:v>33.040700000001529</c:v>
                </c:pt>
                <c:pt idx="796">
                  <c:v>33.040800000001532</c:v>
                </c:pt>
                <c:pt idx="797">
                  <c:v>33.040900000001535</c:v>
                </c:pt>
                <c:pt idx="798">
                  <c:v>33.041000000001539</c:v>
                </c:pt>
                <c:pt idx="799">
                  <c:v>33.041100000001542</c:v>
                </c:pt>
                <c:pt idx="800">
                  <c:v>33.041200000001545</c:v>
                </c:pt>
                <c:pt idx="801">
                  <c:v>33.041300000001549</c:v>
                </c:pt>
                <c:pt idx="802">
                  <c:v>33.041400000001552</c:v>
                </c:pt>
                <c:pt idx="803">
                  <c:v>33.041500000001555</c:v>
                </c:pt>
                <c:pt idx="804">
                  <c:v>33.041600000001559</c:v>
                </c:pt>
                <c:pt idx="805">
                  <c:v>33.041700000001562</c:v>
                </c:pt>
                <c:pt idx="806">
                  <c:v>33.041800000001565</c:v>
                </c:pt>
                <c:pt idx="807">
                  <c:v>33.041900000001569</c:v>
                </c:pt>
                <c:pt idx="808">
                  <c:v>33.042000000001572</c:v>
                </c:pt>
                <c:pt idx="809">
                  <c:v>33.042100000001575</c:v>
                </c:pt>
                <c:pt idx="810">
                  <c:v>33.042200000001579</c:v>
                </c:pt>
                <c:pt idx="811">
                  <c:v>33.042300000001582</c:v>
                </c:pt>
                <c:pt idx="812">
                  <c:v>33.042400000001585</c:v>
                </c:pt>
                <c:pt idx="813">
                  <c:v>33.042500000001588</c:v>
                </c:pt>
                <c:pt idx="814">
                  <c:v>33.042600000001592</c:v>
                </c:pt>
                <c:pt idx="815">
                  <c:v>33.042700000001595</c:v>
                </c:pt>
                <c:pt idx="816">
                  <c:v>33.042800000001598</c:v>
                </c:pt>
                <c:pt idx="817">
                  <c:v>33.042900000001602</c:v>
                </c:pt>
                <c:pt idx="818">
                  <c:v>33.043000000001605</c:v>
                </c:pt>
                <c:pt idx="819">
                  <c:v>33.043100000001608</c:v>
                </c:pt>
                <c:pt idx="820">
                  <c:v>33.043200000001612</c:v>
                </c:pt>
                <c:pt idx="821">
                  <c:v>33.043300000001615</c:v>
                </c:pt>
                <c:pt idx="822">
                  <c:v>33.043400000001618</c:v>
                </c:pt>
                <c:pt idx="823">
                  <c:v>33.043500000001622</c:v>
                </c:pt>
                <c:pt idx="824">
                  <c:v>33.043600000001625</c:v>
                </c:pt>
                <c:pt idx="825">
                  <c:v>33.043700000001628</c:v>
                </c:pt>
                <c:pt idx="826">
                  <c:v>33.043800000001632</c:v>
                </c:pt>
                <c:pt idx="827">
                  <c:v>33.043900000001635</c:v>
                </c:pt>
                <c:pt idx="828">
                  <c:v>33.044000000001638</c:v>
                </c:pt>
                <c:pt idx="829">
                  <c:v>33.044100000001642</c:v>
                </c:pt>
                <c:pt idx="830">
                  <c:v>33.044200000001645</c:v>
                </c:pt>
                <c:pt idx="831">
                  <c:v>33.044300000001648</c:v>
                </c:pt>
                <c:pt idx="832">
                  <c:v>33.044400000001652</c:v>
                </c:pt>
                <c:pt idx="833">
                  <c:v>33.044500000001655</c:v>
                </c:pt>
                <c:pt idx="834">
                  <c:v>33.044600000001658</c:v>
                </c:pt>
                <c:pt idx="835">
                  <c:v>33.044700000001662</c:v>
                </c:pt>
                <c:pt idx="836">
                  <c:v>33.044800000001665</c:v>
                </c:pt>
                <c:pt idx="837">
                  <c:v>33.044900000001668</c:v>
                </c:pt>
                <c:pt idx="838">
                  <c:v>33.045000000001671</c:v>
                </c:pt>
                <c:pt idx="839">
                  <c:v>33.045100000001675</c:v>
                </c:pt>
                <c:pt idx="840">
                  <c:v>33.045200000001678</c:v>
                </c:pt>
                <c:pt idx="841">
                  <c:v>33.045300000001681</c:v>
                </c:pt>
                <c:pt idx="842">
                  <c:v>33.045400000001685</c:v>
                </c:pt>
                <c:pt idx="843">
                  <c:v>33.045500000001688</c:v>
                </c:pt>
                <c:pt idx="844">
                  <c:v>33.045600000001691</c:v>
                </c:pt>
                <c:pt idx="845">
                  <c:v>33.045700000001695</c:v>
                </c:pt>
                <c:pt idx="846">
                  <c:v>33.045800000001698</c:v>
                </c:pt>
                <c:pt idx="847">
                  <c:v>33.045900000001701</c:v>
                </c:pt>
                <c:pt idx="848">
                  <c:v>33.046000000001705</c:v>
                </c:pt>
                <c:pt idx="849">
                  <c:v>33.046100000001708</c:v>
                </c:pt>
                <c:pt idx="850">
                  <c:v>33.046200000001711</c:v>
                </c:pt>
                <c:pt idx="851">
                  <c:v>33.046300000001715</c:v>
                </c:pt>
                <c:pt idx="852">
                  <c:v>33.046400000001718</c:v>
                </c:pt>
                <c:pt idx="853">
                  <c:v>33.046500000001721</c:v>
                </c:pt>
                <c:pt idx="854">
                  <c:v>33.046600000001725</c:v>
                </c:pt>
                <c:pt idx="855">
                  <c:v>33.046700000001728</c:v>
                </c:pt>
                <c:pt idx="856">
                  <c:v>33.046800000001731</c:v>
                </c:pt>
                <c:pt idx="857">
                  <c:v>33.046900000001735</c:v>
                </c:pt>
                <c:pt idx="858">
                  <c:v>33.047000000001738</c:v>
                </c:pt>
                <c:pt idx="859">
                  <c:v>33.047100000001741</c:v>
                </c:pt>
                <c:pt idx="860">
                  <c:v>33.047200000001745</c:v>
                </c:pt>
                <c:pt idx="861">
                  <c:v>33.047300000001748</c:v>
                </c:pt>
                <c:pt idx="862">
                  <c:v>33.047400000001751</c:v>
                </c:pt>
                <c:pt idx="863">
                  <c:v>33.047500000001754</c:v>
                </c:pt>
                <c:pt idx="864">
                  <c:v>33.047600000001758</c:v>
                </c:pt>
                <c:pt idx="865">
                  <c:v>33.047700000001761</c:v>
                </c:pt>
                <c:pt idx="866">
                  <c:v>33.047800000001764</c:v>
                </c:pt>
                <c:pt idx="867">
                  <c:v>33.047900000001768</c:v>
                </c:pt>
                <c:pt idx="868">
                  <c:v>33.048000000001771</c:v>
                </c:pt>
                <c:pt idx="869">
                  <c:v>33.048100000001774</c:v>
                </c:pt>
                <c:pt idx="870">
                  <c:v>33.048200000001778</c:v>
                </c:pt>
                <c:pt idx="871">
                  <c:v>33.048300000001781</c:v>
                </c:pt>
                <c:pt idx="872">
                  <c:v>33.048400000001784</c:v>
                </c:pt>
                <c:pt idx="873">
                  <c:v>33.048500000001788</c:v>
                </c:pt>
                <c:pt idx="874">
                  <c:v>33.048600000001791</c:v>
                </c:pt>
                <c:pt idx="875">
                  <c:v>33.048700000001794</c:v>
                </c:pt>
                <c:pt idx="876">
                  <c:v>33.048800000001798</c:v>
                </c:pt>
                <c:pt idx="877">
                  <c:v>33.048900000001801</c:v>
                </c:pt>
                <c:pt idx="878">
                  <c:v>33.049000000001804</c:v>
                </c:pt>
                <c:pt idx="879">
                  <c:v>33.049100000001808</c:v>
                </c:pt>
                <c:pt idx="880">
                  <c:v>33.049200000001811</c:v>
                </c:pt>
                <c:pt idx="881">
                  <c:v>33.049300000001814</c:v>
                </c:pt>
                <c:pt idx="882">
                  <c:v>33.049400000001818</c:v>
                </c:pt>
                <c:pt idx="883">
                  <c:v>33.049500000001821</c:v>
                </c:pt>
                <c:pt idx="884">
                  <c:v>33.049600000001824</c:v>
                </c:pt>
                <c:pt idx="885">
                  <c:v>33.049700000001828</c:v>
                </c:pt>
                <c:pt idx="886">
                  <c:v>33.049800000001831</c:v>
                </c:pt>
                <c:pt idx="887">
                  <c:v>33.049900000001834</c:v>
                </c:pt>
                <c:pt idx="888">
                  <c:v>33.050000000001837</c:v>
                </c:pt>
                <c:pt idx="889">
                  <c:v>33.050100000001841</c:v>
                </c:pt>
                <c:pt idx="890">
                  <c:v>33.050200000001844</c:v>
                </c:pt>
                <c:pt idx="891">
                  <c:v>33.050300000001847</c:v>
                </c:pt>
                <c:pt idx="892">
                  <c:v>33.050400000001851</c:v>
                </c:pt>
                <c:pt idx="893">
                  <c:v>33.050500000001854</c:v>
                </c:pt>
                <c:pt idx="894">
                  <c:v>33.050600000001857</c:v>
                </c:pt>
                <c:pt idx="895">
                  <c:v>33.050700000001861</c:v>
                </c:pt>
                <c:pt idx="896">
                  <c:v>33.050800000001864</c:v>
                </c:pt>
                <c:pt idx="897">
                  <c:v>33.050900000001867</c:v>
                </c:pt>
                <c:pt idx="898">
                  <c:v>33.051000000001871</c:v>
                </c:pt>
                <c:pt idx="899">
                  <c:v>33.051100000001874</c:v>
                </c:pt>
                <c:pt idx="900">
                  <c:v>33.051200000001877</c:v>
                </c:pt>
                <c:pt idx="901">
                  <c:v>33.051300000001881</c:v>
                </c:pt>
                <c:pt idx="902">
                  <c:v>33.051400000001884</c:v>
                </c:pt>
                <c:pt idx="903">
                  <c:v>33.051500000001887</c:v>
                </c:pt>
                <c:pt idx="904">
                  <c:v>33.051600000001891</c:v>
                </c:pt>
                <c:pt idx="905">
                  <c:v>33.051700000001894</c:v>
                </c:pt>
                <c:pt idx="906">
                  <c:v>33.051800000001897</c:v>
                </c:pt>
                <c:pt idx="907">
                  <c:v>33.051900000001901</c:v>
                </c:pt>
                <c:pt idx="908">
                  <c:v>33.052000000001904</c:v>
                </c:pt>
                <c:pt idx="909">
                  <c:v>33.052100000001907</c:v>
                </c:pt>
                <c:pt idx="910">
                  <c:v>33.05220000000191</c:v>
                </c:pt>
                <c:pt idx="911">
                  <c:v>33.052300000001914</c:v>
                </c:pt>
                <c:pt idx="912">
                  <c:v>33.052400000001917</c:v>
                </c:pt>
                <c:pt idx="913">
                  <c:v>33.05250000000192</c:v>
                </c:pt>
                <c:pt idx="914">
                  <c:v>33.052600000001924</c:v>
                </c:pt>
                <c:pt idx="915">
                  <c:v>33.052700000001927</c:v>
                </c:pt>
                <c:pt idx="916">
                  <c:v>33.05280000000193</c:v>
                </c:pt>
                <c:pt idx="917">
                  <c:v>33.052900000001934</c:v>
                </c:pt>
                <c:pt idx="918">
                  <c:v>33.053000000001937</c:v>
                </c:pt>
                <c:pt idx="919">
                  <c:v>33.05310000000194</c:v>
                </c:pt>
                <c:pt idx="920">
                  <c:v>33.053200000001944</c:v>
                </c:pt>
                <c:pt idx="921">
                  <c:v>33.053300000001947</c:v>
                </c:pt>
                <c:pt idx="922">
                  <c:v>33.05340000000195</c:v>
                </c:pt>
                <c:pt idx="923">
                  <c:v>33.053500000001954</c:v>
                </c:pt>
                <c:pt idx="924">
                  <c:v>33.053600000001957</c:v>
                </c:pt>
                <c:pt idx="925">
                  <c:v>33.05370000000196</c:v>
                </c:pt>
                <c:pt idx="926">
                  <c:v>33.053800000001964</c:v>
                </c:pt>
                <c:pt idx="927">
                  <c:v>33.053900000001967</c:v>
                </c:pt>
                <c:pt idx="928">
                  <c:v>33.05400000000197</c:v>
                </c:pt>
                <c:pt idx="929">
                  <c:v>33.054100000001974</c:v>
                </c:pt>
                <c:pt idx="930">
                  <c:v>33.054200000001977</c:v>
                </c:pt>
                <c:pt idx="931">
                  <c:v>33.05430000000198</c:v>
                </c:pt>
                <c:pt idx="932">
                  <c:v>33.054400000001984</c:v>
                </c:pt>
                <c:pt idx="933">
                  <c:v>33.054500000001987</c:v>
                </c:pt>
                <c:pt idx="934">
                  <c:v>33.05460000000199</c:v>
                </c:pt>
                <c:pt idx="935">
                  <c:v>33.054700000001993</c:v>
                </c:pt>
                <c:pt idx="936">
                  <c:v>33.054800000001997</c:v>
                </c:pt>
                <c:pt idx="937">
                  <c:v>33.054900000002</c:v>
                </c:pt>
                <c:pt idx="938">
                  <c:v>33.055000000002003</c:v>
                </c:pt>
                <c:pt idx="939">
                  <c:v>33.055100000002007</c:v>
                </c:pt>
                <c:pt idx="940">
                  <c:v>33.05520000000201</c:v>
                </c:pt>
                <c:pt idx="941">
                  <c:v>33.055300000002013</c:v>
                </c:pt>
                <c:pt idx="942">
                  <c:v>33.055400000002017</c:v>
                </c:pt>
                <c:pt idx="943">
                  <c:v>33.05550000000202</c:v>
                </c:pt>
                <c:pt idx="944">
                  <c:v>33.055600000002023</c:v>
                </c:pt>
                <c:pt idx="945">
                  <c:v>33.055700000002027</c:v>
                </c:pt>
                <c:pt idx="946">
                  <c:v>33.05580000000203</c:v>
                </c:pt>
                <c:pt idx="947">
                  <c:v>33.055900000002033</c:v>
                </c:pt>
                <c:pt idx="948">
                  <c:v>33.056000000002037</c:v>
                </c:pt>
                <c:pt idx="949">
                  <c:v>33.05610000000204</c:v>
                </c:pt>
                <c:pt idx="950">
                  <c:v>33.056200000002043</c:v>
                </c:pt>
                <c:pt idx="951">
                  <c:v>33.056300000002047</c:v>
                </c:pt>
                <c:pt idx="952">
                  <c:v>33.05640000000205</c:v>
                </c:pt>
                <c:pt idx="953">
                  <c:v>33.056500000002053</c:v>
                </c:pt>
                <c:pt idx="954">
                  <c:v>33.056600000002057</c:v>
                </c:pt>
                <c:pt idx="955">
                  <c:v>33.05670000000206</c:v>
                </c:pt>
                <c:pt idx="956">
                  <c:v>33.056800000002063</c:v>
                </c:pt>
                <c:pt idx="957">
                  <c:v>33.056900000002067</c:v>
                </c:pt>
                <c:pt idx="958">
                  <c:v>33.05700000000207</c:v>
                </c:pt>
                <c:pt idx="959">
                  <c:v>33.057100000002073</c:v>
                </c:pt>
                <c:pt idx="960">
                  <c:v>33.057200000002076</c:v>
                </c:pt>
                <c:pt idx="961">
                  <c:v>33.05730000000208</c:v>
                </c:pt>
                <c:pt idx="962">
                  <c:v>33.057400000002083</c:v>
                </c:pt>
                <c:pt idx="963">
                  <c:v>33.057500000002086</c:v>
                </c:pt>
                <c:pt idx="964">
                  <c:v>33.05760000000209</c:v>
                </c:pt>
                <c:pt idx="965">
                  <c:v>33.057700000002093</c:v>
                </c:pt>
                <c:pt idx="966">
                  <c:v>33.057800000002096</c:v>
                </c:pt>
                <c:pt idx="967">
                  <c:v>33.0579000000021</c:v>
                </c:pt>
                <c:pt idx="968">
                  <c:v>33.058000000002103</c:v>
                </c:pt>
                <c:pt idx="969">
                  <c:v>33.058100000002106</c:v>
                </c:pt>
                <c:pt idx="970">
                  <c:v>33.05820000000211</c:v>
                </c:pt>
                <c:pt idx="971">
                  <c:v>33.058300000002113</c:v>
                </c:pt>
                <c:pt idx="972">
                  <c:v>33.058400000002116</c:v>
                </c:pt>
                <c:pt idx="973">
                  <c:v>33.05850000000212</c:v>
                </c:pt>
                <c:pt idx="974">
                  <c:v>33.058600000002123</c:v>
                </c:pt>
                <c:pt idx="975">
                  <c:v>33.058700000002126</c:v>
                </c:pt>
                <c:pt idx="976">
                  <c:v>33.05880000000213</c:v>
                </c:pt>
                <c:pt idx="977">
                  <c:v>33.058900000002133</c:v>
                </c:pt>
                <c:pt idx="978">
                  <c:v>33.059000000002136</c:v>
                </c:pt>
                <c:pt idx="979">
                  <c:v>33.05910000000214</c:v>
                </c:pt>
                <c:pt idx="980">
                  <c:v>33.059200000002143</c:v>
                </c:pt>
                <c:pt idx="981">
                  <c:v>33.059300000002146</c:v>
                </c:pt>
                <c:pt idx="982">
                  <c:v>33.05940000000215</c:v>
                </c:pt>
                <c:pt idx="983">
                  <c:v>33.059500000002153</c:v>
                </c:pt>
                <c:pt idx="984">
                  <c:v>33.059600000002156</c:v>
                </c:pt>
                <c:pt idx="985">
                  <c:v>33.059700000002159</c:v>
                </c:pt>
                <c:pt idx="986">
                  <c:v>33.059800000002163</c:v>
                </c:pt>
                <c:pt idx="987">
                  <c:v>33.059900000002166</c:v>
                </c:pt>
                <c:pt idx="988">
                  <c:v>33.060000000002169</c:v>
                </c:pt>
                <c:pt idx="989">
                  <c:v>33.060100000002173</c:v>
                </c:pt>
                <c:pt idx="990">
                  <c:v>33.060200000002176</c:v>
                </c:pt>
                <c:pt idx="991">
                  <c:v>33.060300000002179</c:v>
                </c:pt>
                <c:pt idx="992">
                  <c:v>33.060400000002183</c:v>
                </c:pt>
                <c:pt idx="993">
                  <c:v>33.060500000002186</c:v>
                </c:pt>
                <c:pt idx="994">
                  <c:v>33.060600000002189</c:v>
                </c:pt>
                <c:pt idx="995">
                  <c:v>33.060700000002193</c:v>
                </c:pt>
                <c:pt idx="996">
                  <c:v>33.060800000002196</c:v>
                </c:pt>
                <c:pt idx="997">
                  <c:v>33.060900000002199</c:v>
                </c:pt>
                <c:pt idx="998">
                  <c:v>33.061000000002203</c:v>
                </c:pt>
                <c:pt idx="999">
                  <c:v>33.061100000002206</c:v>
                </c:pt>
                <c:pt idx="1000">
                  <c:v>33.061200000002209</c:v>
                </c:pt>
              </c:numCache>
            </c:numRef>
          </c:xVal>
          <c:yVal>
            <c:numRef>
              <c:f>Calculs!$AE$4:$AE$1004</c:f>
              <c:numCache>
                <c:formatCode>0</c:formatCode>
                <c:ptCount val="1001"/>
                <c:pt idx="0">
                  <c:v>497.16938386972515</c:v>
                </c:pt>
                <c:pt idx="1">
                  <c:v>498.89461014633224</c:v>
                </c:pt>
                <c:pt idx="2">
                  <c:v>500.61621732087974</c:v>
                </c:pt>
                <c:pt idx="3">
                  <c:v>502.33421686950084</c:v>
                </c:pt>
                <c:pt idx="4">
                  <c:v>504.04862020478083</c:v>
                </c:pt>
                <c:pt idx="5">
                  <c:v>505.75943867622618</c:v>
                </c:pt>
                <c:pt idx="6">
                  <c:v>507.46668357072906</c:v>
                </c:pt>
                <c:pt idx="7">
                  <c:v>509.17036611302785</c:v>
                </c:pt>
                <c:pt idx="8">
                  <c:v>510.87049746616316</c:v>
                </c:pt>
                <c:pt idx="9">
                  <c:v>512.56708873192986</c:v>
                </c:pt>
                <c:pt idx="10">
                  <c:v>514.26015095132482</c:v>
                </c:pt>
                <c:pt idx="11">
                  <c:v>515.94969508771737</c:v>
                </c:pt>
                <c:pt idx="12">
                  <c:v>517.63573201052077</c:v>
                </c:pt>
                <c:pt idx="13">
                  <c:v>519.31827251390246</c:v>
                </c:pt>
                <c:pt idx="14">
                  <c:v>520.99732733497137</c:v>
                </c:pt>
                <c:pt idx="15">
                  <c:v>522.67290715417539</c:v>
                </c:pt>
                <c:pt idx="16">
                  <c:v>524.34502259569524</c:v>
                </c:pt>
                <c:pt idx="17">
                  <c:v>526.0136842278348</c:v>
                </c:pt>
                <c:pt idx="18">
                  <c:v>527.6789025634082</c:v>
                </c:pt>
                <c:pt idx="19">
                  <c:v>529.34068806012363</c:v>
                </c:pt>
                <c:pt idx="20">
                  <c:v>530.99905112096337</c:v>
                </c:pt>
                <c:pt idx="21">
                  <c:v>532.6540021032049</c:v>
                </c:pt>
                <c:pt idx="22">
                  <c:v>534.30555132719587</c:v>
                </c:pt>
                <c:pt idx="23">
                  <c:v>535.95370906759911</c:v>
                </c:pt>
                <c:pt idx="24">
                  <c:v>537.59848554488451</c:v>
                </c:pt>
                <c:pt idx="25">
                  <c:v>539.23989092570719</c:v>
                </c:pt>
                <c:pt idx="26">
                  <c:v>540.87793532328249</c:v>
                </c:pt>
                <c:pt idx="27">
                  <c:v>542.512628797758</c:v>
                </c:pt>
                <c:pt idx="28">
                  <c:v>544.14398135658212</c:v>
                </c:pt>
                <c:pt idx="29">
                  <c:v>545.77200295486944</c:v>
                </c:pt>
                <c:pt idx="30">
                  <c:v>547.39670349576284</c:v>
                </c:pt>
                <c:pt idx="31">
                  <c:v>549.0180928307924</c:v>
                </c:pt>
                <c:pt idx="32">
                  <c:v>550.63618076023147</c:v>
                </c:pt>
                <c:pt idx="33">
                  <c:v>552.25097703344932</c:v>
                </c:pt>
                <c:pt idx="34">
                  <c:v>553.86249134926118</c:v>
                </c:pt>
                <c:pt idx="35">
                  <c:v>555.47073335627465</c:v>
                </c:pt>
                <c:pt idx="36">
                  <c:v>557.07571265323361</c:v>
                </c:pt>
                <c:pt idx="37">
                  <c:v>558.6774387893588</c:v>
                </c:pt>
                <c:pt idx="38">
                  <c:v>560.27592126468596</c:v>
                </c:pt>
                <c:pt idx="39">
                  <c:v>561.87116953040049</c:v>
                </c:pt>
                <c:pt idx="40">
                  <c:v>563.46319298916978</c:v>
                </c:pt>
                <c:pt idx="41">
                  <c:v>565.0520009954721</c:v>
                </c:pt>
                <c:pt idx="42">
                  <c:v>566.63760285592332</c:v>
                </c:pt>
                <c:pt idx="43">
                  <c:v>568.22000782960049</c:v>
                </c:pt>
                <c:pt idx="44">
                  <c:v>569.79922512836265</c:v>
                </c:pt>
                <c:pt idx="45">
                  <c:v>571.37526391716904</c:v>
                </c:pt>
                <c:pt idx="46">
                  <c:v>572.94813331439434</c:v>
                </c:pt>
                <c:pt idx="47">
                  <c:v>574.51784239214192</c:v>
                </c:pt>
                <c:pt idx="48">
                  <c:v>576.08440017655346</c:v>
                </c:pt>
                <c:pt idx="49">
                  <c:v>577.64781564811676</c:v>
                </c:pt>
                <c:pt idx="50">
                  <c:v>579.20809774197073</c:v>
                </c:pt>
                <c:pt idx="51">
                  <c:v>580.76525534820757</c:v>
                </c:pt>
                <c:pt idx="52">
                  <c:v>582.31929731217281</c:v>
                </c:pt>
                <c:pt idx="53">
                  <c:v>583.87023243476233</c:v>
                </c:pt>
                <c:pt idx="54">
                  <c:v>585.41806947271743</c:v>
                </c:pt>
                <c:pt idx="55">
                  <c:v>586.9628171389171</c:v>
                </c:pt>
                <c:pt idx="56">
                  <c:v>588.50448410266813</c:v>
                </c:pt>
                <c:pt idx="57">
                  <c:v>590.0430789899923</c:v>
                </c:pt>
                <c:pt idx="58">
                  <c:v>591.57861038391172</c:v>
                </c:pt>
                <c:pt idx="59">
                  <c:v>593.11108682473173</c:v>
                </c:pt>
                <c:pt idx="60">
                  <c:v>594.64051681032083</c:v>
                </c:pt>
                <c:pt idx="61">
                  <c:v>596.16690879638941</c:v>
                </c:pt>
                <c:pt idx="62">
                  <c:v>597.69027119676491</c:v>
                </c:pt>
                <c:pt idx="63">
                  <c:v>599.21061238366599</c:v>
                </c:pt>
                <c:pt idx="64">
                  <c:v>600.72794068797339</c:v>
                </c:pt>
                <c:pt idx="65">
                  <c:v>602.24226439949916</c:v>
                </c:pt>
                <c:pt idx="66">
                  <c:v>603.75359176725328</c:v>
                </c:pt>
                <c:pt idx="67">
                  <c:v>605.26193099970862</c:v>
                </c:pt>
                <c:pt idx="68">
                  <c:v>606.76729026506325</c:v>
                </c:pt>
                <c:pt idx="69">
                  <c:v>608.26967769150087</c:v>
                </c:pt>
                <c:pt idx="70">
                  <c:v>609.76910136744914</c:v>
                </c:pt>
                <c:pt idx="71">
                  <c:v>611.26556934183554</c:v>
                </c:pt>
                <c:pt idx="72">
                  <c:v>612.75908962434175</c:v>
                </c:pt>
                <c:pt idx="73">
                  <c:v>614.24967018565542</c:v>
                </c:pt>
                <c:pt idx="74">
                  <c:v>615.73731895772028</c:v>
                </c:pt>
                <c:pt idx="75">
                  <c:v>617.22204383398389</c:v>
                </c:pt>
                <c:pt idx="76">
                  <c:v>618.70385266964388</c:v>
                </c:pt>
                <c:pt idx="77">
                  <c:v>620.18275328189156</c:v>
                </c:pt>
                <c:pt idx="78">
                  <c:v>621.65875345015411</c:v>
                </c:pt>
                <c:pt idx="79">
                  <c:v>623.13186091633474</c:v>
                </c:pt>
                <c:pt idx="80">
                  <c:v>624.60208338505061</c:v>
                </c:pt>
                <c:pt idx="81">
                  <c:v>626.06942852386919</c:v>
                </c:pt>
                <c:pt idx="82">
                  <c:v>627.53390396354246</c:v>
                </c:pt>
                <c:pt idx="83">
                  <c:v>628.99551729823952</c:v>
                </c:pt>
                <c:pt idx="84">
                  <c:v>630.45427608577734</c:v>
                </c:pt>
                <c:pt idx="85">
                  <c:v>631.9101878478491</c:v>
                </c:pt>
                <c:pt idx="86">
                  <c:v>633.36326007025161</c:v>
                </c:pt>
                <c:pt idx="87">
                  <c:v>634.81350020311038</c:v>
                </c:pt>
                <c:pt idx="88">
                  <c:v>636.26091566110267</c:v>
                </c:pt>
                <c:pt idx="89">
                  <c:v>637.70551382367978</c:v>
                </c:pt>
                <c:pt idx="90">
                  <c:v>639.1473020352862</c:v>
                </c:pt>
                <c:pt idx="91">
                  <c:v>640.58628760557826</c:v>
                </c:pt>
                <c:pt idx="92">
                  <c:v>642.02247780964046</c:v>
                </c:pt>
                <c:pt idx="93">
                  <c:v>643.45587988820012</c:v>
                </c:pt>
                <c:pt idx="94">
                  <c:v>644.8865010478404</c:v>
                </c:pt>
                <c:pt idx="95">
                  <c:v>646.31434846121169</c:v>
                </c:pt>
                <c:pt idx="96">
                  <c:v>647.73942926724169</c:v>
                </c:pt>
                <c:pt idx="97">
                  <c:v>649.16175057134296</c:v>
                </c:pt>
                <c:pt idx="98">
                  <c:v>650.5813194456199</c:v>
                </c:pt>
                <c:pt idx="99">
                  <c:v>651.9981429290732</c:v>
                </c:pt>
                <c:pt idx="100">
                  <c:v>653.41222802780339</c:v>
                </c:pt>
                <c:pt idx="101">
                  <c:v>667.40300792726555</c:v>
                </c:pt>
                <c:pt idx="102">
                  <c:v>681.1244227223998</c:v>
                </c:pt>
                <c:pt idx="103">
                  <c:v>694.58317221711582</c:v>
                </c:pt>
                <c:pt idx="104">
                  <c:v>707.78565239655438</c:v>
                </c:pt>
                <c:pt idx="105">
                  <c:v>720.73797327032082</c:v>
                </c:pt>
                <c:pt idx="106">
                  <c:v>733.44597540652728</c:v>
                </c:pt>
                <c:pt idx="107">
                  <c:v>745.91524527061654</c:v>
                </c:pt>
                <c:pt idx="108">
                  <c:v>758.15112947148293</c:v>
                </c:pt>
                <c:pt idx="109">
                  <c:v>770.15874800725089</c:v>
                </c:pt>
                <c:pt idx="110">
                  <c:v>781.94300659405246</c:v>
                </c:pt>
                <c:pt idx="111">
                  <c:v>793.50860815312285</c:v>
                </c:pt>
                <c:pt idx="112">
                  <c:v>804.86006352438187</c:v>
                </c:pt>
                <c:pt idx="113">
                  <c:v>816.00170146828782</c:v>
                </c:pt>
                <c:pt idx="114">
                  <c:v>826.9376780120416</c:v>
                </c:pt>
                <c:pt idx="115">
                  <c:v>837.67198519111014</c:v>
                </c:pt>
                <c:pt idx="116">
                  <c:v>848.20845923245258</c:v>
                </c:pt>
                <c:pt idx="117">
                  <c:v>858.55078822171629</c:v>
                </c:pt>
                <c:pt idx="118">
                  <c:v>868.70251929296467</c:v>
                </c:pt>
                <c:pt idx="119">
                  <c:v>878.66706537616346</c:v>
                </c:pt>
                <c:pt idx="120">
                  <c:v>888.4477115346408</c:v>
                </c:pt>
                <c:pt idx="121">
                  <c:v>898.04762092201838</c:v>
                </c:pt>
                <c:pt idx="122">
                  <c:v>907.46984038565154</c:v>
                </c:pt>
                <c:pt idx="123">
                  <c:v>916.71730574138905</c:v>
                </c:pt>
                <c:pt idx="124">
                  <c:v>925.79284674244434</c:v>
                </c:pt>
                <c:pt idx="125">
                  <c:v>934.69919176333622</c:v>
                </c:pt>
                <c:pt idx="126">
                  <c:v>943.43897221819157</c:v>
                </c:pt>
                <c:pt idx="127">
                  <c:v>952.01472673118519</c:v>
                </c:pt>
                <c:pt idx="128">
                  <c:v>960.42890507551203</c:v>
                </c:pt>
                <c:pt idx="129">
                  <c:v>968.68387189602663</c:v>
                </c:pt>
                <c:pt idx="130">
                  <c:v>976.7819102295349</c:v>
                </c:pt>
                <c:pt idx="131">
                  <c:v>984.72522483567252</c:v>
                </c:pt>
                <c:pt idx="132">
                  <c:v>992.51594535034269</c:v>
                </c:pt>
                <c:pt idx="133">
                  <c:v>1000.1561292728056</c:v>
                </c:pt>
                <c:pt idx="134">
                  <c:v>1007.6477647967062</c:v>
                </c:pt>
                <c:pt idx="135">
                  <c:v>1014.9927734945838</c:v>
                </c:pt>
                <c:pt idx="136">
                  <c:v>1022.1930128647319</c:v>
                </c:pt>
                <c:pt idx="137">
                  <c:v>1029.250278748646</c:v>
                </c:pt>
                <c:pt idx="138">
                  <c:v>1036.1663076267282</c:v>
                </c:pt>
                <c:pt idx="139">
                  <c:v>1042.9427787993848</c:v>
                </c:pt>
                <c:pt idx="140">
                  <c:v>1049.5813164601664</c:v>
                </c:pt>
                <c:pt idx="141">
                  <c:v>1056.0834916671524</c:v>
                </c:pt>
                <c:pt idx="142">
                  <c:v>1062.4508242183645</c:v>
                </c:pt>
                <c:pt idx="143">
                  <c:v>1068.6847844366125</c:v>
                </c:pt>
                <c:pt idx="144">
                  <c:v>1074.7867948688238</c:v>
                </c:pt>
                <c:pt idx="145">
                  <c:v>1080.7582319045762</c:v>
                </c:pt>
                <c:pt idx="146">
                  <c:v>1086.6004273182571</c:v>
                </c:pt>
                <c:pt idx="147">
                  <c:v>1092.3146697389891</c:v>
                </c:pt>
                <c:pt idx="148">
                  <c:v>1097.9022060522032</c:v>
                </c:pt>
                <c:pt idx="149">
                  <c:v>1103.3642427365041</c:v>
                </c:pt>
                <c:pt idx="150">
                  <c:v>1108.7019471392459</c:v>
                </c:pt>
                <c:pt idx="151">
                  <c:v>1113.9164486940356</c:v>
                </c:pt>
                <c:pt idx="152">
                  <c:v>1119.0088400831899</c:v>
                </c:pt>
                <c:pt idx="153">
                  <c:v>1123.9801783479941</c:v>
                </c:pt>
                <c:pt idx="154">
                  <c:v>1128.8314859494526</c:v>
                </c:pt>
                <c:pt idx="155">
                  <c:v>1133.5637517820676</c:v>
                </c:pt>
                <c:pt idx="156">
                  <c:v>1138.1779321430467</c:v>
                </c:pt>
                <c:pt idx="157">
                  <c:v>1142.6749516592133</c:v>
                </c:pt>
                <c:pt idx="158">
                  <c:v>1147.0557041737761</c:v>
                </c:pt>
                <c:pt idx="159">
                  <c:v>1151.3210535950104</c:v>
                </c:pt>
                <c:pt idx="160">
                  <c:v>1155.4718347088046</c:v>
                </c:pt>
                <c:pt idx="161">
                  <c:v>1159.5088539569442</c:v>
                </c:pt>
                <c:pt idx="162">
                  <c:v>1163.4328901829228</c:v>
                </c:pt>
                <c:pt idx="163">
                  <c:v>1167.2446953470057</c:v>
                </c:pt>
                <c:pt idx="164">
                  <c:v>1170.9449952122156</c:v>
                </c:pt>
                <c:pt idx="165">
                  <c:v>1174.5344900028558</c:v>
                </c:pt>
                <c:pt idx="166">
                  <c:v>1178.0138550371548</c:v>
                </c:pt>
                <c:pt idx="167">
                  <c:v>1181.3837413355861</c:v>
                </c:pt>
                <c:pt idx="168">
                  <c:v>1184.6447762063981</c:v>
                </c:pt>
                <c:pt idx="169">
                  <c:v>1187.7975638098892</c:v>
                </c:pt>
                <c:pt idx="170">
                  <c:v>1190.842685702969</c:v>
                </c:pt>
                <c:pt idx="171">
                  <c:v>1193.7807013655677</c:v>
                </c:pt>
                <c:pt idx="172">
                  <c:v>1196.6121487104972</c:v>
                </c:pt>
                <c:pt idx="173">
                  <c:v>1199.3375445784184</c:v>
                </c:pt>
                <c:pt idx="174">
                  <c:v>1201.9573852196434</c:v>
                </c:pt>
                <c:pt idx="175">
                  <c:v>1204.4721467645973</c:v>
                </c:pt>
                <c:pt idx="176">
                  <c:v>1206.8822856848769</c:v>
                </c:pt>
                <c:pt idx="177">
                  <c:v>1209.1882392469881</c:v>
                </c:pt>
                <c:pt idx="178">
                  <c:v>1211.3904259610081</c:v>
                </c:pt>
                <c:pt idx="179">
                  <c:v>1213.4892460266194</c:v>
                </c:pt>
                <c:pt idx="180">
                  <c:v>1215.4850817791862</c:v>
                </c:pt>
                <c:pt idx="181">
                  <c:v>1217.3782981388008</c:v>
                </c:pt>
                <c:pt idx="182">
                  <c:v>1219.169243065515</c:v>
                </c:pt>
                <c:pt idx="183">
                  <c:v>1220.8582480242858</c:v>
                </c:pt>
                <c:pt idx="184">
                  <c:v>1222.4456284634948</c:v>
                </c:pt>
                <c:pt idx="185">
                  <c:v>1223.9316843112485</c:v>
                </c:pt>
                <c:pt idx="186">
                  <c:v>1225.3167004940051</c:v>
                </c:pt>
                <c:pt idx="187">
                  <c:v>1226.6009474823845</c:v>
                </c:pt>
                <c:pt idx="188">
                  <c:v>1227.7846818692781</c:v>
                </c:pt>
                <c:pt idx="189">
                  <c:v>1228.8681469855355</c:v>
                </c:pt>
                <c:pt idx="190">
                  <c:v>1229.8515735585261</c:v>
                </c:pt>
                <c:pt idx="191">
                  <c:v>1230.7351804186928</c:v>
                </c:pt>
                <c:pt idx="192">
                  <c:v>1231.5191752587882</c:v>
                </c:pt>
                <c:pt idx="193">
                  <c:v>1232.2037554497176</c:v>
                </c:pt>
                <c:pt idx="194">
                  <c:v>1232.7891089158061</c:v>
                </c:pt>
                <c:pt idx="195">
                  <c:v>1233.2754150707738</c:v>
                </c:pt>
                <c:pt idx="196">
                  <c:v>1233.6628458137925</c:v>
                </c:pt>
                <c:pt idx="197">
                  <c:v>1233.9515665827264</c:v>
                </c:pt>
                <c:pt idx="198">
                  <c:v>1234.1417374591351</c:v>
                </c:pt>
                <c:pt idx="199">
                  <c:v>1234.2335143170092</c:v>
                </c:pt>
                <c:pt idx="200">
                  <c:v>1234.2270500046911</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3.55</c:v>
                </c:pt>
              </c:numCache>
            </c:numRef>
          </c:xVal>
          <c:yVal>
            <c:numRef>
              <c:f>Trajecto!$C$158</c:f>
              <c:numCache>
                <c:formatCode>0</c:formatCode>
                <c:ptCount val="1"/>
                <c:pt idx="0">
                  <c:v>617.11352500234557</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23.550000000000061</c:v>
                </c:pt>
              </c:numCache>
            </c:numRef>
          </c:xVal>
          <c:yVal>
            <c:numRef>
              <c:f>Trajecto!$C$159</c:f>
              <c:numCache>
                <c:formatCode>0</c:formatCode>
                <c:ptCount val="1"/>
                <c:pt idx="0">
                  <c:v>617.11675715850458</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33.000100000000181</c:v>
                </c:pt>
                <c:pt idx="390">
                  <c:v>33.000200000000184</c:v>
                </c:pt>
                <c:pt idx="391">
                  <c:v>33.000300000000188</c:v>
                </c:pt>
                <c:pt idx="392">
                  <c:v>33.000400000000191</c:v>
                </c:pt>
                <c:pt idx="393">
                  <c:v>33.000500000000194</c:v>
                </c:pt>
                <c:pt idx="394">
                  <c:v>33.000600000000198</c:v>
                </c:pt>
                <c:pt idx="395">
                  <c:v>33.000700000000201</c:v>
                </c:pt>
                <c:pt idx="396">
                  <c:v>33.000800000000204</c:v>
                </c:pt>
                <c:pt idx="397">
                  <c:v>33.000900000000208</c:v>
                </c:pt>
                <c:pt idx="398">
                  <c:v>33.001000000000211</c:v>
                </c:pt>
                <c:pt idx="399">
                  <c:v>33.001100000000214</c:v>
                </c:pt>
                <c:pt idx="400">
                  <c:v>33.001200000000217</c:v>
                </c:pt>
                <c:pt idx="401">
                  <c:v>33.001300000000221</c:v>
                </c:pt>
                <c:pt idx="402">
                  <c:v>33.001400000000224</c:v>
                </c:pt>
                <c:pt idx="403">
                  <c:v>33.001500000000227</c:v>
                </c:pt>
                <c:pt idx="404">
                  <c:v>33.001600000000231</c:v>
                </c:pt>
                <c:pt idx="405">
                  <c:v>33.001700000000234</c:v>
                </c:pt>
                <c:pt idx="406">
                  <c:v>33.001800000000237</c:v>
                </c:pt>
                <c:pt idx="407">
                  <c:v>33.001900000000241</c:v>
                </c:pt>
                <c:pt idx="408">
                  <c:v>33.002000000000244</c:v>
                </c:pt>
                <c:pt idx="409">
                  <c:v>33.002100000000247</c:v>
                </c:pt>
                <c:pt idx="410">
                  <c:v>33.002200000000251</c:v>
                </c:pt>
                <c:pt idx="411">
                  <c:v>33.002300000000254</c:v>
                </c:pt>
                <c:pt idx="412">
                  <c:v>33.002400000000257</c:v>
                </c:pt>
                <c:pt idx="413">
                  <c:v>33.002500000000261</c:v>
                </c:pt>
                <c:pt idx="414">
                  <c:v>33.002600000000264</c:v>
                </c:pt>
                <c:pt idx="415">
                  <c:v>33.002700000000267</c:v>
                </c:pt>
                <c:pt idx="416">
                  <c:v>33.002800000000271</c:v>
                </c:pt>
                <c:pt idx="417">
                  <c:v>33.002900000000274</c:v>
                </c:pt>
                <c:pt idx="418">
                  <c:v>33.003000000000277</c:v>
                </c:pt>
                <c:pt idx="419">
                  <c:v>33.003100000000281</c:v>
                </c:pt>
                <c:pt idx="420">
                  <c:v>33.003200000000284</c:v>
                </c:pt>
                <c:pt idx="421">
                  <c:v>33.003300000000287</c:v>
                </c:pt>
                <c:pt idx="422">
                  <c:v>33.003400000000291</c:v>
                </c:pt>
                <c:pt idx="423">
                  <c:v>33.003500000000294</c:v>
                </c:pt>
                <c:pt idx="424">
                  <c:v>33.003600000000297</c:v>
                </c:pt>
                <c:pt idx="425">
                  <c:v>33.0037000000003</c:v>
                </c:pt>
                <c:pt idx="426">
                  <c:v>33.003800000000304</c:v>
                </c:pt>
                <c:pt idx="427">
                  <c:v>33.003900000000307</c:v>
                </c:pt>
                <c:pt idx="428">
                  <c:v>33.00400000000031</c:v>
                </c:pt>
                <c:pt idx="429">
                  <c:v>33.004100000000314</c:v>
                </c:pt>
                <c:pt idx="430">
                  <c:v>33.004200000000317</c:v>
                </c:pt>
                <c:pt idx="431">
                  <c:v>33.00430000000032</c:v>
                </c:pt>
                <c:pt idx="432">
                  <c:v>33.004400000000324</c:v>
                </c:pt>
                <c:pt idx="433">
                  <c:v>33.004500000000327</c:v>
                </c:pt>
                <c:pt idx="434">
                  <c:v>33.00460000000033</c:v>
                </c:pt>
                <c:pt idx="435">
                  <c:v>33.004700000000334</c:v>
                </c:pt>
                <c:pt idx="436">
                  <c:v>33.004800000000337</c:v>
                </c:pt>
                <c:pt idx="437">
                  <c:v>33.00490000000034</c:v>
                </c:pt>
                <c:pt idx="438">
                  <c:v>33.005000000000344</c:v>
                </c:pt>
                <c:pt idx="439">
                  <c:v>33.005100000000347</c:v>
                </c:pt>
                <c:pt idx="440">
                  <c:v>33.00520000000035</c:v>
                </c:pt>
                <c:pt idx="441">
                  <c:v>33.005300000000354</c:v>
                </c:pt>
                <c:pt idx="442">
                  <c:v>33.005400000000357</c:v>
                </c:pt>
                <c:pt idx="443">
                  <c:v>33.00550000000036</c:v>
                </c:pt>
                <c:pt idx="444">
                  <c:v>33.005600000000364</c:v>
                </c:pt>
                <c:pt idx="445">
                  <c:v>33.005700000000367</c:v>
                </c:pt>
                <c:pt idx="446">
                  <c:v>33.00580000000037</c:v>
                </c:pt>
                <c:pt idx="447">
                  <c:v>33.005900000000373</c:v>
                </c:pt>
                <c:pt idx="448">
                  <c:v>33.006000000000377</c:v>
                </c:pt>
                <c:pt idx="449">
                  <c:v>33.00610000000038</c:v>
                </c:pt>
                <c:pt idx="450">
                  <c:v>33.006200000000383</c:v>
                </c:pt>
                <c:pt idx="451">
                  <c:v>33.006300000000387</c:v>
                </c:pt>
                <c:pt idx="452">
                  <c:v>33.00640000000039</c:v>
                </c:pt>
                <c:pt idx="453">
                  <c:v>33.006500000000393</c:v>
                </c:pt>
                <c:pt idx="454">
                  <c:v>33.006600000000397</c:v>
                </c:pt>
                <c:pt idx="455">
                  <c:v>33.0067000000004</c:v>
                </c:pt>
                <c:pt idx="456">
                  <c:v>33.006800000000403</c:v>
                </c:pt>
                <c:pt idx="457">
                  <c:v>33.006900000000407</c:v>
                </c:pt>
                <c:pt idx="458">
                  <c:v>33.00700000000041</c:v>
                </c:pt>
                <c:pt idx="459">
                  <c:v>33.007100000000413</c:v>
                </c:pt>
                <c:pt idx="460">
                  <c:v>33.007200000000417</c:v>
                </c:pt>
                <c:pt idx="461">
                  <c:v>33.00730000000042</c:v>
                </c:pt>
                <c:pt idx="462">
                  <c:v>33.007400000000423</c:v>
                </c:pt>
                <c:pt idx="463">
                  <c:v>33.007500000000427</c:v>
                </c:pt>
                <c:pt idx="464">
                  <c:v>33.00760000000043</c:v>
                </c:pt>
                <c:pt idx="465">
                  <c:v>33.007700000000433</c:v>
                </c:pt>
                <c:pt idx="466">
                  <c:v>33.007800000000437</c:v>
                </c:pt>
                <c:pt idx="467">
                  <c:v>33.00790000000044</c:v>
                </c:pt>
                <c:pt idx="468">
                  <c:v>33.008000000000443</c:v>
                </c:pt>
                <c:pt idx="469">
                  <c:v>33.008100000000447</c:v>
                </c:pt>
                <c:pt idx="470">
                  <c:v>33.00820000000045</c:v>
                </c:pt>
                <c:pt idx="471">
                  <c:v>33.008300000000453</c:v>
                </c:pt>
                <c:pt idx="472">
                  <c:v>33.008400000000456</c:v>
                </c:pt>
                <c:pt idx="473">
                  <c:v>33.00850000000046</c:v>
                </c:pt>
                <c:pt idx="474">
                  <c:v>33.008600000000463</c:v>
                </c:pt>
                <c:pt idx="475">
                  <c:v>33.008700000000466</c:v>
                </c:pt>
                <c:pt idx="476">
                  <c:v>33.00880000000047</c:v>
                </c:pt>
                <c:pt idx="477">
                  <c:v>33.008900000000473</c:v>
                </c:pt>
                <c:pt idx="478">
                  <c:v>33.009000000000476</c:v>
                </c:pt>
                <c:pt idx="479">
                  <c:v>33.00910000000048</c:v>
                </c:pt>
                <c:pt idx="480">
                  <c:v>33.009200000000483</c:v>
                </c:pt>
                <c:pt idx="481">
                  <c:v>33.009300000000486</c:v>
                </c:pt>
                <c:pt idx="482">
                  <c:v>33.00940000000049</c:v>
                </c:pt>
                <c:pt idx="483">
                  <c:v>33.009500000000493</c:v>
                </c:pt>
                <c:pt idx="484">
                  <c:v>33.009600000000496</c:v>
                </c:pt>
                <c:pt idx="485">
                  <c:v>33.0097000000005</c:v>
                </c:pt>
                <c:pt idx="486">
                  <c:v>33.009800000000503</c:v>
                </c:pt>
                <c:pt idx="487">
                  <c:v>33.009900000000506</c:v>
                </c:pt>
                <c:pt idx="488">
                  <c:v>33.01000000000051</c:v>
                </c:pt>
                <c:pt idx="489">
                  <c:v>33.010100000000513</c:v>
                </c:pt>
                <c:pt idx="490">
                  <c:v>33.010200000000516</c:v>
                </c:pt>
                <c:pt idx="491">
                  <c:v>33.01030000000052</c:v>
                </c:pt>
                <c:pt idx="492">
                  <c:v>33.010400000000523</c:v>
                </c:pt>
                <c:pt idx="493">
                  <c:v>33.010500000000526</c:v>
                </c:pt>
                <c:pt idx="494">
                  <c:v>33.01060000000053</c:v>
                </c:pt>
                <c:pt idx="495">
                  <c:v>33.010700000000533</c:v>
                </c:pt>
                <c:pt idx="496">
                  <c:v>33.010800000000536</c:v>
                </c:pt>
                <c:pt idx="497">
                  <c:v>33.010900000000539</c:v>
                </c:pt>
                <c:pt idx="498">
                  <c:v>33.011000000000543</c:v>
                </c:pt>
                <c:pt idx="499">
                  <c:v>33.011100000000546</c:v>
                </c:pt>
                <c:pt idx="500">
                  <c:v>33.011200000000549</c:v>
                </c:pt>
                <c:pt idx="501">
                  <c:v>33.011300000000553</c:v>
                </c:pt>
                <c:pt idx="502">
                  <c:v>33.011400000000556</c:v>
                </c:pt>
                <c:pt idx="503">
                  <c:v>33.011500000000559</c:v>
                </c:pt>
                <c:pt idx="504">
                  <c:v>33.011600000000563</c:v>
                </c:pt>
                <c:pt idx="505">
                  <c:v>33.011700000000566</c:v>
                </c:pt>
                <c:pt idx="506">
                  <c:v>33.011800000000569</c:v>
                </c:pt>
                <c:pt idx="507">
                  <c:v>33.011900000000573</c:v>
                </c:pt>
                <c:pt idx="508">
                  <c:v>33.012000000000576</c:v>
                </c:pt>
                <c:pt idx="509">
                  <c:v>33.012100000000579</c:v>
                </c:pt>
                <c:pt idx="510">
                  <c:v>33.012200000000583</c:v>
                </c:pt>
                <c:pt idx="511">
                  <c:v>33.012300000000586</c:v>
                </c:pt>
                <c:pt idx="512">
                  <c:v>33.012400000000589</c:v>
                </c:pt>
                <c:pt idx="513">
                  <c:v>33.012500000000593</c:v>
                </c:pt>
                <c:pt idx="514">
                  <c:v>33.012600000000596</c:v>
                </c:pt>
                <c:pt idx="515">
                  <c:v>33.012700000000599</c:v>
                </c:pt>
                <c:pt idx="516">
                  <c:v>33.012800000000603</c:v>
                </c:pt>
                <c:pt idx="517">
                  <c:v>33.012900000000606</c:v>
                </c:pt>
                <c:pt idx="518">
                  <c:v>33.013000000000609</c:v>
                </c:pt>
                <c:pt idx="519">
                  <c:v>33.013100000000613</c:v>
                </c:pt>
                <c:pt idx="520">
                  <c:v>33.013200000000616</c:v>
                </c:pt>
                <c:pt idx="521">
                  <c:v>33.013300000000619</c:v>
                </c:pt>
                <c:pt idx="522">
                  <c:v>33.013400000000622</c:v>
                </c:pt>
                <c:pt idx="523">
                  <c:v>33.013500000000626</c:v>
                </c:pt>
                <c:pt idx="524">
                  <c:v>33.013600000000629</c:v>
                </c:pt>
                <c:pt idx="525">
                  <c:v>33.013700000000632</c:v>
                </c:pt>
                <c:pt idx="526">
                  <c:v>33.013800000000636</c:v>
                </c:pt>
                <c:pt idx="527">
                  <c:v>33.013900000000639</c:v>
                </c:pt>
                <c:pt idx="528">
                  <c:v>33.014000000000642</c:v>
                </c:pt>
                <c:pt idx="529">
                  <c:v>33.014100000000646</c:v>
                </c:pt>
                <c:pt idx="530">
                  <c:v>33.014200000000649</c:v>
                </c:pt>
                <c:pt idx="531">
                  <c:v>33.014300000000652</c:v>
                </c:pt>
                <c:pt idx="532">
                  <c:v>33.014400000000656</c:v>
                </c:pt>
                <c:pt idx="533">
                  <c:v>33.014500000000659</c:v>
                </c:pt>
                <c:pt idx="534">
                  <c:v>33.014600000000662</c:v>
                </c:pt>
                <c:pt idx="535">
                  <c:v>33.014700000000666</c:v>
                </c:pt>
                <c:pt idx="536">
                  <c:v>33.014800000000669</c:v>
                </c:pt>
                <c:pt idx="537">
                  <c:v>33.014900000000672</c:v>
                </c:pt>
                <c:pt idx="538">
                  <c:v>33.015000000000676</c:v>
                </c:pt>
                <c:pt idx="539">
                  <c:v>33.015100000000679</c:v>
                </c:pt>
                <c:pt idx="540">
                  <c:v>33.015200000000682</c:v>
                </c:pt>
                <c:pt idx="541">
                  <c:v>33.015300000000686</c:v>
                </c:pt>
                <c:pt idx="542">
                  <c:v>33.015400000000689</c:v>
                </c:pt>
                <c:pt idx="543">
                  <c:v>33.015500000000692</c:v>
                </c:pt>
                <c:pt idx="544">
                  <c:v>33.015600000000696</c:v>
                </c:pt>
                <c:pt idx="545">
                  <c:v>33.015700000000699</c:v>
                </c:pt>
                <c:pt idx="546">
                  <c:v>33.015800000000702</c:v>
                </c:pt>
                <c:pt idx="547">
                  <c:v>33.015900000000705</c:v>
                </c:pt>
                <c:pt idx="548">
                  <c:v>33.016000000000709</c:v>
                </c:pt>
                <c:pt idx="549">
                  <c:v>33.016100000000712</c:v>
                </c:pt>
                <c:pt idx="550">
                  <c:v>33.016200000000715</c:v>
                </c:pt>
                <c:pt idx="551">
                  <c:v>33.016300000000719</c:v>
                </c:pt>
                <c:pt idx="552">
                  <c:v>33.016400000000722</c:v>
                </c:pt>
                <c:pt idx="553">
                  <c:v>33.016500000000725</c:v>
                </c:pt>
                <c:pt idx="554">
                  <c:v>33.016600000000729</c:v>
                </c:pt>
                <c:pt idx="555">
                  <c:v>33.016700000000732</c:v>
                </c:pt>
                <c:pt idx="556">
                  <c:v>33.016800000000735</c:v>
                </c:pt>
                <c:pt idx="557">
                  <c:v>33.016900000000739</c:v>
                </c:pt>
                <c:pt idx="558">
                  <c:v>33.017000000000742</c:v>
                </c:pt>
                <c:pt idx="559">
                  <c:v>33.017100000000745</c:v>
                </c:pt>
                <c:pt idx="560">
                  <c:v>33.017200000000749</c:v>
                </c:pt>
                <c:pt idx="561">
                  <c:v>33.017300000000752</c:v>
                </c:pt>
                <c:pt idx="562">
                  <c:v>33.017400000000755</c:v>
                </c:pt>
                <c:pt idx="563">
                  <c:v>33.017500000000759</c:v>
                </c:pt>
                <c:pt idx="564">
                  <c:v>33.017600000000762</c:v>
                </c:pt>
                <c:pt idx="565">
                  <c:v>33.017700000000765</c:v>
                </c:pt>
                <c:pt idx="566">
                  <c:v>33.017800000000769</c:v>
                </c:pt>
                <c:pt idx="567">
                  <c:v>33.017900000000772</c:v>
                </c:pt>
                <c:pt idx="568">
                  <c:v>33.018000000000775</c:v>
                </c:pt>
                <c:pt idx="569">
                  <c:v>33.018100000000778</c:v>
                </c:pt>
                <c:pt idx="570">
                  <c:v>33.018200000000782</c:v>
                </c:pt>
                <c:pt idx="571">
                  <c:v>33.018300000000785</c:v>
                </c:pt>
                <c:pt idx="572">
                  <c:v>33.018400000000788</c:v>
                </c:pt>
                <c:pt idx="573">
                  <c:v>33.018500000000792</c:v>
                </c:pt>
                <c:pt idx="574">
                  <c:v>33.018600000000795</c:v>
                </c:pt>
                <c:pt idx="575">
                  <c:v>33.018700000000798</c:v>
                </c:pt>
                <c:pt idx="576">
                  <c:v>33.018800000000802</c:v>
                </c:pt>
                <c:pt idx="577">
                  <c:v>33.018900000000805</c:v>
                </c:pt>
                <c:pt idx="578">
                  <c:v>33.019000000000808</c:v>
                </c:pt>
                <c:pt idx="579">
                  <c:v>33.019100000000812</c:v>
                </c:pt>
                <c:pt idx="580">
                  <c:v>33.019200000000815</c:v>
                </c:pt>
                <c:pt idx="581">
                  <c:v>33.019300000000818</c:v>
                </c:pt>
                <c:pt idx="582">
                  <c:v>33.019400000000822</c:v>
                </c:pt>
                <c:pt idx="583">
                  <c:v>33.019500000000825</c:v>
                </c:pt>
                <c:pt idx="584">
                  <c:v>33.019600000000828</c:v>
                </c:pt>
                <c:pt idx="585">
                  <c:v>33.019700000000832</c:v>
                </c:pt>
                <c:pt idx="586">
                  <c:v>33.019800000000835</c:v>
                </c:pt>
                <c:pt idx="587">
                  <c:v>33.019900000000838</c:v>
                </c:pt>
                <c:pt idx="588">
                  <c:v>33.020000000000842</c:v>
                </c:pt>
                <c:pt idx="589">
                  <c:v>33.020100000000845</c:v>
                </c:pt>
                <c:pt idx="590">
                  <c:v>33.020200000000848</c:v>
                </c:pt>
                <c:pt idx="591">
                  <c:v>33.020300000000852</c:v>
                </c:pt>
                <c:pt idx="592">
                  <c:v>33.020400000000855</c:v>
                </c:pt>
                <c:pt idx="593">
                  <c:v>33.020500000000858</c:v>
                </c:pt>
                <c:pt idx="594">
                  <c:v>33.020600000000861</c:v>
                </c:pt>
                <c:pt idx="595">
                  <c:v>33.020700000000865</c:v>
                </c:pt>
                <c:pt idx="596">
                  <c:v>33.020800000000868</c:v>
                </c:pt>
                <c:pt idx="597">
                  <c:v>33.020900000000871</c:v>
                </c:pt>
                <c:pt idx="598">
                  <c:v>33.021000000000875</c:v>
                </c:pt>
                <c:pt idx="599">
                  <c:v>33.021100000000878</c:v>
                </c:pt>
                <c:pt idx="600">
                  <c:v>33.021200000000881</c:v>
                </c:pt>
                <c:pt idx="601">
                  <c:v>33.021300000000885</c:v>
                </c:pt>
                <c:pt idx="602">
                  <c:v>33.021400000000888</c:v>
                </c:pt>
                <c:pt idx="603">
                  <c:v>33.021500000000891</c:v>
                </c:pt>
                <c:pt idx="604">
                  <c:v>33.021600000000895</c:v>
                </c:pt>
                <c:pt idx="605">
                  <c:v>33.021700000000898</c:v>
                </c:pt>
                <c:pt idx="606">
                  <c:v>33.021800000000901</c:v>
                </c:pt>
                <c:pt idx="607">
                  <c:v>33.021900000000905</c:v>
                </c:pt>
                <c:pt idx="608">
                  <c:v>33.022000000000908</c:v>
                </c:pt>
                <c:pt idx="609">
                  <c:v>33.022100000000911</c:v>
                </c:pt>
                <c:pt idx="610">
                  <c:v>33.022200000000915</c:v>
                </c:pt>
                <c:pt idx="611">
                  <c:v>33.022300000000918</c:v>
                </c:pt>
                <c:pt idx="612">
                  <c:v>33.022400000000921</c:v>
                </c:pt>
                <c:pt idx="613">
                  <c:v>33.022500000000925</c:v>
                </c:pt>
                <c:pt idx="614">
                  <c:v>33.022600000000928</c:v>
                </c:pt>
                <c:pt idx="615">
                  <c:v>33.022700000000931</c:v>
                </c:pt>
                <c:pt idx="616">
                  <c:v>33.022800000000935</c:v>
                </c:pt>
                <c:pt idx="617">
                  <c:v>33.022900000000938</c:v>
                </c:pt>
                <c:pt idx="618">
                  <c:v>33.023000000000941</c:v>
                </c:pt>
                <c:pt idx="619">
                  <c:v>33.023100000000944</c:v>
                </c:pt>
                <c:pt idx="620">
                  <c:v>33.023200000000948</c:v>
                </c:pt>
                <c:pt idx="621">
                  <c:v>33.023300000000951</c:v>
                </c:pt>
                <c:pt idx="622">
                  <c:v>33.023400000000954</c:v>
                </c:pt>
                <c:pt idx="623">
                  <c:v>33.023500000000958</c:v>
                </c:pt>
                <c:pt idx="624">
                  <c:v>33.023600000000961</c:v>
                </c:pt>
                <c:pt idx="625">
                  <c:v>33.023700000000964</c:v>
                </c:pt>
                <c:pt idx="626">
                  <c:v>33.023800000000968</c:v>
                </c:pt>
                <c:pt idx="627">
                  <c:v>33.023900000000971</c:v>
                </c:pt>
                <c:pt idx="628">
                  <c:v>33.024000000000974</c:v>
                </c:pt>
                <c:pt idx="629">
                  <c:v>33.024100000000978</c:v>
                </c:pt>
                <c:pt idx="630">
                  <c:v>33.024200000000981</c:v>
                </c:pt>
                <c:pt idx="631">
                  <c:v>33.024300000000984</c:v>
                </c:pt>
                <c:pt idx="632">
                  <c:v>33.024400000000988</c:v>
                </c:pt>
                <c:pt idx="633">
                  <c:v>33.024500000000991</c:v>
                </c:pt>
                <c:pt idx="634">
                  <c:v>33.024600000000994</c:v>
                </c:pt>
                <c:pt idx="635">
                  <c:v>33.024700000000998</c:v>
                </c:pt>
                <c:pt idx="636">
                  <c:v>33.024800000001001</c:v>
                </c:pt>
                <c:pt idx="637">
                  <c:v>33.024900000001004</c:v>
                </c:pt>
                <c:pt idx="638">
                  <c:v>33.025000000001008</c:v>
                </c:pt>
                <c:pt idx="639">
                  <c:v>33.025100000001011</c:v>
                </c:pt>
                <c:pt idx="640">
                  <c:v>33.025200000001014</c:v>
                </c:pt>
                <c:pt idx="641">
                  <c:v>33.025300000001018</c:v>
                </c:pt>
                <c:pt idx="642">
                  <c:v>33.025400000001021</c:v>
                </c:pt>
                <c:pt idx="643">
                  <c:v>33.025500000001024</c:v>
                </c:pt>
                <c:pt idx="644">
                  <c:v>33.025600000001027</c:v>
                </c:pt>
                <c:pt idx="645">
                  <c:v>33.025700000001031</c:v>
                </c:pt>
                <c:pt idx="646">
                  <c:v>33.025800000001034</c:v>
                </c:pt>
                <c:pt idx="647">
                  <c:v>33.025900000001037</c:v>
                </c:pt>
                <c:pt idx="648">
                  <c:v>33.026000000001041</c:v>
                </c:pt>
                <c:pt idx="649">
                  <c:v>33.026100000001044</c:v>
                </c:pt>
                <c:pt idx="650">
                  <c:v>33.026200000001047</c:v>
                </c:pt>
                <c:pt idx="651">
                  <c:v>33.026300000001051</c:v>
                </c:pt>
                <c:pt idx="652">
                  <c:v>33.026400000001054</c:v>
                </c:pt>
                <c:pt idx="653">
                  <c:v>33.026500000001057</c:v>
                </c:pt>
                <c:pt idx="654">
                  <c:v>33.026600000001061</c:v>
                </c:pt>
                <c:pt idx="655">
                  <c:v>33.026700000001064</c:v>
                </c:pt>
                <c:pt idx="656">
                  <c:v>33.026800000001067</c:v>
                </c:pt>
                <c:pt idx="657">
                  <c:v>33.026900000001071</c:v>
                </c:pt>
                <c:pt idx="658">
                  <c:v>33.027000000001074</c:v>
                </c:pt>
                <c:pt idx="659">
                  <c:v>33.027100000001077</c:v>
                </c:pt>
                <c:pt idx="660">
                  <c:v>33.027200000001081</c:v>
                </c:pt>
                <c:pt idx="661">
                  <c:v>33.027300000001084</c:v>
                </c:pt>
                <c:pt idx="662">
                  <c:v>33.027400000001087</c:v>
                </c:pt>
                <c:pt idx="663">
                  <c:v>33.027500000001091</c:v>
                </c:pt>
                <c:pt idx="664">
                  <c:v>33.027600000001094</c:v>
                </c:pt>
                <c:pt idx="665">
                  <c:v>33.027700000001097</c:v>
                </c:pt>
                <c:pt idx="666">
                  <c:v>33.0278000000011</c:v>
                </c:pt>
                <c:pt idx="667">
                  <c:v>33.027900000001104</c:v>
                </c:pt>
                <c:pt idx="668">
                  <c:v>33.028000000001107</c:v>
                </c:pt>
                <c:pt idx="669">
                  <c:v>33.02810000000111</c:v>
                </c:pt>
                <c:pt idx="670">
                  <c:v>33.028200000001114</c:v>
                </c:pt>
                <c:pt idx="671">
                  <c:v>33.028300000001117</c:v>
                </c:pt>
                <c:pt idx="672">
                  <c:v>33.02840000000112</c:v>
                </c:pt>
                <c:pt idx="673">
                  <c:v>33.028500000001124</c:v>
                </c:pt>
                <c:pt idx="674">
                  <c:v>33.028600000001127</c:v>
                </c:pt>
                <c:pt idx="675">
                  <c:v>33.02870000000113</c:v>
                </c:pt>
                <c:pt idx="676">
                  <c:v>33.028800000001134</c:v>
                </c:pt>
                <c:pt idx="677">
                  <c:v>33.028900000001137</c:v>
                </c:pt>
                <c:pt idx="678">
                  <c:v>33.02900000000114</c:v>
                </c:pt>
                <c:pt idx="679">
                  <c:v>33.029100000001144</c:v>
                </c:pt>
                <c:pt idx="680">
                  <c:v>33.029200000001147</c:v>
                </c:pt>
                <c:pt idx="681">
                  <c:v>33.02930000000115</c:v>
                </c:pt>
                <c:pt idx="682">
                  <c:v>33.029400000001154</c:v>
                </c:pt>
                <c:pt idx="683">
                  <c:v>33.029500000001157</c:v>
                </c:pt>
                <c:pt idx="684">
                  <c:v>33.02960000000116</c:v>
                </c:pt>
                <c:pt idx="685">
                  <c:v>33.029700000001164</c:v>
                </c:pt>
                <c:pt idx="686">
                  <c:v>33.029800000001167</c:v>
                </c:pt>
                <c:pt idx="687">
                  <c:v>33.02990000000117</c:v>
                </c:pt>
                <c:pt idx="688">
                  <c:v>33.030000000001174</c:v>
                </c:pt>
                <c:pt idx="689">
                  <c:v>33.030100000001177</c:v>
                </c:pt>
                <c:pt idx="690">
                  <c:v>33.03020000000118</c:v>
                </c:pt>
                <c:pt idx="691">
                  <c:v>33.030300000001183</c:v>
                </c:pt>
                <c:pt idx="692">
                  <c:v>33.030400000001187</c:v>
                </c:pt>
                <c:pt idx="693">
                  <c:v>33.03050000000119</c:v>
                </c:pt>
                <c:pt idx="694">
                  <c:v>33.030600000001193</c:v>
                </c:pt>
                <c:pt idx="695">
                  <c:v>33.030700000001197</c:v>
                </c:pt>
                <c:pt idx="696">
                  <c:v>33.0308000000012</c:v>
                </c:pt>
                <c:pt idx="697">
                  <c:v>33.030900000001203</c:v>
                </c:pt>
                <c:pt idx="698">
                  <c:v>33.031000000001207</c:v>
                </c:pt>
                <c:pt idx="699">
                  <c:v>33.03110000000121</c:v>
                </c:pt>
                <c:pt idx="700">
                  <c:v>33.031200000001213</c:v>
                </c:pt>
                <c:pt idx="701">
                  <c:v>33.031300000001217</c:v>
                </c:pt>
                <c:pt idx="702">
                  <c:v>33.03140000000122</c:v>
                </c:pt>
                <c:pt idx="703">
                  <c:v>33.031500000001223</c:v>
                </c:pt>
                <c:pt idx="704">
                  <c:v>33.031600000001227</c:v>
                </c:pt>
                <c:pt idx="705">
                  <c:v>33.03170000000123</c:v>
                </c:pt>
                <c:pt idx="706">
                  <c:v>33.031800000001233</c:v>
                </c:pt>
                <c:pt idx="707">
                  <c:v>33.031900000001237</c:v>
                </c:pt>
                <c:pt idx="708">
                  <c:v>33.03200000000124</c:v>
                </c:pt>
                <c:pt idx="709">
                  <c:v>33.032100000001243</c:v>
                </c:pt>
                <c:pt idx="710">
                  <c:v>33.032200000001247</c:v>
                </c:pt>
                <c:pt idx="711">
                  <c:v>33.03230000000125</c:v>
                </c:pt>
                <c:pt idx="712">
                  <c:v>33.032400000001253</c:v>
                </c:pt>
                <c:pt idx="713">
                  <c:v>33.032500000001257</c:v>
                </c:pt>
                <c:pt idx="714">
                  <c:v>33.03260000000126</c:v>
                </c:pt>
                <c:pt idx="715">
                  <c:v>33.032700000001263</c:v>
                </c:pt>
                <c:pt idx="716">
                  <c:v>33.032800000001266</c:v>
                </c:pt>
                <c:pt idx="717">
                  <c:v>33.03290000000127</c:v>
                </c:pt>
                <c:pt idx="718">
                  <c:v>33.033000000001273</c:v>
                </c:pt>
                <c:pt idx="719">
                  <c:v>33.033100000001276</c:v>
                </c:pt>
                <c:pt idx="720">
                  <c:v>33.03320000000128</c:v>
                </c:pt>
                <c:pt idx="721">
                  <c:v>33.033300000001283</c:v>
                </c:pt>
                <c:pt idx="722">
                  <c:v>33.033400000001286</c:v>
                </c:pt>
                <c:pt idx="723">
                  <c:v>33.03350000000129</c:v>
                </c:pt>
                <c:pt idx="724">
                  <c:v>33.033600000001293</c:v>
                </c:pt>
                <c:pt idx="725">
                  <c:v>33.033700000001296</c:v>
                </c:pt>
                <c:pt idx="726">
                  <c:v>33.0338000000013</c:v>
                </c:pt>
                <c:pt idx="727">
                  <c:v>33.033900000001303</c:v>
                </c:pt>
                <c:pt idx="728">
                  <c:v>33.034000000001306</c:v>
                </c:pt>
                <c:pt idx="729">
                  <c:v>33.03410000000131</c:v>
                </c:pt>
                <c:pt idx="730">
                  <c:v>33.034200000001313</c:v>
                </c:pt>
                <c:pt idx="731">
                  <c:v>33.034300000001316</c:v>
                </c:pt>
                <c:pt idx="732">
                  <c:v>33.03440000000132</c:v>
                </c:pt>
                <c:pt idx="733">
                  <c:v>33.034500000001323</c:v>
                </c:pt>
                <c:pt idx="734">
                  <c:v>33.034600000001326</c:v>
                </c:pt>
                <c:pt idx="735">
                  <c:v>33.03470000000133</c:v>
                </c:pt>
                <c:pt idx="736">
                  <c:v>33.034800000001333</c:v>
                </c:pt>
                <c:pt idx="737">
                  <c:v>33.034900000001336</c:v>
                </c:pt>
                <c:pt idx="738">
                  <c:v>33.03500000000134</c:v>
                </c:pt>
                <c:pt idx="739">
                  <c:v>33.035100000001343</c:v>
                </c:pt>
                <c:pt idx="740">
                  <c:v>33.035200000001346</c:v>
                </c:pt>
                <c:pt idx="741">
                  <c:v>33.035300000001349</c:v>
                </c:pt>
                <c:pt idx="742">
                  <c:v>33.035400000001353</c:v>
                </c:pt>
                <c:pt idx="743">
                  <c:v>33.035500000001356</c:v>
                </c:pt>
                <c:pt idx="744">
                  <c:v>33.035600000001359</c:v>
                </c:pt>
                <c:pt idx="745">
                  <c:v>33.035700000001363</c:v>
                </c:pt>
                <c:pt idx="746">
                  <c:v>33.035800000001366</c:v>
                </c:pt>
                <c:pt idx="747">
                  <c:v>33.035900000001369</c:v>
                </c:pt>
                <c:pt idx="748">
                  <c:v>33.036000000001373</c:v>
                </c:pt>
                <c:pt idx="749">
                  <c:v>33.036100000001376</c:v>
                </c:pt>
                <c:pt idx="750">
                  <c:v>33.036200000001379</c:v>
                </c:pt>
                <c:pt idx="751">
                  <c:v>33.036300000001383</c:v>
                </c:pt>
                <c:pt idx="752">
                  <c:v>33.036400000001386</c:v>
                </c:pt>
                <c:pt idx="753">
                  <c:v>33.036500000001389</c:v>
                </c:pt>
                <c:pt idx="754">
                  <c:v>33.036600000001393</c:v>
                </c:pt>
                <c:pt idx="755">
                  <c:v>33.036700000001396</c:v>
                </c:pt>
                <c:pt idx="756">
                  <c:v>33.036800000001399</c:v>
                </c:pt>
                <c:pt idx="757">
                  <c:v>33.036900000001403</c:v>
                </c:pt>
                <c:pt idx="758">
                  <c:v>33.037000000001406</c:v>
                </c:pt>
                <c:pt idx="759">
                  <c:v>33.037100000001409</c:v>
                </c:pt>
                <c:pt idx="760">
                  <c:v>33.037200000001413</c:v>
                </c:pt>
                <c:pt idx="761">
                  <c:v>33.037300000001416</c:v>
                </c:pt>
                <c:pt idx="762">
                  <c:v>33.037400000001419</c:v>
                </c:pt>
                <c:pt idx="763">
                  <c:v>33.037500000001423</c:v>
                </c:pt>
                <c:pt idx="764">
                  <c:v>33.037600000001426</c:v>
                </c:pt>
                <c:pt idx="765">
                  <c:v>33.037700000001429</c:v>
                </c:pt>
                <c:pt idx="766">
                  <c:v>33.037800000001432</c:v>
                </c:pt>
                <c:pt idx="767">
                  <c:v>33.037900000001436</c:v>
                </c:pt>
                <c:pt idx="768">
                  <c:v>33.038000000001439</c:v>
                </c:pt>
                <c:pt idx="769">
                  <c:v>33.038100000001442</c:v>
                </c:pt>
                <c:pt idx="770">
                  <c:v>33.038200000001446</c:v>
                </c:pt>
                <c:pt idx="771">
                  <c:v>33.038300000001449</c:v>
                </c:pt>
                <c:pt idx="772">
                  <c:v>33.038400000001452</c:v>
                </c:pt>
                <c:pt idx="773">
                  <c:v>33.038500000001456</c:v>
                </c:pt>
                <c:pt idx="774">
                  <c:v>33.038600000001459</c:v>
                </c:pt>
                <c:pt idx="775">
                  <c:v>33.038700000001462</c:v>
                </c:pt>
                <c:pt idx="776">
                  <c:v>33.038800000001466</c:v>
                </c:pt>
                <c:pt idx="777">
                  <c:v>33.038900000001469</c:v>
                </c:pt>
                <c:pt idx="778">
                  <c:v>33.039000000001472</c:v>
                </c:pt>
                <c:pt idx="779">
                  <c:v>33.039100000001476</c:v>
                </c:pt>
                <c:pt idx="780">
                  <c:v>33.039200000001479</c:v>
                </c:pt>
                <c:pt idx="781">
                  <c:v>33.039300000001482</c:v>
                </c:pt>
                <c:pt idx="782">
                  <c:v>33.039400000001486</c:v>
                </c:pt>
                <c:pt idx="783">
                  <c:v>33.039500000001489</c:v>
                </c:pt>
                <c:pt idx="784">
                  <c:v>33.039600000001492</c:v>
                </c:pt>
                <c:pt idx="785">
                  <c:v>33.039700000001496</c:v>
                </c:pt>
                <c:pt idx="786">
                  <c:v>33.039800000001499</c:v>
                </c:pt>
                <c:pt idx="787">
                  <c:v>33.039900000001502</c:v>
                </c:pt>
                <c:pt idx="788">
                  <c:v>33.040000000001505</c:v>
                </c:pt>
                <c:pt idx="789">
                  <c:v>33.040100000001509</c:v>
                </c:pt>
                <c:pt idx="790">
                  <c:v>33.040200000001512</c:v>
                </c:pt>
                <c:pt idx="791">
                  <c:v>33.040300000001515</c:v>
                </c:pt>
                <c:pt idx="792">
                  <c:v>33.040400000001519</c:v>
                </c:pt>
                <c:pt idx="793">
                  <c:v>33.040500000001522</c:v>
                </c:pt>
                <c:pt idx="794">
                  <c:v>33.040600000001525</c:v>
                </c:pt>
                <c:pt idx="795">
                  <c:v>33.040700000001529</c:v>
                </c:pt>
                <c:pt idx="796">
                  <c:v>33.040800000001532</c:v>
                </c:pt>
                <c:pt idx="797">
                  <c:v>33.040900000001535</c:v>
                </c:pt>
                <c:pt idx="798">
                  <c:v>33.041000000001539</c:v>
                </c:pt>
                <c:pt idx="799">
                  <c:v>33.041100000001542</c:v>
                </c:pt>
                <c:pt idx="800">
                  <c:v>33.041200000001545</c:v>
                </c:pt>
                <c:pt idx="801">
                  <c:v>33.041300000001549</c:v>
                </c:pt>
                <c:pt idx="802">
                  <c:v>33.041400000001552</c:v>
                </c:pt>
                <c:pt idx="803">
                  <c:v>33.041500000001555</c:v>
                </c:pt>
                <c:pt idx="804">
                  <c:v>33.041600000001559</c:v>
                </c:pt>
                <c:pt idx="805">
                  <c:v>33.041700000001562</c:v>
                </c:pt>
                <c:pt idx="806">
                  <c:v>33.041800000001565</c:v>
                </c:pt>
                <c:pt idx="807">
                  <c:v>33.041900000001569</c:v>
                </c:pt>
                <c:pt idx="808">
                  <c:v>33.042000000001572</c:v>
                </c:pt>
                <c:pt idx="809">
                  <c:v>33.042100000001575</c:v>
                </c:pt>
                <c:pt idx="810">
                  <c:v>33.042200000001579</c:v>
                </c:pt>
                <c:pt idx="811">
                  <c:v>33.042300000001582</c:v>
                </c:pt>
                <c:pt idx="812">
                  <c:v>33.042400000001585</c:v>
                </c:pt>
                <c:pt idx="813">
                  <c:v>33.042500000001588</c:v>
                </c:pt>
                <c:pt idx="814">
                  <c:v>33.042600000001592</c:v>
                </c:pt>
                <c:pt idx="815">
                  <c:v>33.042700000001595</c:v>
                </c:pt>
                <c:pt idx="816">
                  <c:v>33.042800000001598</c:v>
                </c:pt>
                <c:pt idx="817">
                  <c:v>33.042900000001602</c:v>
                </c:pt>
                <c:pt idx="818">
                  <c:v>33.043000000001605</c:v>
                </c:pt>
                <c:pt idx="819">
                  <c:v>33.043100000001608</c:v>
                </c:pt>
                <c:pt idx="820">
                  <c:v>33.043200000001612</c:v>
                </c:pt>
                <c:pt idx="821">
                  <c:v>33.043300000001615</c:v>
                </c:pt>
                <c:pt idx="822">
                  <c:v>33.043400000001618</c:v>
                </c:pt>
                <c:pt idx="823">
                  <c:v>33.043500000001622</c:v>
                </c:pt>
                <c:pt idx="824">
                  <c:v>33.043600000001625</c:v>
                </c:pt>
                <c:pt idx="825">
                  <c:v>33.043700000001628</c:v>
                </c:pt>
                <c:pt idx="826">
                  <c:v>33.043800000001632</c:v>
                </c:pt>
                <c:pt idx="827">
                  <c:v>33.043900000001635</c:v>
                </c:pt>
                <c:pt idx="828">
                  <c:v>33.044000000001638</c:v>
                </c:pt>
                <c:pt idx="829">
                  <c:v>33.044100000001642</c:v>
                </c:pt>
                <c:pt idx="830">
                  <c:v>33.044200000001645</c:v>
                </c:pt>
                <c:pt idx="831">
                  <c:v>33.044300000001648</c:v>
                </c:pt>
                <c:pt idx="832">
                  <c:v>33.044400000001652</c:v>
                </c:pt>
                <c:pt idx="833">
                  <c:v>33.044500000001655</c:v>
                </c:pt>
                <c:pt idx="834">
                  <c:v>33.044600000001658</c:v>
                </c:pt>
                <c:pt idx="835">
                  <c:v>33.044700000001662</c:v>
                </c:pt>
                <c:pt idx="836">
                  <c:v>33.044800000001665</c:v>
                </c:pt>
                <c:pt idx="837">
                  <c:v>33.044900000001668</c:v>
                </c:pt>
                <c:pt idx="838">
                  <c:v>33.045000000001671</c:v>
                </c:pt>
                <c:pt idx="839">
                  <c:v>33.045100000001675</c:v>
                </c:pt>
                <c:pt idx="840">
                  <c:v>33.045200000001678</c:v>
                </c:pt>
                <c:pt idx="841">
                  <c:v>33.045300000001681</c:v>
                </c:pt>
                <c:pt idx="842">
                  <c:v>33.045400000001685</c:v>
                </c:pt>
                <c:pt idx="843">
                  <c:v>33.045500000001688</c:v>
                </c:pt>
                <c:pt idx="844">
                  <c:v>33.045600000001691</c:v>
                </c:pt>
                <c:pt idx="845">
                  <c:v>33.045700000001695</c:v>
                </c:pt>
                <c:pt idx="846">
                  <c:v>33.045800000001698</c:v>
                </c:pt>
                <c:pt idx="847">
                  <c:v>33.045900000001701</c:v>
                </c:pt>
                <c:pt idx="848">
                  <c:v>33.046000000001705</c:v>
                </c:pt>
                <c:pt idx="849">
                  <c:v>33.046100000001708</c:v>
                </c:pt>
                <c:pt idx="850">
                  <c:v>33.046200000001711</c:v>
                </c:pt>
                <c:pt idx="851">
                  <c:v>33.046300000001715</c:v>
                </c:pt>
                <c:pt idx="852">
                  <c:v>33.046400000001718</c:v>
                </c:pt>
                <c:pt idx="853">
                  <c:v>33.046500000001721</c:v>
                </c:pt>
                <c:pt idx="854">
                  <c:v>33.046600000001725</c:v>
                </c:pt>
                <c:pt idx="855">
                  <c:v>33.046700000001728</c:v>
                </c:pt>
                <c:pt idx="856">
                  <c:v>33.046800000001731</c:v>
                </c:pt>
                <c:pt idx="857">
                  <c:v>33.046900000001735</c:v>
                </c:pt>
                <c:pt idx="858">
                  <c:v>33.047000000001738</c:v>
                </c:pt>
                <c:pt idx="859">
                  <c:v>33.047100000001741</c:v>
                </c:pt>
                <c:pt idx="860">
                  <c:v>33.047200000001745</c:v>
                </c:pt>
                <c:pt idx="861">
                  <c:v>33.047300000001748</c:v>
                </c:pt>
                <c:pt idx="862">
                  <c:v>33.047400000001751</c:v>
                </c:pt>
                <c:pt idx="863">
                  <c:v>33.047500000001754</c:v>
                </c:pt>
                <c:pt idx="864">
                  <c:v>33.047600000001758</c:v>
                </c:pt>
                <c:pt idx="865">
                  <c:v>33.047700000001761</c:v>
                </c:pt>
                <c:pt idx="866">
                  <c:v>33.047800000001764</c:v>
                </c:pt>
                <c:pt idx="867">
                  <c:v>33.047900000001768</c:v>
                </c:pt>
                <c:pt idx="868">
                  <c:v>33.048000000001771</c:v>
                </c:pt>
                <c:pt idx="869">
                  <c:v>33.048100000001774</c:v>
                </c:pt>
                <c:pt idx="870">
                  <c:v>33.048200000001778</c:v>
                </c:pt>
                <c:pt idx="871">
                  <c:v>33.048300000001781</c:v>
                </c:pt>
                <c:pt idx="872">
                  <c:v>33.048400000001784</c:v>
                </c:pt>
                <c:pt idx="873">
                  <c:v>33.048500000001788</c:v>
                </c:pt>
                <c:pt idx="874">
                  <c:v>33.048600000001791</c:v>
                </c:pt>
                <c:pt idx="875">
                  <c:v>33.048700000001794</c:v>
                </c:pt>
                <c:pt idx="876">
                  <c:v>33.048800000001798</c:v>
                </c:pt>
                <c:pt idx="877">
                  <c:v>33.048900000001801</c:v>
                </c:pt>
                <c:pt idx="878">
                  <c:v>33.049000000001804</c:v>
                </c:pt>
                <c:pt idx="879">
                  <c:v>33.049100000001808</c:v>
                </c:pt>
                <c:pt idx="880">
                  <c:v>33.049200000001811</c:v>
                </c:pt>
                <c:pt idx="881">
                  <c:v>33.049300000001814</c:v>
                </c:pt>
                <c:pt idx="882">
                  <c:v>33.049400000001818</c:v>
                </c:pt>
                <c:pt idx="883">
                  <c:v>33.049500000001821</c:v>
                </c:pt>
                <c:pt idx="884">
                  <c:v>33.049600000001824</c:v>
                </c:pt>
                <c:pt idx="885">
                  <c:v>33.049700000001828</c:v>
                </c:pt>
                <c:pt idx="886">
                  <c:v>33.049800000001831</c:v>
                </c:pt>
                <c:pt idx="887">
                  <c:v>33.049900000001834</c:v>
                </c:pt>
                <c:pt idx="888">
                  <c:v>33.050000000001837</c:v>
                </c:pt>
                <c:pt idx="889">
                  <c:v>33.050100000001841</c:v>
                </c:pt>
                <c:pt idx="890">
                  <c:v>33.050200000001844</c:v>
                </c:pt>
                <c:pt idx="891">
                  <c:v>33.050300000001847</c:v>
                </c:pt>
                <c:pt idx="892">
                  <c:v>33.050400000001851</c:v>
                </c:pt>
                <c:pt idx="893">
                  <c:v>33.050500000001854</c:v>
                </c:pt>
                <c:pt idx="894">
                  <c:v>33.050600000001857</c:v>
                </c:pt>
                <c:pt idx="895">
                  <c:v>33.050700000001861</c:v>
                </c:pt>
                <c:pt idx="896">
                  <c:v>33.050800000001864</c:v>
                </c:pt>
                <c:pt idx="897">
                  <c:v>33.050900000001867</c:v>
                </c:pt>
                <c:pt idx="898">
                  <c:v>33.051000000001871</c:v>
                </c:pt>
                <c:pt idx="899">
                  <c:v>33.051100000001874</c:v>
                </c:pt>
                <c:pt idx="900">
                  <c:v>33.051200000001877</c:v>
                </c:pt>
                <c:pt idx="901">
                  <c:v>33.051300000001881</c:v>
                </c:pt>
                <c:pt idx="902">
                  <c:v>33.051400000001884</c:v>
                </c:pt>
                <c:pt idx="903">
                  <c:v>33.051500000001887</c:v>
                </c:pt>
                <c:pt idx="904">
                  <c:v>33.051600000001891</c:v>
                </c:pt>
                <c:pt idx="905">
                  <c:v>33.051700000001894</c:v>
                </c:pt>
                <c:pt idx="906">
                  <c:v>33.051800000001897</c:v>
                </c:pt>
                <c:pt idx="907">
                  <c:v>33.051900000001901</c:v>
                </c:pt>
                <c:pt idx="908">
                  <c:v>33.052000000001904</c:v>
                </c:pt>
                <c:pt idx="909">
                  <c:v>33.052100000001907</c:v>
                </c:pt>
                <c:pt idx="910">
                  <c:v>33.05220000000191</c:v>
                </c:pt>
                <c:pt idx="911">
                  <c:v>33.052300000001914</c:v>
                </c:pt>
                <c:pt idx="912">
                  <c:v>33.052400000001917</c:v>
                </c:pt>
                <c:pt idx="913">
                  <c:v>33.05250000000192</c:v>
                </c:pt>
                <c:pt idx="914">
                  <c:v>33.052600000001924</c:v>
                </c:pt>
                <c:pt idx="915">
                  <c:v>33.052700000001927</c:v>
                </c:pt>
                <c:pt idx="916">
                  <c:v>33.05280000000193</c:v>
                </c:pt>
                <c:pt idx="917">
                  <c:v>33.052900000001934</c:v>
                </c:pt>
                <c:pt idx="918">
                  <c:v>33.053000000001937</c:v>
                </c:pt>
                <c:pt idx="919">
                  <c:v>33.05310000000194</c:v>
                </c:pt>
                <c:pt idx="920">
                  <c:v>33.053200000001944</c:v>
                </c:pt>
                <c:pt idx="921">
                  <c:v>33.053300000001947</c:v>
                </c:pt>
                <c:pt idx="922">
                  <c:v>33.05340000000195</c:v>
                </c:pt>
                <c:pt idx="923">
                  <c:v>33.053500000001954</c:v>
                </c:pt>
                <c:pt idx="924">
                  <c:v>33.053600000001957</c:v>
                </c:pt>
                <c:pt idx="925">
                  <c:v>33.05370000000196</c:v>
                </c:pt>
                <c:pt idx="926">
                  <c:v>33.053800000001964</c:v>
                </c:pt>
                <c:pt idx="927">
                  <c:v>33.053900000001967</c:v>
                </c:pt>
                <c:pt idx="928">
                  <c:v>33.05400000000197</c:v>
                </c:pt>
                <c:pt idx="929">
                  <c:v>33.054100000001974</c:v>
                </c:pt>
                <c:pt idx="930">
                  <c:v>33.054200000001977</c:v>
                </c:pt>
                <c:pt idx="931">
                  <c:v>33.05430000000198</c:v>
                </c:pt>
                <c:pt idx="932">
                  <c:v>33.054400000001984</c:v>
                </c:pt>
                <c:pt idx="933">
                  <c:v>33.054500000001987</c:v>
                </c:pt>
                <c:pt idx="934">
                  <c:v>33.05460000000199</c:v>
                </c:pt>
                <c:pt idx="935">
                  <c:v>33.054700000001993</c:v>
                </c:pt>
                <c:pt idx="936">
                  <c:v>33.054800000001997</c:v>
                </c:pt>
                <c:pt idx="937">
                  <c:v>33.054900000002</c:v>
                </c:pt>
                <c:pt idx="938">
                  <c:v>33.055000000002003</c:v>
                </c:pt>
                <c:pt idx="939">
                  <c:v>33.055100000002007</c:v>
                </c:pt>
                <c:pt idx="940">
                  <c:v>33.05520000000201</c:v>
                </c:pt>
                <c:pt idx="941">
                  <c:v>33.055300000002013</c:v>
                </c:pt>
                <c:pt idx="942">
                  <c:v>33.055400000002017</c:v>
                </c:pt>
                <c:pt idx="943">
                  <c:v>33.05550000000202</c:v>
                </c:pt>
                <c:pt idx="944">
                  <c:v>33.055600000002023</c:v>
                </c:pt>
                <c:pt idx="945">
                  <c:v>33.055700000002027</c:v>
                </c:pt>
                <c:pt idx="946">
                  <c:v>33.05580000000203</c:v>
                </c:pt>
                <c:pt idx="947">
                  <c:v>33.055900000002033</c:v>
                </c:pt>
                <c:pt idx="948">
                  <c:v>33.056000000002037</c:v>
                </c:pt>
                <c:pt idx="949">
                  <c:v>33.05610000000204</c:v>
                </c:pt>
                <c:pt idx="950">
                  <c:v>33.056200000002043</c:v>
                </c:pt>
                <c:pt idx="951">
                  <c:v>33.056300000002047</c:v>
                </c:pt>
                <c:pt idx="952">
                  <c:v>33.05640000000205</c:v>
                </c:pt>
                <c:pt idx="953">
                  <c:v>33.056500000002053</c:v>
                </c:pt>
                <c:pt idx="954">
                  <c:v>33.056600000002057</c:v>
                </c:pt>
                <c:pt idx="955">
                  <c:v>33.05670000000206</c:v>
                </c:pt>
                <c:pt idx="956">
                  <c:v>33.056800000002063</c:v>
                </c:pt>
                <c:pt idx="957">
                  <c:v>33.056900000002067</c:v>
                </c:pt>
                <c:pt idx="958">
                  <c:v>33.05700000000207</c:v>
                </c:pt>
                <c:pt idx="959">
                  <c:v>33.057100000002073</c:v>
                </c:pt>
                <c:pt idx="960">
                  <c:v>33.057200000002076</c:v>
                </c:pt>
                <c:pt idx="961">
                  <c:v>33.05730000000208</c:v>
                </c:pt>
                <c:pt idx="962">
                  <c:v>33.057400000002083</c:v>
                </c:pt>
                <c:pt idx="963">
                  <c:v>33.057500000002086</c:v>
                </c:pt>
                <c:pt idx="964">
                  <c:v>33.05760000000209</c:v>
                </c:pt>
                <c:pt idx="965">
                  <c:v>33.057700000002093</c:v>
                </c:pt>
                <c:pt idx="966">
                  <c:v>33.057800000002096</c:v>
                </c:pt>
                <c:pt idx="967">
                  <c:v>33.0579000000021</c:v>
                </c:pt>
                <c:pt idx="968">
                  <c:v>33.058000000002103</c:v>
                </c:pt>
                <c:pt idx="969">
                  <c:v>33.058100000002106</c:v>
                </c:pt>
                <c:pt idx="970">
                  <c:v>33.05820000000211</c:v>
                </c:pt>
                <c:pt idx="971">
                  <c:v>33.058300000002113</c:v>
                </c:pt>
                <c:pt idx="972">
                  <c:v>33.058400000002116</c:v>
                </c:pt>
                <c:pt idx="973">
                  <c:v>33.05850000000212</c:v>
                </c:pt>
                <c:pt idx="974">
                  <c:v>33.058600000002123</c:v>
                </c:pt>
                <c:pt idx="975">
                  <c:v>33.058700000002126</c:v>
                </c:pt>
                <c:pt idx="976">
                  <c:v>33.05880000000213</c:v>
                </c:pt>
                <c:pt idx="977">
                  <c:v>33.058900000002133</c:v>
                </c:pt>
                <c:pt idx="978">
                  <c:v>33.059000000002136</c:v>
                </c:pt>
                <c:pt idx="979">
                  <c:v>33.05910000000214</c:v>
                </c:pt>
                <c:pt idx="980">
                  <c:v>33.059200000002143</c:v>
                </c:pt>
                <c:pt idx="981">
                  <c:v>33.059300000002146</c:v>
                </c:pt>
                <c:pt idx="982">
                  <c:v>33.05940000000215</c:v>
                </c:pt>
                <c:pt idx="983">
                  <c:v>33.059500000002153</c:v>
                </c:pt>
                <c:pt idx="984">
                  <c:v>33.059600000002156</c:v>
                </c:pt>
                <c:pt idx="985">
                  <c:v>33.059700000002159</c:v>
                </c:pt>
                <c:pt idx="986">
                  <c:v>33.059800000002163</c:v>
                </c:pt>
                <c:pt idx="987">
                  <c:v>33.059900000002166</c:v>
                </c:pt>
                <c:pt idx="988">
                  <c:v>33.060000000002169</c:v>
                </c:pt>
                <c:pt idx="989">
                  <c:v>33.060100000002173</c:v>
                </c:pt>
                <c:pt idx="990">
                  <c:v>33.060200000002176</c:v>
                </c:pt>
                <c:pt idx="991">
                  <c:v>33.060300000002179</c:v>
                </c:pt>
                <c:pt idx="992">
                  <c:v>33.060400000002183</c:v>
                </c:pt>
                <c:pt idx="993">
                  <c:v>33.060500000002186</c:v>
                </c:pt>
                <c:pt idx="994">
                  <c:v>33.060600000002189</c:v>
                </c:pt>
                <c:pt idx="995">
                  <c:v>33.060700000002193</c:v>
                </c:pt>
                <c:pt idx="996">
                  <c:v>33.060800000002196</c:v>
                </c:pt>
                <c:pt idx="997">
                  <c:v>33.060900000002199</c:v>
                </c:pt>
                <c:pt idx="998">
                  <c:v>33.061000000002203</c:v>
                </c:pt>
                <c:pt idx="999">
                  <c:v>33.061100000002206</c:v>
                </c:pt>
                <c:pt idx="1000">
                  <c:v>33.061200000002209</c:v>
                </c:pt>
              </c:numCache>
            </c:numRef>
          </c:xVal>
          <c:yVal>
            <c:numRef>
              <c:f>Calculs!$Q$4:$Q$1004</c:f>
              <c:numCache>
                <c:formatCode>0.00</c:formatCode>
                <c:ptCount val="1001"/>
                <c:pt idx="0">
                  <c:v>0</c:v>
                </c:pt>
                <c:pt idx="1">
                  <c:v>4.9999999999998928E-4</c:v>
                </c:pt>
                <c:pt idx="2">
                  <c:v>1.4999999999999679E-3</c:v>
                </c:pt>
                <c:pt idx="3">
                  <c:v>2.4999999999999467E-3</c:v>
                </c:pt>
                <c:pt idx="4">
                  <c:v>3.499999999999925E-3</c:v>
                </c:pt>
                <c:pt idx="5">
                  <c:v>4.4999999999999034E-3</c:v>
                </c:pt>
                <c:pt idx="6">
                  <c:v>5.4999999999998826E-3</c:v>
                </c:pt>
                <c:pt idx="7">
                  <c:v>6.4999999999998609E-3</c:v>
                </c:pt>
                <c:pt idx="8">
                  <c:v>7.4999999999998393E-3</c:v>
                </c:pt>
                <c:pt idx="9">
                  <c:v>8.4999999999998185E-3</c:v>
                </c:pt>
                <c:pt idx="10">
                  <c:v>9.4999999999997968E-3</c:v>
                </c:pt>
                <c:pt idx="11">
                  <c:v>9.5000000000002253E-3</c:v>
                </c:pt>
                <c:pt idx="12">
                  <c:v>8.5000000000002469E-3</c:v>
                </c:pt>
                <c:pt idx="13">
                  <c:v>7.5000000000002669E-3</c:v>
                </c:pt>
                <c:pt idx="14">
                  <c:v>6.5000000000002885E-3</c:v>
                </c:pt>
                <c:pt idx="15">
                  <c:v>5.5000000000003102E-3</c:v>
                </c:pt>
                <c:pt idx="16">
                  <c:v>4.5000000000003319E-3</c:v>
                </c:pt>
                <c:pt idx="17">
                  <c:v>3.5000000000003527E-3</c:v>
                </c:pt>
                <c:pt idx="18">
                  <c:v>2.5000000000003743E-3</c:v>
                </c:pt>
                <c:pt idx="19">
                  <c:v>1.5000000000003951E-3</c:v>
                </c:pt>
                <c:pt idx="20">
                  <c:v>5.0000000000041678E-4</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33.000100000000181</c:v>
                </c:pt>
                <c:pt idx="390">
                  <c:v>33.000200000000184</c:v>
                </c:pt>
                <c:pt idx="391">
                  <c:v>33.000300000000188</c:v>
                </c:pt>
                <c:pt idx="392">
                  <c:v>33.000400000000191</c:v>
                </c:pt>
                <c:pt idx="393">
                  <c:v>33.000500000000194</c:v>
                </c:pt>
                <c:pt idx="394">
                  <c:v>33.000600000000198</c:v>
                </c:pt>
                <c:pt idx="395">
                  <c:v>33.000700000000201</c:v>
                </c:pt>
                <c:pt idx="396">
                  <c:v>33.000800000000204</c:v>
                </c:pt>
                <c:pt idx="397">
                  <c:v>33.000900000000208</c:v>
                </c:pt>
                <c:pt idx="398">
                  <c:v>33.001000000000211</c:v>
                </c:pt>
                <c:pt idx="399">
                  <c:v>33.001100000000214</c:v>
                </c:pt>
                <c:pt idx="400">
                  <c:v>33.001200000000217</c:v>
                </c:pt>
                <c:pt idx="401">
                  <c:v>33.001300000000221</c:v>
                </c:pt>
                <c:pt idx="402">
                  <c:v>33.001400000000224</c:v>
                </c:pt>
                <c:pt idx="403">
                  <c:v>33.001500000000227</c:v>
                </c:pt>
                <c:pt idx="404">
                  <c:v>33.001600000000231</c:v>
                </c:pt>
                <c:pt idx="405">
                  <c:v>33.001700000000234</c:v>
                </c:pt>
                <c:pt idx="406">
                  <c:v>33.001800000000237</c:v>
                </c:pt>
                <c:pt idx="407">
                  <c:v>33.001900000000241</c:v>
                </c:pt>
                <c:pt idx="408">
                  <c:v>33.002000000000244</c:v>
                </c:pt>
                <c:pt idx="409">
                  <c:v>33.002100000000247</c:v>
                </c:pt>
                <c:pt idx="410">
                  <c:v>33.002200000000251</c:v>
                </c:pt>
                <c:pt idx="411">
                  <c:v>33.002300000000254</c:v>
                </c:pt>
                <c:pt idx="412">
                  <c:v>33.002400000000257</c:v>
                </c:pt>
                <c:pt idx="413">
                  <c:v>33.002500000000261</c:v>
                </c:pt>
                <c:pt idx="414">
                  <c:v>33.002600000000264</c:v>
                </c:pt>
                <c:pt idx="415">
                  <c:v>33.002700000000267</c:v>
                </c:pt>
                <c:pt idx="416">
                  <c:v>33.002800000000271</c:v>
                </c:pt>
                <c:pt idx="417">
                  <c:v>33.002900000000274</c:v>
                </c:pt>
                <c:pt idx="418">
                  <c:v>33.003000000000277</c:v>
                </c:pt>
                <c:pt idx="419">
                  <c:v>33.003100000000281</c:v>
                </c:pt>
                <c:pt idx="420">
                  <c:v>33.003200000000284</c:v>
                </c:pt>
                <c:pt idx="421">
                  <c:v>33.003300000000287</c:v>
                </c:pt>
                <c:pt idx="422">
                  <c:v>33.003400000000291</c:v>
                </c:pt>
                <c:pt idx="423">
                  <c:v>33.003500000000294</c:v>
                </c:pt>
                <c:pt idx="424">
                  <c:v>33.003600000000297</c:v>
                </c:pt>
                <c:pt idx="425">
                  <c:v>33.0037000000003</c:v>
                </c:pt>
                <c:pt idx="426">
                  <c:v>33.003800000000304</c:v>
                </c:pt>
                <c:pt idx="427">
                  <c:v>33.003900000000307</c:v>
                </c:pt>
                <c:pt idx="428">
                  <c:v>33.00400000000031</c:v>
                </c:pt>
                <c:pt idx="429">
                  <c:v>33.004100000000314</c:v>
                </c:pt>
                <c:pt idx="430">
                  <c:v>33.004200000000317</c:v>
                </c:pt>
                <c:pt idx="431">
                  <c:v>33.00430000000032</c:v>
                </c:pt>
                <c:pt idx="432">
                  <c:v>33.004400000000324</c:v>
                </c:pt>
                <c:pt idx="433">
                  <c:v>33.004500000000327</c:v>
                </c:pt>
                <c:pt idx="434">
                  <c:v>33.00460000000033</c:v>
                </c:pt>
                <c:pt idx="435">
                  <c:v>33.004700000000334</c:v>
                </c:pt>
                <c:pt idx="436">
                  <c:v>33.004800000000337</c:v>
                </c:pt>
                <c:pt idx="437">
                  <c:v>33.00490000000034</c:v>
                </c:pt>
                <c:pt idx="438">
                  <c:v>33.005000000000344</c:v>
                </c:pt>
                <c:pt idx="439">
                  <c:v>33.005100000000347</c:v>
                </c:pt>
                <c:pt idx="440">
                  <c:v>33.00520000000035</c:v>
                </c:pt>
                <c:pt idx="441">
                  <c:v>33.005300000000354</c:v>
                </c:pt>
                <c:pt idx="442">
                  <c:v>33.005400000000357</c:v>
                </c:pt>
                <c:pt idx="443">
                  <c:v>33.00550000000036</c:v>
                </c:pt>
                <c:pt idx="444">
                  <c:v>33.005600000000364</c:v>
                </c:pt>
                <c:pt idx="445">
                  <c:v>33.005700000000367</c:v>
                </c:pt>
                <c:pt idx="446">
                  <c:v>33.00580000000037</c:v>
                </c:pt>
                <c:pt idx="447">
                  <c:v>33.005900000000373</c:v>
                </c:pt>
                <c:pt idx="448">
                  <c:v>33.006000000000377</c:v>
                </c:pt>
                <c:pt idx="449">
                  <c:v>33.00610000000038</c:v>
                </c:pt>
                <c:pt idx="450">
                  <c:v>33.006200000000383</c:v>
                </c:pt>
                <c:pt idx="451">
                  <c:v>33.006300000000387</c:v>
                </c:pt>
                <c:pt idx="452">
                  <c:v>33.00640000000039</c:v>
                </c:pt>
                <c:pt idx="453">
                  <c:v>33.006500000000393</c:v>
                </c:pt>
                <c:pt idx="454">
                  <c:v>33.006600000000397</c:v>
                </c:pt>
                <c:pt idx="455">
                  <c:v>33.0067000000004</c:v>
                </c:pt>
                <c:pt idx="456">
                  <c:v>33.006800000000403</c:v>
                </c:pt>
                <c:pt idx="457">
                  <c:v>33.006900000000407</c:v>
                </c:pt>
                <c:pt idx="458">
                  <c:v>33.00700000000041</c:v>
                </c:pt>
                <c:pt idx="459">
                  <c:v>33.007100000000413</c:v>
                </c:pt>
                <c:pt idx="460">
                  <c:v>33.007200000000417</c:v>
                </c:pt>
                <c:pt idx="461">
                  <c:v>33.00730000000042</c:v>
                </c:pt>
                <c:pt idx="462">
                  <c:v>33.007400000000423</c:v>
                </c:pt>
                <c:pt idx="463">
                  <c:v>33.007500000000427</c:v>
                </c:pt>
                <c:pt idx="464">
                  <c:v>33.00760000000043</c:v>
                </c:pt>
                <c:pt idx="465">
                  <c:v>33.007700000000433</c:v>
                </c:pt>
                <c:pt idx="466">
                  <c:v>33.007800000000437</c:v>
                </c:pt>
                <c:pt idx="467">
                  <c:v>33.00790000000044</c:v>
                </c:pt>
                <c:pt idx="468">
                  <c:v>33.008000000000443</c:v>
                </c:pt>
                <c:pt idx="469">
                  <c:v>33.008100000000447</c:v>
                </c:pt>
                <c:pt idx="470">
                  <c:v>33.00820000000045</c:v>
                </c:pt>
                <c:pt idx="471">
                  <c:v>33.008300000000453</c:v>
                </c:pt>
                <c:pt idx="472">
                  <c:v>33.008400000000456</c:v>
                </c:pt>
                <c:pt idx="473">
                  <c:v>33.00850000000046</c:v>
                </c:pt>
                <c:pt idx="474">
                  <c:v>33.008600000000463</c:v>
                </c:pt>
                <c:pt idx="475">
                  <c:v>33.008700000000466</c:v>
                </c:pt>
                <c:pt idx="476">
                  <c:v>33.00880000000047</c:v>
                </c:pt>
                <c:pt idx="477">
                  <c:v>33.008900000000473</c:v>
                </c:pt>
                <c:pt idx="478">
                  <c:v>33.009000000000476</c:v>
                </c:pt>
                <c:pt idx="479">
                  <c:v>33.00910000000048</c:v>
                </c:pt>
                <c:pt idx="480">
                  <c:v>33.009200000000483</c:v>
                </c:pt>
                <c:pt idx="481">
                  <c:v>33.009300000000486</c:v>
                </c:pt>
                <c:pt idx="482">
                  <c:v>33.00940000000049</c:v>
                </c:pt>
                <c:pt idx="483">
                  <c:v>33.009500000000493</c:v>
                </c:pt>
                <c:pt idx="484">
                  <c:v>33.009600000000496</c:v>
                </c:pt>
                <c:pt idx="485">
                  <c:v>33.0097000000005</c:v>
                </c:pt>
                <c:pt idx="486">
                  <c:v>33.009800000000503</c:v>
                </c:pt>
                <c:pt idx="487">
                  <c:v>33.009900000000506</c:v>
                </c:pt>
                <c:pt idx="488">
                  <c:v>33.01000000000051</c:v>
                </c:pt>
                <c:pt idx="489">
                  <c:v>33.010100000000513</c:v>
                </c:pt>
                <c:pt idx="490">
                  <c:v>33.010200000000516</c:v>
                </c:pt>
                <c:pt idx="491">
                  <c:v>33.01030000000052</c:v>
                </c:pt>
                <c:pt idx="492">
                  <c:v>33.010400000000523</c:v>
                </c:pt>
                <c:pt idx="493">
                  <c:v>33.010500000000526</c:v>
                </c:pt>
                <c:pt idx="494">
                  <c:v>33.01060000000053</c:v>
                </c:pt>
                <c:pt idx="495">
                  <c:v>33.010700000000533</c:v>
                </c:pt>
                <c:pt idx="496">
                  <c:v>33.010800000000536</c:v>
                </c:pt>
                <c:pt idx="497">
                  <c:v>33.010900000000539</c:v>
                </c:pt>
                <c:pt idx="498">
                  <c:v>33.011000000000543</c:v>
                </c:pt>
                <c:pt idx="499">
                  <c:v>33.011100000000546</c:v>
                </c:pt>
                <c:pt idx="500">
                  <c:v>33.011200000000549</c:v>
                </c:pt>
                <c:pt idx="501">
                  <c:v>33.011300000000553</c:v>
                </c:pt>
                <c:pt idx="502">
                  <c:v>33.011400000000556</c:v>
                </c:pt>
                <c:pt idx="503">
                  <c:v>33.011500000000559</c:v>
                </c:pt>
                <c:pt idx="504">
                  <c:v>33.011600000000563</c:v>
                </c:pt>
                <c:pt idx="505">
                  <c:v>33.011700000000566</c:v>
                </c:pt>
                <c:pt idx="506">
                  <c:v>33.011800000000569</c:v>
                </c:pt>
                <c:pt idx="507">
                  <c:v>33.011900000000573</c:v>
                </c:pt>
                <c:pt idx="508">
                  <c:v>33.012000000000576</c:v>
                </c:pt>
                <c:pt idx="509">
                  <c:v>33.012100000000579</c:v>
                </c:pt>
                <c:pt idx="510">
                  <c:v>33.012200000000583</c:v>
                </c:pt>
                <c:pt idx="511">
                  <c:v>33.012300000000586</c:v>
                </c:pt>
                <c:pt idx="512">
                  <c:v>33.012400000000589</c:v>
                </c:pt>
                <c:pt idx="513">
                  <c:v>33.012500000000593</c:v>
                </c:pt>
                <c:pt idx="514">
                  <c:v>33.012600000000596</c:v>
                </c:pt>
                <c:pt idx="515">
                  <c:v>33.012700000000599</c:v>
                </c:pt>
                <c:pt idx="516">
                  <c:v>33.012800000000603</c:v>
                </c:pt>
                <c:pt idx="517">
                  <c:v>33.012900000000606</c:v>
                </c:pt>
                <c:pt idx="518">
                  <c:v>33.013000000000609</c:v>
                </c:pt>
                <c:pt idx="519">
                  <c:v>33.013100000000613</c:v>
                </c:pt>
                <c:pt idx="520">
                  <c:v>33.013200000000616</c:v>
                </c:pt>
                <c:pt idx="521">
                  <c:v>33.013300000000619</c:v>
                </c:pt>
                <c:pt idx="522">
                  <c:v>33.013400000000622</c:v>
                </c:pt>
                <c:pt idx="523">
                  <c:v>33.013500000000626</c:v>
                </c:pt>
                <c:pt idx="524">
                  <c:v>33.013600000000629</c:v>
                </c:pt>
                <c:pt idx="525">
                  <c:v>33.013700000000632</c:v>
                </c:pt>
                <c:pt idx="526">
                  <c:v>33.013800000000636</c:v>
                </c:pt>
                <c:pt idx="527">
                  <c:v>33.013900000000639</c:v>
                </c:pt>
                <c:pt idx="528">
                  <c:v>33.014000000000642</c:v>
                </c:pt>
                <c:pt idx="529">
                  <c:v>33.014100000000646</c:v>
                </c:pt>
                <c:pt idx="530">
                  <c:v>33.014200000000649</c:v>
                </c:pt>
                <c:pt idx="531">
                  <c:v>33.014300000000652</c:v>
                </c:pt>
                <c:pt idx="532">
                  <c:v>33.014400000000656</c:v>
                </c:pt>
                <c:pt idx="533">
                  <c:v>33.014500000000659</c:v>
                </c:pt>
                <c:pt idx="534">
                  <c:v>33.014600000000662</c:v>
                </c:pt>
                <c:pt idx="535">
                  <c:v>33.014700000000666</c:v>
                </c:pt>
                <c:pt idx="536">
                  <c:v>33.014800000000669</c:v>
                </c:pt>
                <c:pt idx="537">
                  <c:v>33.014900000000672</c:v>
                </c:pt>
                <c:pt idx="538">
                  <c:v>33.015000000000676</c:v>
                </c:pt>
                <c:pt idx="539">
                  <c:v>33.015100000000679</c:v>
                </c:pt>
                <c:pt idx="540">
                  <c:v>33.015200000000682</c:v>
                </c:pt>
                <c:pt idx="541">
                  <c:v>33.015300000000686</c:v>
                </c:pt>
                <c:pt idx="542">
                  <c:v>33.015400000000689</c:v>
                </c:pt>
                <c:pt idx="543">
                  <c:v>33.015500000000692</c:v>
                </c:pt>
                <c:pt idx="544">
                  <c:v>33.015600000000696</c:v>
                </c:pt>
                <c:pt idx="545">
                  <c:v>33.015700000000699</c:v>
                </c:pt>
                <c:pt idx="546">
                  <c:v>33.015800000000702</c:v>
                </c:pt>
                <c:pt idx="547">
                  <c:v>33.015900000000705</c:v>
                </c:pt>
                <c:pt idx="548">
                  <c:v>33.016000000000709</c:v>
                </c:pt>
                <c:pt idx="549">
                  <c:v>33.016100000000712</c:v>
                </c:pt>
                <c:pt idx="550">
                  <c:v>33.016200000000715</c:v>
                </c:pt>
                <c:pt idx="551">
                  <c:v>33.016300000000719</c:v>
                </c:pt>
                <c:pt idx="552">
                  <c:v>33.016400000000722</c:v>
                </c:pt>
                <c:pt idx="553">
                  <c:v>33.016500000000725</c:v>
                </c:pt>
                <c:pt idx="554">
                  <c:v>33.016600000000729</c:v>
                </c:pt>
                <c:pt idx="555">
                  <c:v>33.016700000000732</c:v>
                </c:pt>
                <c:pt idx="556">
                  <c:v>33.016800000000735</c:v>
                </c:pt>
                <c:pt idx="557">
                  <c:v>33.016900000000739</c:v>
                </c:pt>
                <c:pt idx="558">
                  <c:v>33.017000000000742</c:v>
                </c:pt>
                <c:pt idx="559">
                  <c:v>33.017100000000745</c:v>
                </c:pt>
                <c:pt idx="560">
                  <c:v>33.017200000000749</c:v>
                </c:pt>
                <c:pt idx="561">
                  <c:v>33.017300000000752</c:v>
                </c:pt>
                <c:pt idx="562">
                  <c:v>33.017400000000755</c:v>
                </c:pt>
                <c:pt idx="563">
                  <c:v>33.017500000000759</c:v>
                </c:pt>
                <c:pt idx="564">
                  <c:v>33.017600000000762</c:v>
                </c:pt>
                <c:pt idx="565">
                  <c:v>33.017700000000765</c:v>
                </c:pt>
                <c:pt idx="566">
                  <c:v>33.017800000000769</c:v>
                </c:pt>
                <c:pt idx="567">
                  <c:v>33.017900000000772</c:v>
                </c:pt>
                <c:pt idx="568">
                  <c:v>33.018000000000775</c:v>
                </c:pt>
                <c:pt idx="569">
                  <c:v>33.018100000000778</c:v>
                </c:pt>
                <c:pt idx="570">
                  <c:v>33.018200000000782</c:v>
                </c:pt>
                <c:pt idx="571">
                  <c:v>33.018300000000785</c:v>
                </c:pt>
                <c:pt idx="572">
                  <c:v>33.018400000000788</c:v>
                </c:pt>
                <c:pt idx="573">
                  <c:v>33.018500000000792</c:v>
                </c:pt>
                <c:pt idx="574">
                  <c:v>33.018600000000795</c:v>
                </c:pt>
                <c:pt idx="575">
                  <c:v>33.018700000000798</c:v>
                </c:pt>
                <c:pt idx="576">
                  <c:v>33.018800000000802</c:v>
                </c:pt>
                <c:pt idx="577">
                  <c:v>33.018900000000805</c:v>
                </c:pt>
                <c:pt idx="578">
                  <c:v>33.019000000000808</c:v>
                </c:pt>
                <c:pt idx="579">
                  <c:v>33.019100000000812</c:v>
                </c:pt>
                <c:pt idx="580">
                  <c:v>33.019200000000815</c:v>
                </c:pt>
                <c:pt idx="581">
                  <c:v>33.019300000000818</c:v>
                </c:pt>
                <c:pt idx="582">
                  <c:v>33.019400000000822</c:v>
                </c:pt>
                <c:pt idx="583">
                  <c:v>33.019500000000825</c:v>
                </c:pt>
                <c:pt idx="584">
                  <c:v>33.019600000000828</c:v>
                </c:pt>
                <c:pt idx="585">
                  <c:v>33.019700000000832</c:v>
                </c:pt>
                <c:pt idx="586">
                  <c:v>33.019800000000835</c:v>
                </c:pt>
                <c:pt idx="587">
                  <c:v>33.019900000000838</c:v>
                </c:pt>
                <c:pt idx="588">
                  <c:v>33.020000000000842</c:v>
                </c:pt>
                <c:pt idx="589">
                  <c:v>33.020100000000845</c:v>
                </c:pt>
                <c:pt idx="590">
                  <c:v>33.020200000000848</c:v>
                </c:pt>
                <c:pt idx="591">
                  <c:v>33.020300000000852</c:v>
                </c:pt>
                <c:pt idx="592">
                  <c:v>33.020400000000855</c:v>
                </c:pt>
                <c:pt idx="593">
                  <c:v>33.020500000000858</c:v>
                </c:pt>
                <c:pt idx="594">
                  <c:v>33.020600000000861</c:v>
                </c:pt>
                <c:pt idx="595">
                  <c:v>33.020700000000865</c:v>
                </c:pt>
                <c:pt idx="596">
                  <c:v>33.020800000000868</c:v>
                </c:pt>
                <c:pt idx="597">
                  <c:v>33.020900000000871</c:v>
                </c:pt>
                <c:pt idx="598">
                  <c:v>33.021000000000875</c:v>
                </c:pt>
                <c:pt idx="599">
                  <c:v>33.021100000000878</c:v>
                </c:pt>
                <c:pt idx="600">
                  <c:v>33.021200000000881</c:v>
                </c:pt>
                <c:pt idx="601">
                  <c:v>33.021300000000885</c:v>
                </c:pt>
                <c:pt idx="602">
                  <c:v>33.021400000000888</c:v>
                </c:pt>
                <c:pt idx="603">
                  <c:v>33.021500000000891</c:v>
                </c:pt>
                <c:pt idx="604">
                  <c:v>33.021600000000895</c:v>
                </c:pt>
                <c:pt idx="605">
                  <c:v>33.021700000000898</c:v>
                </c:pt>
                <c:pt idx="606">
                  <c:v>33.021800000000901</c:v>
                </c:pt>
                <c:pt idx="607">
                  <c:v>33.021900000000905</c:v>
                </c:pt>
                <c:pt idx="608">
                  <c:v>33.022000000000908</c:v>
                </c:pt>
                <c:pt idx="609">
                  <c:v>33.022100000000911</c:v>
                </c:pt>
                <c:pt idx="610">
                  <c:v>33.022200000000915</c:v>
                </c:pt>
                <c:pt idx="611">
                  <c:v>33.022300000000918</c:v>
                </c:pt>
                <c:pt idx="612">
                  <c:v>33.022400000000921</c:v>
                </c:pt>
                <c:pt idx="613">
                  <c:v>33.022500000000925</c:v>
                </c:pt>
                <c:pt idx="614">
                  <c:v>33.022600000000928</c:v>
                </c:pt>
                <c:pt idx="615">
                  <c:v>33.022700000000931</c:v>
                </c:pt>
                <c:pt idx="616">
                  <c:v>33.022800000000935</c:v>
                </c:pt>
                <c:pt idx="617">
                  <c:v>33.022900000000938</c:v>
                </c:pt>
                <c:pt idx="618">
                  <c:v>33.023000000000941</c:v>
                </c:pt>
                <c:pt idx="619">
                  <c:v>33.023100000000944</c:v>
                </c:pt>
                <c:pt idx="620">
                  <c:v>33.023200000000948</c:v>
                </c:pt>
                <c:pt idx="621">
                  <c:v>33.023300000000951</c:v>
                </c:pt>
                <c:pt idx="622">
                  <c:v>33.023400000000954</c:v>
                </c:pt>
                <c:pt idx="623">
                  <c:v>33.023500000000958</c:v>
                </c:pt>
                <c:pt idx="624">
                  <c:v>33.023600000000961</c:v>
                </c:pt>
                <c:pt idx="625">
                  <c:v>33.023700000000964</c:v>
                </c:pt>
                <c:pt idx="626">
                  <c:v>33.023800000000968</c:v>
                </c:pt>
                <c:pt idx="627">
                  <c:v>33.023900000000971</c:v>
                </c:pt>
                <c:pt idx="628">
                  <c:v>33.024000000000974</c:v>
                </c:pt>
                <c:pt idx="629">
                  <c:v>33.024100000000978</c:v>
                </c:pt>
                <c:pt idx="630">
                  <c:v>33.024200000000981</c:v>
                </c:pt>
                <c:pt idx="631">
                  <c:v>33.024300000000984</c:v>
                </c:pt>
                <c:pt idx="632">
                  <c:v>33.024400000000988</c:v>
                </c:pt>
                <c:pt idx="633">
                  <c:v>33.024500000000991</c:v>
                </c:pt>
                <c:pt idx="634">
                  <c:v>33.024600000000994</c:v>
                </c:pt>
                <c:pt idx="635">
                  <c:v>33.024700000000998</c:v>
                </c:pt>
                <c:pt idx="636">
                  <c:v>33.024800000001001</c:v>
                </c:pt>
                <c:pt idx="637">
                  <c:v>33.024900000001004</c:v>
                </c:pt>
                <c:pt idx="638">
                  <c:v>33.025000000001008</c:v>
                </c:pt>
                <c:pt idx="639">
                  <c:v>33.025100000001011</c:v>
                </c:pt>
                <c:pt idx="640">
                  <c:v>33.025200000001014</c:v>
                </c:pt>
                <c:pt idx="641">
                  <c:v>33.025300000001018</c:v>
                </c:pt>
                <c:pt idx="642">
                  <c:v>33.025400000001021</c:v>
                </c:pt>
                <c:pt idx="643">
                  <c:v>33.025500000001024</c:v>
                </c:pt>
                <c:pt idx="644">
                  <c:v>33.025600000001027</c:v>
                </c:pt>
                <c:pt idx="645">
                  <c:v>33.025700000001031</c:v>
                </c:pt>
                <c:pt idx="646">
                  <c:v>33.025800000001034</c:v>
                </c:pt>
                <c:pt idx="647">
                  <c:v>33.025900000001037</c:v>
                </c:pt>
                <c:pt idx="648">
                  <c:v>33.026000000001041</c:v>
                </c:pt>
                <c:pt idx="649">
                  <c:v>33.026100000001044</c:v>
                </c:pt>
                <c:pt idx="650">
                  <c:v>33.026200000001047</c:v>
                </c:pt>
                <c:pt idx="651">
                  <c:v>33.026300000001051</c:v>
                </c:pt>
                <c:pt idx="652">
                  <c:v>33.026400000001054</c:v>
                </c:pt>
                <c:pt idx="653">
                  <c:v>33.026500000001057</c:v>
                </c:pt>
                <c:pt idx="654">
                  <c:v>33.026600000001061</c:v>
                </c:pt>
                <c:pt idx="655">
                  <c:v>33.026700000001064</c:v>
                </c:pt>
                <c:pt idx="656">
                  <c:v>33.026800000001067</c:v>
                </c:pt>
                <c:pt idx="657">
                  <c:v>33.026900000001071</c:v>
                </c:pt>
                <c:pt idx="658">
                  <c:v>33.027000000001074</c:v>
                </c:pt>
                <c:pt idx="659">
                  <c:v>33.027100000001077</c:v>
                </c:pt>
                <c:pt idx="660">
                  <c:v>33.027200000001081</c:v>
                </c:pt>
                <c:pt idx="661">
                  <c:v>33.027300000001084</c:v>
                </c:pt>
                <c:pt idx="662">
                  <c:v>33.027400000001087</c:v>
                </c:pt>
                <c:pt idx="663">
                  <c:v>33.027500000001091</c:v>
                </c:pt>
                <c:pt idx="664">
                  <c:v>33.027600000001094</c:v>
                </c:pt>
                <c:pt idx="665">
                  <c:v>33.027700000001097</c:v>
                </c:pt>
                <c:pt idx="666">
                  <c:v>33.0278000000011</c:v>
                </c:pt>
                <c:pt idx="667">
                  <c:v>33.027900000001104</c:v>
                </c:pt>
                <c:pt idx="668">
                  <c:v>33.028000000001107</c:v>
                </c:pt>
                <c:pt idx="669">
                  <c:v>33.02810000000111</c:v>
                </c:pt>
                <c:pt idx="670">
                  <c:v>33.028200000001114</c:v>
                </c:pt>
                <c:pt idx="671">
                  <c:v>33.028300000001117</c:v>
                </c:pt>
                <c:pt idx="672">
                  <c:v>33.02840000000112</c:v>
                </c:pt>
                <c:pt idx="673">
                  <c:v>33.028500000001124</c:v>
                </c:pt>
                <c:pt idx="674">
                  <c:v>33.028600000001127</c:v>
                </c:pt>
                <c:pt idx="675">
                  <c:v>33.02870000000113</c:v>
                </c:pt>
                <c:pt idx="676">
                  <c:v>33.028800000001134</c:v>
                </c:pt>
                <c:pt idx="677">
                  <c:v>33.028900000001137</c:v>
                </c:pt>
                <c:pt idx="678">
                  <c:v>33.02900000000114</c:v>
                </c:pt>
                <c:pt idx="679">
                  <c:v>33.029100000001144</c:v>
                </c:pt>
                <c:pt idx="680">
                  <c:v>33.029200000001147</c:v>
                </c:pt>
                <c:pt idx="681">
                  <c:v>33.02930000000115</c:v>
                </c:pt>
                <c:pt idx="682">
                  <c:v>33.029400000001154</c:v>
                </c:pt>
                <c:pt idx="683">
                  <c:v>33.029500000001157</c:v>
                </c:pt>
                <c:pt idx="684">
                  <c:v>33.02960000000116</c:v>
                </c:pt>
                <c:pt idx="685">
                  <c:v>33.029700000001164</c:v>
                </c:pt>
                <c:pt idx="686">
                  <c:v>33.029800000001167</c:v>
                </c:pt>
                <c:pt idx="687">
                  <c:v>33.02990000000117</c:v>
                </c:pt>
                <c:pt idx="688">
                  <c:v>33.030000000001174</c:v>
                </c:pt>
                <c:pt idx="689">
                  <c:v>33.030100000001177</c:v>
                </c:pt>
                <c:pt idx="690">
                  <c:v>33.03020000000118</c:v>
                </c:pt>
                <c:pt idx="691">
                  <c:v>33.030300000001183</c:v>
                </c:pt>
                <c:pt idx="692">
                  <c:v>33.030400000001187</c:v>
                </c:pt>
                <c:pt idx="693">
                  <c:v>33.03050000000119</c:v>
                </c:pt>
                <c:pt idx="694">
                  <c:v>33.030600000001193</c:v>
                </c:pt>
                <c:pt idx="695">
                  <c:v>33.030700000001197</c:v>
                </c:pt>
                <c:pt idx="696">
                  <c:v>33.0308000000012</c:v>
                </c:pt>
                <c:pt idx="697">
                  <c:v>33.030900000001203</c:v>
                </c:pt>
                <c:pt idx="698">
                  <c:v>33.031000000001207</c:v>
                </c:pt>
                <c:pt idx="699">
                  <c:v>33.03110000000121</c:v>
                </c:pt>
                <c:pt idx="700">
                  <c:v>33.031200000001213</c:v>
                </c:pt>
                <c:pt idx="701">
                  <c:v>33.031300000001217</c:v>
                </c:pt>
                <c:pt idx="702">
                  <c:v>33.03140000000122</c:v>
                </c:pt>
                <c:pt idx="703">
                  <c:v>33.031500000001223</c:v>
                </c:pt>
                <c:pt idx="704">
                  <c:v>33.031600000001227</c:v>
                </c:pt>
                <c:pt idx="705">
                  <c:v>33.03170000000123</c:v>
                </c:pt>
                <c:pt idx="706">
                  <c:v>33.031800000001233</c:v>
                </c:pt>
                <c:pt idx="707">
                  <c:v>33.031900000001237</c:v>
                </c:pt>
                <c:pt idx="708">
                  <c:v>33.03200000000124</c:v>
                </c:pt>
                <c:pt idx="709">
                  <c:v>33.032100000001243</c:v>
                </c:pt>
                <c:pt idx="710">
                  <c:v>33.032200000001247</c:v>
                </c:pt>
                <c:pt idx="711">
                  <c:v>33.03230000000125</c:v>
                </c:pt>
                <c:pt idx="712">
                  <c:v>33.032400000001253</c:v>
                </c:pt>
                <c:pt idx="713">
                  <c:v>33.032500000001257</c:v>
                </c:pt>
                <c:pt idx="714">
                  <c:v>33.03260000000126</c:v>
                </c:pt>
                <c:pt idx="715">
                  <c:v>33.032700000001263</c:v>
                </c:pt>
                <c:pt idx="716">
                  <c:v>33.032800000001266</c:v>
                </c:pt>
                <c:pt idx="717">
                  <c:v>33.03290000000127</c:v>
                </c:pt>
                <c:pt idx="718">
                  <c:v>33.033000000001273</c:v>
                </c:pt>
                <c:pt idx="719">
                  <c:v>33.033100000001276</c:v>
                </c:pt>
                <c:pt idx="720">
                  <c:v>33.03320000000128</c:v>
                </c:pt>
                <c:pt idx="721">
                  <c:v>33.033300000001283</c:v>
                </c:pt>
                <c:pt idx="722">
                  <c:v>33.033400000001286</c:v>
                </c:pt>
                <c:pt idx="723">
                  <c:v>33.03350000000129</c:v>
                </c:pt>
                <c:pt idx="724">
                  <c:v>33.033600000001293</c:v>
                </c:pt>
                <c:pt idx="725">
                  <c:v>33.033700000001296</c:v>
                </c:pt>
                <c:pt idx="726">
                  <c:v>33.0338000000013</c:v>
                </c:pt>
                <c:pt idx="727">
                  <c:v>33.033900000001303</c:v>
                </c:pt>
                <c:pt idx="728">
                  <c:v>33.034000000001306</c:v>
                </c:pt>
                <c:pt idx="729">
                  <c:v>33.03410000000131</c:v>
                </c:pt>
                <c:pt idx="730">
                  <c:v>33.034200000001313</c:v>
                </c:pt>
                <c:pt idx="731">
                  <c:v>33.034300000001316</c:v>
                </c:pt>
                <c:pt idx="732">
                  <c:v>33.03440000000132</c:v>
                </c:pt>
                <c:pt idx="733">
                  <c:v>33.034500000001323</c:v>
                </c:pt>
                <c:pt idx="734">
                  <c:v>33.034600000001326</c:v>
                </c:pt>
                <c:pt idx="735">
                  <c:v>33.03470000000133</c:v>
                </c:pt>
                <c:pt idx="736">
                  <c:v>33.034800000001333</c:v>
                </c:pt>
                <c:pt idx="737">
                  <c:v>33.034900000001336</c:v>
                </c:pt>
                <c:pt idx="738">
                  <c:v>33.03500000000134</c:v>
                </c:pt>
                <c:pt idx="739">
                  <c:v>33.035100000001343</c:v>
                </c:pt>
                <c:pt idx="740">
                  <c:v>33.035200000001346</c:v>
                </c:pt>
                <c:pt idx="741">
                  <c:v>33.035300000001349</c:v>
                </c:pt>
                <c:pt idx="742">
                  <c:v>33.035400000001353</c:v>
                </c:pt>
                <c:pt idx="743">
                  <c:v>33.035500000001356</c:v>
                </c:pt>
                <c:pt idx="744">
                  <c:v>33.035600000001359</c:v>
                </c:pt>
                <c:pt idx="745">
                  <c:v>33.035700000001363</c:v>
                </c:pt>
                <c:pt idx="746">
                  <c:v>33.035800000001366</c:v>
                </c:pt>
                <c:pt idx="747">
                  <c:v>33.035900000001369</c:v>
                </c:pt>
                <c:pt idx="748">
                  <c:v>33.036000000001373</c:v>
                </c:pt>
                <c:pt idx="749">
                  <c:v>33.036100000001376</c:v>
                </c:pt>
                <c:pt idx="750">
                  <c:v>33.036200000001379</c:v>
                </c:pt>
                <c:pt idx="751">
                  <c:v>33.036300000001383</c:v>
                </c:pt>
                <c:pt idx="752">
                  <c:v>33.036400000001386</c:v>
                </c:pt>
                <c:pt idx="753">
                  <c:v>33.036500000001389</c:v>
                </c:pt>
                <c:pt idx="754">
                  <c:v>33.036600000001393</c:v>
                </c:pt>
                <c:pt idx="755">
                  <c:v>33.036700000001396</c:v>
                </c:pt>
                <c:pt idx="756">
                  <c:v>33.036800000001399</c:v>
                </c:pt>
                <c:pt idx="757">
                  <c:v>33.036900000001403</c:v>
                </c:pt>
                <c:pt idx="758">
                  <c:v>33.037000000001406</c:v>
                </c:pt>
                <c:pt idx="759">
                  <c:v>33.037100000001409</c:v>
                </c:pt>
                <c:pt idx="760">
                  <c:v>33.037200000001413</c:v>
                </c:pt>
                <c:pt idx="761">
                  <c:v>33.037300000001416</c:v>
                </c:pt>
                <c:pt idx="762">
                  <c:v>33.037400000001419</c:v>
                </c:pt>
                <c:pt idx="763">
                  <c:v>33.037500000001423</c:v>
                </c:pt>
                <c:pt idx="764">
                  <c:v>33.037600000001426</c:v>
                </c:pt>
                <c:pt idx="765">
                  <c:v>33.037700000001429</c:v>
                </c:pt>
                <c:pt idx="766">
                  <c:v>33.037800000001432</c:v>
                </c:pt>
                <c:pt idx="767">
                  <c:v>33.037900000001436</c:v>
                </c:pt>
                <c:pt idx="768">
                  <c:v>33.038000000001439</c:v>
                </c:pt>
                <c:pt idx="769">
                  <c:v>33.038100000001442</c:v>
                </c:pt>
                <c:pt idx="770">
                  <c:v>33.038200000001446</c:v>
                </c:pt>
                <c:pt idx="771">
                  <c:v>33.038300000001449</c:v>
                </c:pt>
                <c:pt idx="772">
                  <c:v>33.038400000001452</c:v>
                </c:pt>
                <c:pt idx="773">
                  <c:v>33.038500000001456</c:v>
                </c:pt>
                <c:pt idx="774">
                  <c:v>33.038600000001459</c:v>
                </c:pt>
                <c:pt idx="775">
                  <c:v>33.038700000001462</c:v>
                </c:pt>
                <c:pt idx="776">
                  <c:v>33.038800000001466</c:v>
                </c:pt>
                <c:pt idx="777">
                  <c:v>33.038900000001469</c:v>
                </c:pt>
                <c:pt idx="778">
                  <c:v>33.039000000001472</c:v>
                </c:pt>
                <c:pt idx="779">
                  <c:v>33.039100000001476</c:v>
                </c:pt>
                <c:pt idx="780">
                  <c:v>33.039200000001479</c:v>
                </c:pt>
                <c:pt idx="781">
                  <c:v>33.039300000001482</c:v>
                </c:pt>
                <c:pt idx="782">
                  <c:v>33.039400000001486</c:v>
                </c:pt>
                <c:pt idx="783">
                  <c:v>33.039500000001489</c:v>
                </c:pt>
                <c:pt idx="784">
                  <c:v>33.039600000001492</c:v>
                </c:pt>
                <c:pt idx="785">
                  <c:v>33.039700000001496</c:v>
                </c:pt>
                <c:pt idx="786">
                  <c:v>33.039800000001499</c:v>
                </c:pt>
                <c:pt idx="787">
                  <c:v>33.039900000001502</c:v>
                </c:pt>
                <c:pt idx="788">
                  <c:v>33.040000000001505</c:v>
                </c:pt>
                <c:pt idx="789">
                  <c:v>33.040100000001509</c:v>
                </c:pt>
                <c:pt idx="790">
                  <c:v>33.040200000001512</c:v>
                </c:pt>
                <c:pt idx="791">
                  <c:v>33.040300000001515</c:v>
                </c:pt>
                <c:pt idx="792">
                  <c:v>33.040400000001519</c:v>
                </c:pt>
                <c:pt idx="793">
                  <c:v>33.040500000001522</c:v>
                </c:pt>
                <c:pt idx="794">
                  <c:v>33.040600000001525</c:v>
                </c:pt>
                <c:pt idx="795">
                  <c:v>33.040700000001529</c:v>
                </c:pt>
                <c:pt idx="796">
                  <c:v>33.040800000001532</c:v>
                </c:pt>
                <c:pt idx="797">
                  <c:v>33.040900000001535</c:v>
                </c:pt>
                <c:pt idx="798">
                  <c:v>33.041000000001539</c:v>
                </c:pt>
                <c:pt idx="799">
                  <c:v>33.041100000001542</c:v>
                </c:pt>
                <c:pt idx="800">
                  <c:v>33.041200000001545</c:v>
                </c:pt>
                <c:pt idx="801">
                  <c:v>33.041300000001549</c:v>
                </c:pt>
                <c:pt idx="802">
                  <c:v>33.041400000001552</c:v>
                </c:pt>
                <c:pt idx="803">
                  <c:v>33.041500000001555</c:v>
                </c:pt>
                <c:pt idx="804">
                  <c:v>33.041600000001559</c:v>
                </c:pt>
                <c:pt idx="805">
                  <c:v>33.041700000001562</c:v>
                </c:pt>
                <c:pt idx="806">
                  <c:v>33.041800000001565</c:v>
                </c:pt>
                <c:pt idx="807">
                  <c:v>33.041900000001569</c:v>
                </c:pt>
                <c:pt idx="808">
                  <c:v>33.042000000001572</c:v>
                </c:pt>
                <c:pt idx="809">
                  <c:v>33.042100000001575</c:v>
                </c:pt>
                <c:pt idx="810">
                  <c:v>33.042200000001579</c:v>
                </c:pt>
                <c:pt idx="811">
                  <c:v>33.042300000001582</c:v>
                </c:pt>
                <c:pt idx="812">
                  <c:v>33.042400000001585</c:v>
                </c:pt>
                <c:pt idx="813">
                  <c:v>33.042500000001588</c:v>
                </c:pt>
                <c:pt idx="814">
                  <c:v>33.042600000001592</c:v>
                </c:pt>
                <c:pt idx="815">
                  <c:v>33.042700000001595</c:v>
                </c:pt>
                <c:pt idx="816">
                  <c:v>33.042800000001598</c:v>
                </c:pt>
                <c:pt idx="817">
                  <c:v>33.042900000001602</c:v>
                </c:pt>
                <c:pt idx="818">
                  <c:v>33.043000000001605</c:v>
                </c:pt>
                <c:pt idx="819">
                  <c:v>33.043100000001608</c:v>
                </c:pt>
                <c:pt idx="820">
                  <c:v>33.043200000001612</c:v>
                </c:pt>
                <c:pt idx="821">
                  <c:v>33.043300000001615</c:v>
                </c:pt>
                <c:pt idx="822">
                  <c:v>33.043400000001618</c:v>
                </c:pt>
                <c:pt idx="823">
                  <c:v>33.043500000001622</c:v>
                </c:pt>
                <c:pt idx="824">
                  <c:v>33.043600000001625</c:v>
                </c:pt>
                <c:pt idx="825">
                  <c:v>33.043700000001628</c:v>
                </c:pt>
                <c:pt idx="826">
                  <c:v>33.043800000001632</c:v>
                </c:pt>
                <c:pt idx="827">
                  <c:v>33.043900000001635</c:v>
                </c:pt>
                <c:pt idx="828">
                  <c:v>33.044000000001638</c:v>
                </c:pt>
                <c:pt idx="829">
                  <c:v>33.044100000001642</c:v>
                </c:pt>
                <c:pt idx="830">
                  <c:v>33.044200000001645</c:v>
                </c:pt>
                <c:pt idx="831">
                  <c:v>33.044300000001648</c:v>
                </c:pt>
                <c:pt idx="832">
                  <c:v>33.044400000001652</c:v>
                </c:pt>
                <c:pt idx="833">
                  <c:v>33.044500000001655</c:v>
                </c:pt>
                <c:pt idx="834">
                  <c:v>33.044600000001658</c:v>
                </c:pt>
                <c:pt idx="835">
                  <c:v>33.044700000001662</c:v>
                </c:pt>
                <c:pt idx="836">
                  <c:v>33.044800000001665</c:v>
                </c:pt>
                <c:pt idx="837">
                  <c:v>33.044900000001668</c:v>
                </c:pt>
                <c:pt idx="838">
                  <c:v>33.045000000001671</c:v>
                </c:pt>
                <c:pt idx="839">
                  <c:v>33.045100000001675</c:v>
                </c:pt>
                <c:pt idx="840">
                  <c:v>33.045200000001678</c:v>
                </c:pt>
                <c:pt idx="841">
                  <c:v>33.045300000001681</c:v>
                </c:pt>
                <c:pt idx="842">
                  <c:v>33.045400000001685</c:v>
                </c:pt>
                <c:pt idx="843">
                  <c:v>33.045500000001688</c:v>
                </c:pt>
                <c:pt idx="844">
                  <c:v>33.045600000001691</c:v>
                </c:pt>
                <c:pt idx="845">
                  <c:v>33.045700000001695</c:v>
                </c:pt>
                <c:pt idx="846">
                  <c:v>33.045800000001698</c:v>
                </c:pt>
                <c:pt idx="847">
                  <c:v>33.045900000001701</c:v>
                </c:pt>
                <c:pt idx="848">
                  <c:v>33.046000000001705</c:v>
                </c:pt>
                <c:pt idx="849">
                  <c:v>33.046100000001708</c:v>
                </c:pt>
                <c:pt idx="850">
                  <c:v>33.046200000001711</c:v>
                </c:pt>
                <c:pt idx="851">
                  <c:v>33.046300000001715</c:v>
                </c:pt>
                <c:pt idx="852">
                  <c:v>33.046400000001718</c:v>
                </c:pt>
                <c:pt idx="853">
                  <c:v>33.046500000001721</c:v>
                </c:pt>
                <c:pt idx="854">
                  <c:v>33.046600000001725</c:v>
                </c:pt>
                <c:pt idx="855">
                  <c:v>33.046700000001728</c:v>
                </c:pt>
                <c:pt idx="856">
                  <c:v>33.046800000001731</c:v>
                </c:pt>
                <c:pt idx="857">
                  <c:v>33.046900000001735</c:v>
                </c:pt>
                <c:pt idx="858">
                  <c:v>33.047000000001738</c:v>
                </c:pt>
                <c:pt idx="859">
                  <c:v>33.047100000001741</c:v>
                </c:pt>
                <c:pt idx="860">
                  <c:v>33.047200000001745</c:v>
                </c:pt>
                <c:pt idx="861">
                  <c:v>33.047300000001748</c:v>
                </c:pt>
                <c:pt idx="862">
                  <c:v>33.047400000001751</c:v>
                </c:pt>
                <c:pt idx="863">
                  <c:v>33.047500000001754</c:v>
                </c:pt>
                <c:pt idx="864">
                  <c:v>33.047600000001758</c:v>
                </c:pt>
                <c:pt idx="865">
                  <c:v>33.047700000001761</c:v>
                </c:pt>
                <c:pt idx="866">
                  <c:v>33.047800000001764</c:v>
                </c:pt>
                <c:pt idx="867">
                  <c:v>33.047900000001768</c:v>
                </c:pt>
                <c:pt idx="868">
                  <c:v>33.048000000001771</c:v>
                </c:pt>
                <c:pt idx="869">
                  <c:v>33.048100000001774</c:v>
                </c:pt>
                <c:pt idx="870">
                  <c:v>33.048200000001778</c:v>
                </c:pt>
                <c:pt idx="871">
                  <c:v>33.048300000001781</c:v>
                </c:pt>
                <c:pt idx="872">
                  <c:v>33.048400000001784</c:v>
                </c:pt>
                <c:pt idx="873">
                  <c:v>33.048500000001788</c:v>
                </c:pt>
                <c:pt idx="874">
                  <c:v>33.048600000001791</c:v>
                </c:pt>
                <c:pt idx="875">
                  <c:v>33.048700000001794</c:v>
                </c:pt>
                <c:pt idx="876">
                  <c:v>33.048800000001798</c:v>
                </c:pt>
                <c:pt idx="877">
                  <c:v>33.048900000001801</c:v>
                </c:pt>
                <c:pt idx="878">
                  <c:v>33.049000000001804</c:v>
                </c:pt>
                <c:pt idx="879">
                  <c:v>33.049100000001808</c:v>
                </c:pt>
                <c:pt idx="880">
                  <c:v>33.049200000001811</c:v>
                </c:pt>
                <c:pt idx="881">
                  <c:v>33.049300000001814</c:v>
                </c:pt>
                <c:pt idx="882">
                  <c:v>33.049400000001818</c:v>
                </c:pt>
                <c:pt idx="883">
                  <c:v>33.049500000001821</c:v>
                </c:pt>
                <c:pt idx="884">
                  <c:v>33.049600000001824</c:v>
                </c:pt>
                <c:pt idx="885">
                  <c:v>33.049700000001828</c:v>
                </c:pt>
                <c:pt idx="886">
                  <c:v>33.049800000001831</c:v>
                </c:pt>
                <c:pt idx="887">
                  <c:v>33.049900000001834</c:v>
                </c:pt>
                <c:pt idx="888">
                  <c:v>33.050000000001837</c:v>
                </c:pt>
                <c:pt idx="889">
                  <c:v>33.050100000001841</c:v>
                </c:pt>
                <c:pt idx="890">
                  <c:v>33.050200000001844</c:v>
                </c:pt>
                <c:pt idx="891">
                  <c:v>33.050300000001847</c:v>
                </c:pt>
                <c:pt idx="892">
                  <c:v>33.050400000001851</c:v>
                </c:pt>
                <c:pt idx="893">
                  <c:v>33.050500000001854</c:v>
                </c:pt>
                <c:pt idx="894">
                  <c:v>33.050600000001857</c:v>
                </c:pt>
                <c:pt idx="895">
                  <c:v>33.050700000001861</c:v>
                </c:pt>
                <c:pt idx="896">
                  <c:v>33.050800000001864</c:v>
                </c:pt>
                <c:pt idx="897">
                  <c:v>33.050900000001867</c:v>
                </c:pt>
                <c:pt idx="898">
                  <c:v>33.051000000001871</c:v>
                </c:pt>
                <c:pt idx="899">
                  <c:v>33.051100000001874</c:v>
                </c:pt>
                <c:pt idx="900">
                  <c:v>33.051200000001877</c:v>
                </c:pt>
                <c:pt idx="901">
                  <c:v>33.051300000001881</c:v>
                </c:pt>
                <c:pt idx="902">
                  <c:v>33.051400000001884</c:v>
                </c:pt>
                <c:pt idx="903">
                  <c:v>33.051500000001887</c:v>
                </c:pt>
                <c:pt idx="904">
                  <c:v>33.051600000001891</c:v>
                </c:pt>
                <c:pt idx="905">
                  <c:v>33.051700000001894</c:v>
                </c:pt>
                <c:pt idx="906">
                  <c:v>33.051800000001897</c:v>
                </c:pt>
                <c:pt idx="907">
                  <c:v>33.051900000001901</c:v>
                </c:pt>
                <c:pt idx="908">
                  <c:v>33.052000000001904</c:v>
                </c:pt>
                <c:pt idx="909">
                  <c:v>33.052100000001907</c:v>
                </c:pt>
                <c:pt idx="910">
                  <c:v>33.05220000000191</c:v>
                </c:pt>
                <c:pt idx="911">
                  <c:v>33.052300000001914</c:v>
                </c:pt>
                <c:pt idx="912">
                  <c:v>33.052400000001917</c:v>
                </c:pt>
                <c:pt idx="913">
                  <c:v>33.05250000000192</c:v>
                </c:pt>
                <c:pt idx="914">
                  <c:v>33.052600000001924</c:v>
                </c:pt>
                <c:pt idx="915">
                  <c:v>33.052700000001927</c:v>
                </c:pt>
                <c:pt idx="916">
                  <c:v>33.05280000000193</c:v>
                </c:pt>
                <c:pt idx="917">
                  <c:v>33.052900000001934</c:v>
                </c:pt>
                <c:pt idx="918">
                  <c:v>33.053000000001937</c:v>
                </c:pt>
                <c:pt idx="919">
                  <c:v>33.05310000000194</c:v>
                </c:pt>
                <c:pt idx="920">
                  <c:v>33.053200000001944</c:v>
                </c:pt>
                <c:pt idx="921">
                  <c:v>33.053300000001947</c:v>
                </c:pt>
                <c:pt idx="922">
                  <c:v>33.05340000000195</c:v>
                </c:pt>
                <c:pt idx="923">
                  <c:v>33.053500000001954</c:v>
                </c:pt>
                <c:pt idx="924">
                  <c:v>33.053600000001957</c:v>
                </c:pt>
                <c:pt idx="925">
                  <c:v>33.05370000000196</c:v>
                </c:pt>
                <c:pt idx="926">
                  <c:v>33.053800000001964</c:v>
                </c:pt>
                <c:pt idx="927">
                  <c:v>33.053900000001967</c:v>
                </c:pt>
                <c:pt idx="928">
                  <c:v>33.05400000000197</c:v>
                </c:pt>
                <c:pt idx="929">
                  <c:v>33.054100000001974</c:v>
                </c:pt>
                <c:pt idx="930">
                  <c:v>33.054200000001977</c:v>
                </c:pt>
                <c:pt idx="931">
                  <c:v>33.05430000000198</c:v>
                </c:pt>
                <c:pt idx="932">
                  <c:v>33.054400000001984</c:v>
                </c:pt>
                <c:pt idx="933">
                  <c:v>33.054500000001987</c:v>
                </c:pt>
                <c:pt idx="934">
                  <c:v>33.05460000000199</c:v>
                </c:pt>
                <c:pt idx="935">
                  <c:v>33.054700000001993</c:v>
                </c:pt>
                <c:pt idx="936">
                  <c:v>33.054800000001997</c:v>
                </c:pt>
                <c:pt idx="937">
                  <c:v>33.054900000002</c:v>
                </c:pt>
                <c:pt idx="938">
                  <c:v>33.055000000002003</c:v>
                </c:pt>
                <c:pt idx="939">
                  <c:v>33.055100000002007</c:v>
                </c:pt>
                <c:pt idx="940">
                  <c:v>33.05520000000201</c:v>
                </c:pt>
                <c:pt idx="941">
                  <c:v>33.055300000002013</c:v>
                </c:pt>
                <c:pt idx="942">
                  <c:v>33.055400000002017</c:v>
                </c:pt>
                <c:pt idx="943">
                  <c:v>33.05550000000202</c:v>
                </c:pt>
                <c:pt idx="944">
                  <c:v>33.055600000002023</c:v>
                </c:pt>
                <c:pt idx="945">
                  <c:v>33.055700000002027</c:v>
                </c:pt>
                <c:pt idx="946">
                  <c:v>33.05580000000203</c:v>
                </c:pt>
                <c:pt idx="947">
                  <c:v>33.055900000002033</c:v>
                </c:pt>
                <c:pt idx="948">
                  <c:v>33.056000000002037</c:v>
                </c:pt>
                <c:pt idx="949">
                  <c:v>33.05610000000204</c:v>
                </c:pt>
                <c:pt idx="950">
                  <c:v>33.056200000002043</c:v>
                </c:pt>
                <c:pt idx="951">
                  <c:v>33.056300000002047</c:v>
                </c:pt>
                <c:pt idx="952">
                  <c:v>33.05640000000205</c:v>
                </c:pt>
                <c:pt idx="953">
                  <c:v>33.056500000002053</c:v>
                </c:pt>
                <c:pt idx="954">
                  <c:v>33.056600000002057</c:v>
                </c:pt>
                <c:pt idx="955">
                  <c:v>33.05670000000206</c:v>
                </c:pt>
                <c:pt idx="956">
                  <c:v>33.056800000002063</c:v>
                </c:pt>
                <c:pt idx="957">
                  <c:v>33.056900000002067</c:v>
                </c:pt>
                <c:pt idx="958">
                  <c:v>33.05700000000207</c:v>
                </c:pt>
                <c:pt idx="959">
                  <c:v>33.057100000002073</c:v>
                </c:pt>
                <c:pt idx="960">
                  <c:v>33.057200000002076</c:v>
                </c:pt>
                <c:pt idx="961">
                  <c:v>33.05730000000208</c:v>
                </c:pt>
                <c:pt idx="962">
                  <c:v>33.057400000002083</c:v>
                </c:pt>
                <c:pt idx="963">
                  <c:v>33.057500000002086</c:v>
                </c:pt>
                <c:pt idx="964">
                  <c:v>33.05760000000209</c:v>
                </c:pt>
                <c:pt idx="965">
                  <c:v>33.057700000002093</c:v>
                </c:pt>
                <c:pt idx="966">
                  <c:v>33.057800000002096</c:v>
                </c:pt>
                <c:pt idx="967">
                  <c:v>33.0579000000021</c:v>
                </c:pt>
                <c:pt idx="968">
                  <c:v>33.058000000002103</c:v>
                </c:pt>
                <c:pt idx="969">
                  <c:v>33.058100000002106</c:v>
                </c:pt>
                <c:pt idx="970">
                  <c:v>33.05820000000211</c:v>
                </c:pt>
                <c:pt idx="971">
                  <c:v>33.058300000002113</c:v>
                </c:pt>
                <c:pt idx="972">
                  <c:v>33.058400000002116</c:v>
                </c:pt>
                <c:pt idx="973">
                  <c:v>33.05850000000212</c:v>
                </c:pt>
                <c:pt idx="974">
                  <c:v>33.058600000002123</c:v>
                </c:pt>
                <c:pt idx="975">
                  <c:v>33.058700000002126</c:v>
                </c:pt>
                <c:pt idx="976">
                  <c:v>33.05880000000213</c:v>
                </c:pt>
                <c:pt idx="977">
                  <c:v>33.058900000002133</c:v>
                </c:pt>
                <c:pt idx="978">
                  <c:v>33.059000000002136</c:v>
                </c:pt>
                <c:pt idx="979">
                  <c:v>33.05910000000214</c:v>
                </c:pt>
                <c:pt idx="980">
                  <c:v>33.059200000002143</c:v>
                </c:pt>
                <c:pt idx="981">
                  <c:v>33.059300000002146</c:v>
                </c:pt>
                <c:pt idx="982">
                  <c:v>33.05940000000215</c:v>
                </c:pt>
                <c:pt idx="983">
                  <c:v>33.059500000002153</c:v>
                </c:pt>
                <c:pt idx="984">
                  <c:v>33.059600000002156</c:v>
                </c:pt>
                <c:pt idx="985">
                  <c:v>33.059700000002159</c:v>
                </c:pt>
                <c:pt idx="986">
                  <c:v>33.059800000002163</c:v>
                </c:pt>
                <c:pt idx="987">
                  <c:v>33.059900000002166</c:v>
                </c:pt>
                <c:pt idx="988">
                  <c:v>33.060000000002169</c:v>
                </c:pt>
                <c:pt idx="989">
                  <c:v>33.060100000002173</c:v>
                </c:pt>
                <c:pt idx="990">
                  <c:v>33.060200000002176</c:v>
                </c:pt>
                <c:pt idx="991">
                  <c:v>33.060300000002179</c:v>
                </c:pt>
                <c:pt idx="992">
                  <c:v>33.060400000002183</c:v>
                </c:pt>
                <c:pt idx="993">
                  <c:v>33.060500000002186</c:v>
                </c:pt>
                <c:pt idx="994">
                  <c:v>33.060600000002189</c:v>
                </c:pt>
                <c:pt idx="995">
                  <c:v>33.060700000002193</c:v>
                </c:pt>
                <c:pt idx="996">
                  <c:v>33.060800000002196</c:v>
                </c:pt>
                <c:pt idx="997">
                  <c:v>33.060900000002199</c:v>
                </c:pt>
                <c:pt idx="998">
                  <c:v>33.061000000002203</c:v>
                </c:pt>
                <c:pt idx="999">
                  <c:v>33.061100000002206</c:v>
                </c:pt>
                <c:pt idx="1000">
                  <c:v>33.061200000002209</c:v>
                </c:pt>
              </c:numCache>
            </c:numRef>
          </c:xVal>
          <c:yVal>
            <c:numRef>
              <c:f>Calculs!$T$4:$T$1004</c:f>
              <c:numCache>
                <c:formatCode>0.00</c:formatCode>
                <c:ptCount val="1001"/>
                <c:pt idx="0">
                  <c:v>27.027531000000003</c:v>
                </c:pt>
                <c:pt idx="1">
                  <c:v>27.027526095000002</c:v>
                </c:pt>
                <c:pt idx="2">
                  <c:v>27.02751138</c:v>
                </c:pt>
                <c:pt idx="3">
                  <c:v>27.027486854999999</c:v>
                </c:pt>
                <c:pt idx="4">
                  <c:v>27.027452520000001</c:v>
                </c:pt>
                <c:pt idx="5">
                  <c:v>27.027408374999997</c:v>
                </c:pt>
                <c:pt idx="6">
                  <c:v>27.027354419999998</c:v>
                </c:pt>
                <c:pt idx="7">
                  <c:v>27.027290654999998</c:v>
                </c:pt>
                <c:pt idx="8">
                  <c:v>27.027217079999996</c:v>
                </c:pt>
                <c:pt idx="9">
                  <c:v>27.027133695</c:v>
                </c:pt>
                <c:pt idx="10">
                  <c:v>27.027040499999998</c:v>
                </c:pt>
                <c:pt idx="11">
                  <c:v>27.026947305</c:v>
                </c:pt>
                <c:pt idx="12">
                  <c:v>27.02686392</c:v>
                </c:pt>
                <c:pt idx="13">
                  <c:v>27.026790344999998</c:v>
                </c:pt>
                <c:pt idx="14">
                  <c:v>27.026726579999998</c:v>
                </c:pt>
                <c:pt idx="15">
                  <c:v>27.026672625</c:v>
                </c:pt>
                <c:pt idx="16">
                  <c:v>27.026628479999999</c:v>
                </c:pt>
                <c:pt idx="17">
                  <c:v>27.026594144999997</c:v>
                </c:pt>
                <c:pt idx="18">
                  <c:v>27.02656962</c:v>
                </c:pt>
                <c:pt idx="19">
                  <c:v>27.026554904999998</c:v>
                </c:pt>
                <c:pt idx="20">
                  <c:v>27.026549999999997</c:v>
                </c:pt>
                <c:pt idx="21">
                  <c:v>27.026549999999997</c:v>
                </c:pt>
                <c:pt idx="22">
                  <c:v>27.026549999999997</c:v>
                </c:pt>
                <c:pt idx="23">
                  <c:v>27.026549999999997</c:v>
                </c:pt>
                <c:pt idx="24">
                  <c:v>27.026549999999997</c:v>
                </c:pt>
                <c:pt idx="25">
                  <c:v>27.026549999999997</c:v>
                </c:pt>
                <c:pt idx="26">
                  <c:v>27.026549999999997</c:v>
                </c:pt>
                <c:pt idx="27">
                  <c:v>27.026549999999997</c:v>
                </c:pt>
                <c:pt idx="28">
                  <c:v>27.026549999999997</c:v>
                </c:pt>
                <c:pt idx="29">
                  <c:v>27.026549999999997</c:v>
                </c:pt>
                <c:pt idx="30">
                  <c:v>27.026549999999997</c:v>
                </c:pt>
                <c:pt idx="31">
                  <c:v>27.026549999999997</c:v>
                </c:pt>
                <c:pt idx="32">
                  <c:v>27.026549999999997</c:v>
                </c:pt>
                <c:pt idx="33">
                  <c:v>27.026549999999997</c:v>
                </c:pt>
                <c:pt idx="34">
                  <c:v>27.026549999999997</c:v>
                </c:pt>
                <c:pt idx="35">
                  <c:v>27.026549999999997</c:v>
                </c:pt>
                <c:pt idx="36">
                  <c:v>27.026549999999997</c:v>
                </c:pt>
                <c:pt idx="37">
                  <c:v>27.026549999999997</c:v>
                </c:pt>
                <c:pt idx="38">
                  <c:v>27.026549999999997</c:v>
                </c:pt>
                <c:pt idx="39">
                  <c:v>27.026549999999997</c:v>
                </c:pt>
                <c:pt idx="40">
                  <c:v>27.026549999999997</c:v>
                </c:pt>
                <c:pt idx="41">
                  <c:v>27.026549999999997</c:v>
                </c:pt>
                <c:pt idx="42">
                  <c:v>27.026549999999997</c:v>
                </c:pt>
                <c:pt idx="43">
                  <c:v>27.026549999999997</c:v>
                </c:pt>
                <c:pt idx="44">
                  <c:v>27.026549999999997</c:v>
                </c:pt>
                <c:pt idx="45">
                  <c:v>27.026549999999997</c:v>
                </c:pt>
                <c:pt idx="46">
                  <c:v>27.026549999999997</c:v>
                </c:pt>
                <c:pt idx="47">
                  <c:v>27.026549999999997</c:v>
                </c:pt>
                <c:pt idx="48">
                  <c:v>27.026549999999997</c:v>
                </c:pt>
                <c:pt idx="49">
                  <c:v>27.026549999999997</c:v>
                </c:pt>
                <c:pt idx="50">
                  <c:v>27.026549999999997</c:v>
                </c:pt>
                <c:pt idx="51">
                  <c:v>27.026549999999997</c:v>
                </c:pt>
                <c:pt idx="52">
                  <c:v>27.026549999999997</c:v>
                </c:pt>
                <c:pt idx="53">
                  <c:v>27.026549999999997</c:v>
                </c:pt>
                <c:pt idx="54">
                  <c:v>27.026549999999997</c:v>
                </c:pt>
                <c:pt idx="55">
                  <c:v>27.026549999999997</c:v>
                </c:pt>
                <c:pt idx="56">
                  <c:v>27.026549999999997</c:v>
                </c:pt>
                <c:pt idx="57">
                  <c:v>27.026549999999997</c:v>
                </c:pt>
                <c:pt idx="58">
                  <c:v>27.026549999999997</c:v>
                </c:pt>
                <c:pt idx="59">
                  <c:v>27.026549999999997</c:v>
                </c:pt>
                <c:pt idx="60">
                  <c:v>27.026549999999997</c:v>
                </c:pt>
                <c:pt idx="61">
                  <c:v>27.026549999999997</c:v>
                </c:pt>
                <c:pt idx="62">
                  <c:v>27.026549999999997</c:v>
                </c:pt>
                <c:pt idx="63">
                  <c:v>27.026549999999997</c:v>
                </c:pt>
                <c:pt idx="64">
                  <c:v>27.026549999999997</c:v>
                </c:pt>
                <c:pt idx="65">
                  <c:v>27.026549999999997</c:v>
                </c:pt>
                <c:pt idx="66">
                  <c:v>27.026549999999997</c:v>
                </c:pt>
                <c:pt idx="67">
                  <c:v>27.026549999999997</c:v>
                </c:pt>
                <c:pt idx="68">
                  <c:v>27.026549999999997</c:v>
                </c:pt>
                <c:pt idx="69">
                  <c:v>27.026549999999997</c:v>
                </c:pt>
                <c:pt idx="70">
                  <c:v>27.026549999999997</c:v>
                </c:pt>
                <c:pt idx="71">
                  <c:v>27.026549999999997</c:v>
                </c:pt>
                <c:pt idx="72">
                  <c:v>27.026549999999997</c:v>
                </c:pt>
                <c:pt idx="73">
                  <c:v>27.026549999999997</c:v>
                </c:pt>
                <c:pt idx="74">
                  <c:v>27.026549999999997</c:v>
                </c:pt>
                <c:pt idx="75">
                  <c:v>27.026549999999997</c:v>
                </c:pt>
                <c:pt idx="76">
                  <c:v>27.026549999999997</c:v>
                </c:pt>
                <c:pt idx="77">
                  <c:v>27.026549999999997</c:v>
                </c:pt>
                <c:pt idx="78">
                  <c:v>27.026549999999997</c:v>
                </c:pt>
                <c:pt idx="79">
                  <c:v>27.026549999999997</c:v>
                </c:pt>
                <c:pt idx="80">
                  <c:v>27.026549999999997</c:v>
                </c:pt>
                <c:pt idx="81">
                  <c:v>27.026549999999997</c:v>
                </c:pt>
                <c:pt idx="82">
                  <c:v>27.026549999999997</c:v>
                </c:pt>
                <c:pt idx="83">
                  <c:v>27.026549999999997</c:v>
                </c:pt>
                <c:pt idx="84">
                  <c:v>27.026549999999997</c:v>
                </c:pt>
                <c:pt idx="85">
                  <c:v>27.026549999999997</c:v>
                </c:pt>
                <c:pt idx="86">
                  <c:v>27.026549999999997</c:v>
                </c:pt>
                <c:pt idx="87">
                  <c:v>27.026549999999997</c:v>
                </c:pt>
                <c:pt idx="88">
                  <c:v>27.026549999999997</c:v>
                </c:pt>
                <c:pt idx="89">
                  <c:v>27.026549999999997</c:v>
                </c:pt>
                <c:pt idx="90">
                  <c:v>27.026549999999997</c:v>
                </c:pt>
                <c:pt idx="91">
                  <c:v>27.026549999999997</c:v>
                </c:pt>
                <c:pt idx="92">
                  <c:v>27.026549999999997</c:v>
                </c:pt>
                <c:pt idx="93">
                  <c:v>27.026549999999997</c:v>
                </c:pt>
                <c:pt idx="94">
                  <c:v>27.026549999999997</c:v>
                </c:pt>
                <c:pt idx="95">
                  <c:v>27.026549999999997</c:v>
                </c:pt>
                <c:pt idx="96">
                  <c:v>27.026549999999997</c:v>
                </c:pt>
                <c:pt idx="97">
                  <c:v>27.026549999999997</c:v>
                </c:pt>
                <c:pt idx="98">
                  <c:v>27.026549999999997</c:v>
                </c:pt>
                <c:pt idx="99">
                  <c:v>27.026549999999997</c:v>
                </c:pt>
                <c:pt idx="100">
                  <c:v>27.026549999999997</c:v>
                </c:pt>
                <c:pt idx="101">
                  <c:v>27.026549999999997</c:v>
                </c:pt>
                <c:pt idx="102">
                  <c:v>27.026549999999997</c:v>
                </c:pt>
                <c:pt idx="103">
                  <c:v>27.026549999999997</c:v>
                </c:pt>
                <c:pt idx="104">
                  <c:v>27.026549999999997</c:v>
                </c:pt>
                <c:pt idx="105">
                  <c:v>27.026549999999997</c:v>
                </c:pt>
                <c:pt idx="106">
                  <c:v>27.026549999999997</c:v>
                </c:pt>
                <c:pt idx="107">
                  <c:v>27.026549999999997</c:v>
                </c:pt>
                <c:pt idx="108">
                  <c:v>27.026549999999997</c:v>
                </c:pt>
                <c:pt idx="109">
                  <c:v>27.026549999999997</c:v>
                </c:pt>
                <c:pt idx="110">
                  <c:v>27.026549999999997</c:v>
                </c:pt>
                <c:pt idx="111">
                  <c:v>27.026549999999997</c:v>
                </c:pt>
                <c:pt idx="112">
                  <c:v>27.026549999999997</c:v>
                </c:pt>
                <c:pt idx="113">
                  <c:v>27.026549999999997</c:v>
                </c:pt>
                <c:pt idx="114">
                  <c:v>27.026549999999997</c:v>
                </c:pt>
                <c:pt idx="115">
                  <c:v>27.026549999999997</c:v>
                </c:pt>
                <c:pt idx="116">
                  <c:v>27.026549999999997</c:v>
                </c:pt>
                <c:pt idx="117">
                  <c:v>27.026549999999997</c:v>
                </c:pt>
                <c:pt idx="118">
                  <c:v>27.026549999999997</c:v>
                </c:pt>
                <c:pt idx="119">
                  <c:v>27.026549999999997</c:v>
                </c:pt>
                <c:pt idx="120">
                  <c:v>27.026549999999997</c:v>
                </c:pt>
                <c:pt idx="121">
                  <c:v>27.026549999999997</c:v>
                </c:pt>
                <c:pt idx="122">
                  <c:v>27.026549999999997</c:v>
                </c:pt>
                <c:pt idx="123">
                  <c:v>27.026549999999997</c:v>
                </c:pt>
                <c:pt idx="124">
                  <c:v>27.026549999999997</c:v>
                </c:pt>
                <c:pt idx="125">
                  <c:v>27.026549999999997</c:v>
                </c:pt>
                <c:pt idx="126">
                  <c:v>27.026549999999997</c:v>
                </c:pt>
                <c:pt idx="127">
                  <c:v>27.026549999999997</c:v>
                </c:pt>
                <c:pt idx="128">
                  <c:v>27.026549999999997</c:v>
                </c:pt>
                <c:pt idx="129">
                  <c:v>27.026549999999997</c:v>
                </c:pt>
                <c:pt idx="130">
                  <c:v>27.026549999999997</c:v>
                </c:pt>
                <c:pt idx="131">
                  <c:v>27.026549999999997</c:v>
                </c:pt>
                <c:pt idx="132">
                  <c:v>27.026549999999997</c:v>
                </c:pt>
                <c:pt idx="133">
                  <c:v>27.026549999999997</c:v>
                </c:pt>
                <c:pt idx="134">
                  <c:v>27.026549999999997</c:v>
                </c:pt>
                <c:pt idx="135">
                  <c:v>27.026549999999997</c:v>
                </c:pt>
                <c:pt idx="136">
                  <c:v>27.026549999999997</c:v>
                </c:pt>
                <c:pt idx="137">
                  <c:v>27.026549999999997</c:v>
                </c:pt>
                <c:pt idx="138">
                  <c:v>27.026549999999997</c:v>
                </c:pt>
                <c:pt idx="139">
                  <c:v>27.026549999999997</c:v>
                </c:pt>
                <c:pt idx="140">
                  <c:v>27.026549999999997</c:v>
                </c:pt>
                <c:pt idx="141">
                  <c:v>27.026549999999997</c:v>
                </c:pt>
                <c:pt idx="142">
                  <c:v>27.026549999999997</c:v>
                </c:pt>
                <c:pt idx="143">
                  <c:v>27.026549999999997</c:v>
                </c:pt>
                <c:pt idx="144">
                  <c:v>27.026549999999997</c:v>
                </c:pt>
                <c:pt idx="145">
                  <c:v>27.026549999999997</c:v>
                </c:pt>
                <c:pt idx="146">
                  <c:v>27.026549999999997</c:v>
                </c:pt>
                <c:pt idx="147">
                  <c:v>27.026549999999997</c:v>
                </c:pt>
                <c:pt idx="148">
                  <c:v>27.026549999999997</c:v>
                </c:pt>
                <c:pt idx="149">
                  <c:v>27.026549999999997</c:v>
                </c:pt>
                <c:pt idx="150">
                  <c:v>27.026549999999997</c:v>
                </c:pt>
                <c:pt idx="151">
                  <c:v>27.026549999999997</c:v>
                </c:pt>
                <c:pt idx="152">
                  <c:v>27.026549999999997</c:v>
                </c:pt>
                <c:pt idx="153">
                  <c:v>27.026549999999997</c:v>
                </c:pt>
                <c:pt idx="154">
                  <c:v>27.026549999999997</c:v>
                </c:pt>
                <c:pt idx="155">
                  <c:v>27.026549999999997</c:v>
                </c:pt>
                <c:pt idx="156">
                  <c:v>27.026549999999997</c:v>
                </c:pt>
                <c:pt idx="157">
                  <c:v>27.026549999999997</c:v>
                </c:pt>
                <c:pt idx="158">
                  <c:v>27.026549999999997</c:v>
                </c:pt>
                <c:pt idx="159">
                  <c:v>27.026549999999997</c:v>
                </c:pt>
                <c:pt idx="160">
                  <c:v>27.026549999999997</c:v>
                </c:pt>
                <c:pt idx="161">
                  <c:v>27.026549999999997</c:v>
                </c:pt>
                <c:pt idx="162">
                  <c:v>27.026549999999997</c:v>
                </c:pt>
                <c:pt idx="163">
                  <c:v>27.026549999999997</c:v>
                </c:pt>
                <c:pt idx="164">
                  <c:v>27.026549999999997</c:v>
                </c:pt>
                <c:pt idx="165">
                  <c:v>27.026549999999997</c:v>
                </c:pt>
                <c:pt idx="166">
                  <c:v>27.026549999999997</c:v>
                </c:pt>
                <c:pt idx="167">
                  <c:v>27.026549999999997</c:v>
                </c:pt>
                <c:pt idx="168">
                  <c:v>27.026549999999997</c:v>
                </c:pt>
                <c:pt idx="169">
                  <c:v>27.026549999999997</c:v>
                </c:pt>
                <c:pt idx="170">
                  <c:v>27.026549999999997</c:v>
                </c:pt>
                <c:pt idx="171">
                  <c:v>27.026549999999997</c:v>
                </c:pt>
                <c:pt idx="172">
                  <c:v>27.026549999999997</c:v>
                </c:pt>
                <c:pt idx="173">
                  <c:v>27.026549999999997</c:v>
                </c:pt>
                <c:pt idx="174">
                  <c:v>27.026549999999997</c:v>
                </c:pt>
                <c:pt idx="175">
                  <c:v>27.026549999999997</c:v>
                </c:pt>
                <c:pt idx="176">
                  <c:v>27.026549999999997</c:v>
                </c:pt>
                <c:pt idx="177">
                  <c:v>27.026549999999997</c:v>
                </c:pt>
                <c:pt idx="178">
                  <c:v>27.026549999999997</c:v>
                </c:pt>
                <c:pt idx="179">
                  <c:v>27.026549999999997</c:v>
                </c:pt>
                <c:pt idx="180">
                  <c:v>27.026549999999997</c:v>
                </c:pt>
                <c:pt idx="181">
                  <c:v>27.026549999999997</c:v>
                </c:pt>
                <c:pt idx="182">
                  <c:v>27.026549999999997</c:v>
                </c:pt>
                <c:pt idx="183">
                  <c:v>27.026549999999997</c:v>
                </c:pt>
                <c:pt idx="184">
                  <c:v>27.026549999999997</c:v>
                </c:pt>
                <c:pt idx="185">
                  <c:v>27.026549999999997</c:v>
                </c:pt>
                <c:pt idx="186">
                  <c:v>27.026549999999997</c:v>
                </c:pt>
                <c:pt idx="187">
                  <c:v>27.026549999999997</c:v>
                </c:pt>
                <c:pt idx="188">
                  <c:v>27.026549999999997</c:v>
                </c:pt>
                <c:pt idx="189">
                  <c:v>27.026549999999997</c:v>
                </c:pt>
                <c:pt idx="190">
                  <c:v>27.026549999999997</c:v>
                </c:pt>
                <c:pt idx="191">
                  <c:v>27.026549999999997</c:v>
                </c:pt>
                <c:pt idx="192">
                  <c:v>27.026549999999997</c:v>
                </c:pt>
                <c:pt idx="193">
                  <c:v>27.026549999999997</c:v>
                </c:pt>
                <c:pt idx="194">
                  <c:v>27.026549999999997</c:v>
                </c:pt>
                <c:pt idx="195">
                  <c:v>27.026549999999997</c:v>
                </c:pt>
                <c:pt idx="196">
                  <c:v>27.026549999999997</c:v>
                </c:pt>
                <c:pt idx="197">
                  <c:v>27.026549999999997</c:v>
                </c:pt>
                <c:pt idx="198">
                  <c:v>27.026549999999997</c:v>
                </c:pt>
                <c:pt idx="199">
                  <c:v>27.026549999999997</c:v>
                </c:pt>
                <c:pt idx="200">
                  <c:v>27.026549999999997</c:v>
                </c:pt>
                <c:pt idx="201">
                  <c:v>27.026549999999997</c:v>
                </c:pt>
                <c:pt idx="202">
                  <c:v>27.026549999999997</c:v>
                </c:pt>
                <c:pt idx="203">
                  <c:v>27.026549999999997</c:v>
                </c:pt>
                <c:pt idx="204">
                  <c:v>27.026549999999997</c:v>
                </c:pt>
                <c:pt idx="205">
                  <c:v>27.026549999999997</c:v>
                </c:pt>
                <c:pt idx="206">
                  <c:v>27.026549999999997</c:v>
                </c:pt>
                <c:pt idx="207">
                  <c:v>27.026549999999997</c:v>
                </c:pt>
                <c:pt idx="208">
                  <c:v>27.026549999999997</c:v>
                </c:pt>
                <c:pt idx="209">
                  <c:v>27.026549999999997</c:v>
                </c:pt>
                <c:pt idx="210">
                  <c:v>27.026549999999997</c:v>
                </c:pt>
                <c:pt idx="211">
                  <c:v>27.026549999999997</c:v>
                </c:pt>
                <c:pt idx="212">
                  <c:v>27.026549999999997</c:v>
                </c:pt>
                <c:pt idx="213">
                  <c:v>27.026549999999997</c:v>
                </c:pt>
                <c:pt idx="214">
                  <c:v>27.026549999999997</c:v>
                </c:pt>
                <c:pt idx="215">
                  <c:v>27.026549999999997</c:v>
                </c:pt>
                <c:pt idx="216">
                  <c:v>27.026549999999997</c:v>
                </c:pt>
                <c:pt idx="217">
                  <c:v>27.026549999999997</c:v>
                </c:pt>
                <c:pt idx="218">
                  <c:v>27.026549999999997</c:v>
                </c:pt>
                <c:pt idx="219">
                  <c:v>27.026549999999997</c:v>
                </c:pt>
                <c:pt idx="220">
                  <c:v>27.026549999999997</c:v>
                </c:pt>
                <c:pt idx="221">
                  <c:v>27.026549999999997</c:v>
                </c:pt>
                <c:pt idx="222">
                  <c:v>27.026549999999997</c:v>
                </c:pt>
                <c:pt idx="223">
                  <c:v>27.026549999999997</c:v>
                </c:pt>
                <c:pt idx="224">
                  <c:v>27.026549999999997</c:v>
                </c:pt>
                <c:pt idx="225">
                  <c:v>27.026549999999997</c:v>
                </c:pt>
                <c:pt idx="226">
                  <c:v>27.026549999999997</c:v>
                </c:pt>
                <c:pt idx="227">
                  <c:v>27.026549999999997</c:v>
                </c:pt>
                <c:pt idx="228">
                  <c:v>27.026549999999997</c:v>
                </c:pt>
                <c:pt idx="229">
                  <c:v>27.026549999999997</c:v>
                </c:pt>
                <c:pt idx="230">
                  <c:v>27.026549999999997</c:v>
                </c:pt>
                <c:pt idx="231">
                  <c:v>27.026549999999997</c:v>
                </c:pt>
                <c:pt idx="232">
                  <c:v>27.026549999999997</c:v>
                </c:pt>
                <c:pt idx="233">
                  <c:v>27.026549999999997</c:v>
                </c:pt>
                <c:pt idx="234">
                  <c:v>27.026549999999997</c:v>
                </c:pt>
                <c:pt idx="235">
                  <c:v>27.026549999999997</c:v>
                </c:pt>
                <c:pt idx="236">
                  <c:v>27.026549999999997</c:v>
                </c:pt>
                <c:pt idx="237">
                  <c:v>27.026549999999997</c:v>
                </c:pt>
                <c:pt idx="238">
                  <c:v>27.026549999999997</c:v>
                </c:pt>
                <c:pt idx="239">
                  <c:v>27.026549999999997</c:v>
                </c:pt>
                <c:pt idx="240">
                  <c:v>27.026549999999997</c:v>
                </c:pt>
                <c:pt idx="241">
                  <c:v>27.026549999999997</c:v>
                </c:pt>
                <c:pt idx="242">
                  <c:v>27.026549999999997</c:v>
                </c:pt>
                <c:pt idx="243">
                  <c:v>27.026549999999997</c:v>
                </c:pt>
                <c:pt idx="244">
                  <c:v>27.026549999999997</c:v>
                </c:pt>
                <c:pt idx="245">
                  <c:v>27.026549999999997</c:v>
                </c:pt>
                <c:pt idx="246">
                  <c:v>27.026549999999997</c:v>
                </c:pt>
                <c:pt idx="247">
                  <c:v>27.026549999999997</c:v>
                </c:pt>
                <c:pt idx="248">
                  <c:v>27.026549999999997</c:v>
                </c:pt>
                <c:pt idx="249">
                  <c:v>27.026549999999997</c:v>
                </c:pt>
                <c:pt idx="250">
                  <c:v>27.026549999999997</c:v>
                </c:pt>
                <c:pt idx="251">
                  <c:v>27.026549999999997</c:v>
                </c:pt>
                <c:pt idx="252">
                  <c:v>27.026549999999997</c:v>
                </c:pt>
                <c:pt idx="253">
                  <c:v>27.026549999999997</c:v>
                </c:pt>
                <c:pt idx="254">
                  <c:v>27.026549999999997</c:v>
                </c:pt>
                <c:pt idx="255">
                  <c:v>27.026549999999997</c:v>
                </c:pt>
                <c:pt idx="256">
                  <c:v>27.026549999999997</c:v>
                </c:pt>
                <c:pt idx="257">
                  <c:v>27.026549999999997</c:v>
                </c:pt>
                <c:pt idx="258">
                  <c:v>27.026549999999997</c:v>
                </c:pt>
                <c:pt idx="259">
                  <c:v>27.026549999999997</c:v>
                </c:pt>
                <c:pt idx="260">
                  <c:v>27.026549999999997</c:v>
                </c:pt>
                <c:pt idx="261">
                  <c:v>27.026549999999997</c:v>
                </c:pt>
                <c:pt idx="262">
                  <c:v>27.026549999999997</c:v>
                </c:pt>
                <c:pt idx="263">
                  <c:v>27.026549999999997</c:v>
                </c:pt>
                <c:pt idx="264">
                  <c:v>27.026549999999997</c:v>
                </c:pt>
                <c:pt idx="265">
                  <c:v>27.026549999999997</c:v>
                </c:pt>
                <c:pt idx="266">
                  <c:v>27.026549999999997</c:v>
                </c:pt>
                <c:pt idx="267">
                  <c:v>27.026549999999997</c:v>
                </c:pt>
                <c:pt idx="268">
                  <c:v>27.026549999999997</c:v>
                </c:pt>
                <c:pt idx="269">
                  <c:v>27.026549999999997</c:v>
                </c:pt>
                <c:pt idx="270">
                  <c:v>27.026549999999997</c:v>
                </c:pt>
                <c:pt idx="271">
                  <c:v>27.026549999999997</c:v>
                </c:pt>
                <c:pt idx="272">
                  <c:v>27.026549999999997</c:v>
                </c:pt>
                <c:pt idx="273">
                  <c:v>27.026549999999997</c:v>
                </c:pt>
                <c:pt idx="274">
                  <c:v>27.026549999999997</c:v>
                </c:pt>
                <c:pt idx="275">
                  <c:v>27.026549999999997</c:v>
                </c:pt>
                <c:pt idx="276">
                  <c:v>27.026549999999997</c:v>
                </c:pt>
                <c:pt idx="277">
                  <c:v>27.026549999999997</c:v>
                </c:pt>
                <c:pt idx="278">
                  <c:v>27.026549999999997</c:v>
                </c:pt>
                <c:pt idx="279">
                  <c:v>27.026549999999997</c:v>
                </c:pt>
                <c:pt idx="280">
                  <c:v>27.026549999999997</c:v>
                </c:pt>
                <c:pt idx="281">
                  <c:v>27.026549999999997</c:v>
                </c:pt>
                <c:pt idx="282">
                  <c:v>27.026549999999997</c:v>
                </c:pt>
                <c:pt idx="283">
                  <c:v>27.026549999999997</c:v>
                </c:pt>
                <c:pt idx="284">
                  <c:v>27.026549999999997</c:v>
                </c:pt>
                <c:pt idx="285">
                  <c:v>27.026549999999997</c:v>
                </c:pt>
                <c:pt idx="286">
                  <c:v>27.026549999999997</c:v>
                </c:pt>
                <c:pt idx="287">
                  <c:v>27.026549999999997</c:v>
                </c:pt>
                <c:pt idx="288">
                  <c:v>27.026549999999997</c:v>
                </c:pt>
                <c:pt idx="289">
                  <c:v>27.026549999999997</c:v>
                </c:pt>
                <c:pt idx="290">
                  <c:v>27.026549999999997</c:v>
                </c:pt>
                <c:pt idx="291">
                  <c:v>27.026549999999997</c:v>
                </c:pt>
                <c:pt idx="292">
                  <c:v>27.026549999999997</c:v>
                </c:pt>
                <c:pt idx="293">
                  <c:v>27.026549999999997</c:v>
                </c:pt>
                <c:pt idx="294">
                  <c:v>27.026549999999997</c:v>
                </c:pt>
                <c:pt idx="295">
                  <c:v>27.026549999999997</c:v>
                </c:pt>
                <c:pt idx="296">
                  <c:v>27.026549999999997</c:v>
                </c:pt>
                <c:pt idx="297">
                  <c:v>27.026549999999997</c:v>
                </c:pt>
                <c:pt idx="298">
                  <c:v>27.026549999999997</c:v>
                </c:pt>
                <c:pt idx="299">
                  <c:v>27.026549999999997</c:v>
                </c:pt>
                <c:pt idx="300">
                  <c:v>27.026549999999997</c:v>
                </c:pt>
                <c:pt idx="301">
                  <c:v>27.026549999999997</c:v>
                </c:pt>
                <c:pt idx="302">
                  <c:v>27.026549999999997</c:v>
                </c:pt>
                <c:pt idx="303">
                  <c:v>27.026549999999997</c:v>
                </c:pt>
                <c:pt idx="304">
                  <c:v>27.026549999999997</c:v>
                </c:pt>
                <c:pt idx="305">
                  <c:v>27.026549999999997</c:v>
                </c:pt>
                <c:pt idx="306">
                  <c:v>27.026549999999997</c:v>
                </c:pt>
                <c:pt idx="307">
                  <c:v>27.026549999999997</c:v>
                </c:pt>
                <c:pt idx="308">
                  <c:v>27.026549999999997</c:v>
                </c:pt>
                <c:pt idx="309">
                  <c:v>27.026549999999997</c:v>
                </c:pt>
                <c:pt idx="310">
                  <c:v>27.026549999999997</c:v>
                </c:pt>
                <c:pt idx="311">
                  <c:v>27.026549999999997</c:v>
                </c:pt>
                <c:pt idx="312">
                  <c:v>27.026549999999997</c:v>
                </c:pt>
                <c:pt idx="313">
                  <c:v>27.026549999999997</c:v>
                </c:pt>
                <c:pt idx="314">
                  <c:v>27.026549999999997</c:v>
                </c:pt>
                <c:pt idx="315">
                  <c:v>27.026549999999997</c:v>
                </c:pt>
                <c:pt idx="316">
                  <c:v>27.026549999999997</c:v>
                </c:pt>
                <c:pt idx="317">
                  <c:v>27.026549999999997</c:v>
                </c:pt>
                <c:pt idx="318">
                  <c:v>27.026549999999997</c:v>
                </c:pt>
                <c:pt idx="319">
                  <c:v>27.026549999999997</c:v>
                </c:pt>
                <c:pt idx="320">
                  <c:v>27.026549999999997</c:v>
                </c:pt>
                <c:pt idx="321">
                  <c:v>27.026549999999997</c:v>
                </c:pt>
                <c:pt idx="322">
                  <c:v>27.026549999999997</c:v>
                </c:pt>
                <c:pt idx="323">
                  <c:v>27.026549999999997</c:v>
                </c:pt>
                <c:pt idx="324">
                  <c:v>27.026549999999997</c:v>
                </c:pt>
                <c:pt idx="325">
                  <c:v>27.026549999999997</c:v>
                </c:pt>
                <c:pt idx="326">
                  <c:v>27.026549999999997</c:v>
                </c:pt>
                <c:pt idx="327">
                  <c:v>27.026549999999997</c:v>
                </c:pt>
                <c:pt idx="328">
                  <c:v>27.026549999999997</c:v>
                </c:pt>
                <c:pt idx="329">
                  <c:v>27.026549999999997</c:v>
                </c:pt>
                <c:pt idx="330">
                  <c:v>27.026549999999997</c:v>
                </c:pt>
                <c:pt idx="331">
                  <c:v>27.026549999999997</c:v>
                </c:pt>
                <c:pt idx="332">
                  <c:v>27.026549999999997</c:v>
                </c:pt>
                <c:pt idx="333">
                  <c:v>27.026549999999997</c:v>
                </c:pt>
                <c:pt idx="334">
                  <c:v>27.026549999999997</c:v>
                </c:pt>
                <c:pt idx="335">
                  <c:v>27.026549999999997</c:v>
                </c:pt>
                <c:pt idx="336">
                  <c:v>27.026549999999997</c:v>
                </c:pt>
                <c:pt idx="337">
                  <c:v>27.026549999999997</c:v>
                </c:pt>
                <c:pt idx="338">
                  <c:v>27.026549999999997</c:v>
                </c:pt>
                <c:pt idx="339">
                  <c:v>27.026549999999997</c:v>
                </c:pt>
                <c:pt idx="340">
                  <c:v>27.026549999999997</c:v>
                </c:pt>
                <c:pt idx="341">
                  <c:v>27.026549999999997</c:v>
                </c:pt>
                <c:pt idx="342">
                  <c:v>27.026549999999997</c:v>
                </c:pt>
                <c:pt idx="343">
                  <c:v>27.026549999999997</c:v>
                </c:pt>
                <c:pt idx="344">
                  <c:v>27.026549999999997</c:v>
                </c:pt>
                <c:pt idx="345">
                  <c:v>27.026549999999997</c:v>
                </c:pt>
                <c:pt idx="346">
                  <c:v>27.026549999999997</c:v>
                </c:pt>
                <c:pt idx="347">
                  <c:v>27.026549999999997</c:v>
                </c:pt>
                <c:pt idx="348">
                  <c:v>27.026549999999997</c:v>
                </c:pt>
                <c:pt idx="349">
                  <c:v>27.026549999999997</c:v>
                </c:pt>
                <c:pt idx="350">
                  <c:v>27.026549999999997</c:v>
                </c:pt>
                <c:pt idx="351">
                  <c:v>27.026549999999997</c:v>
                </c:pt>
                <c:pt idx="352">
                  <c:v>27.026549999999997</c:v>
                </c:pt>
                <c:pt idx="353">
                  <c:v>27.026549999999997</c:v>
                </c:pt>
                <c:pt idx="354">
                  <c:v>27.026549999999997</c:v>
                </c:pt>
                <c:pt idx="355">
                  <c:v>27.026549999999997</c:v>
                </c:pt>
                <c:pt idx="356">
                  <c:v>27.026549999999997</c:v>
                </c:pt>
                <c:pt idx="357">
                  <c:v>27.026549999999997</c:v>
                </c:pt>
                <c:pt idx="358">
                  <c:v>27.026549999999997</c:v>
                </c:pt>
                <c:pt idx="359">
                  <c:v>27.026549999999997</c:v>
                </c:pt>
                <c:pt idx="360">
                  <c:v>27.026549999999997</c:v>
                </c:pt>
                <c:pt idx="361">
                  <c:v>27.026549999999997</c:v>
                </c:pt>
                <c:pt idx="362">
                  <c:v>27.026549999999997</c:v>
                </c:pt>
                <c:pt idx="363">
                  <c:v>27.026549999999997</c:v>
                </c:pt>
                <c:pt idx="364">
                  <c:v>27.026549999999997</c:v>
                </c:pt>
                <c:pt idx="365">
                  <c:v>27.026549999999997</c:v>
                </c:pt>
                <c:pt idx="366">
                  <c:v>27.026549999999997</c:v>
                </c:pt>
                <c:pt idx="367">
                  <c:v>27.026549999999997</c:v>
                </c:pt>
                <c:pt idx="368">
                  <c:v>27.026549999999997</c:v>
                </c:pt>
                <c:pt idx="369">
                  <c:v>27.026549999999997</c:v>
                </c:pt>
                <c:pt idx="370">
                  <c:v>27.026549999999997</c:v>
                </c:pt>
                <c:pt idx="371">
                  <c:v>27.026549999999997</c:v>
                </c:pt>
                <c:pt idx="372">
                  <c:v>27.026549999999997</c:v>
                </c:pt>
                <c:pt idx="373">
                  <c:v>27.026549999999997</c:v>
                </c:pt>
                <c:pt idx="374">
                  <c:v>27.026549999999997</c:v>
                </c:pt>
                <c:pt idx="375">
                  <c:v>27.026549999999997</c:v>
                </c:pt>
                <c:pt idx="376">
                  <c:v>27.026549999999997</c:v>
                </c:pt>
                <c:pt idx="377">
                  <c:v>27.026549999999997</c:v>
                </c:pt>
                <c:pt idx="378">
                  <c:v>27.026549999999997</c:v>
                </c:pt>
                <c:pt idx="379">
                  <c:v>27.026549999999997</c:v>
                </c:pt>
                <c:pt idx="380">
                  <c:v>27.026549999999997</c:v>
                </c:pt>
                <c:pt idx="381">
                  <c:v>27.026549999999997</c:v>
                </c:pt>
                <c:pt idx="382">
                  <c:v>27.026549999999997</c:v>
                </c:pt>
                <c:pt idx="383">
                  <c:v>27.026549999999997</c:v>
                </c:pt>
                <c:pt idx="384">
                  <c:v>27.026549999999997</c:v>
                </c:pt>
                <c:pt idx="385">
                  <c:v>27.026549999999997</c:v>
                </c:pt>
                <c:pt idx="386">
                  <c:v>27.026549999999997</c:v>
                </c:pt>
                <c:pt idx="387">
                  <c:v>27.026549999999997</c:v>
                </c:pt>
                <c:pt idx="388">
                  <c:v>27.026549999999997</c:v>
                </c:pt>
                <c:pt idx="389">
                  <c:v>27.026549999999997</c:v>
                </c:pt>
                <c:pt idx="390">
                  <c:v>27.026549999999997</c:v>
                </c:pt>
                <c:pt idx="391">
                  <c:v>27.026549999999997</c:v>
                </c:pt>
                <c:pt idx="392">
                  <c:v>27.026549999999997</c:v>
                </c:pt>
                <c:pt idx="393">
                  <c:v>27.026549999999997</c:v>
                </c:pt>
                <c:pt idx="394">
                  <c:v>27.026549999999997</c:v>
                </c:pt>
                <c:pt idx="395">
                  <c:v>27.026549999999997</c:v>
                </c:pt>
                <c:pt idx="396">
                  <c:v>27.026549999999997</c:v>
                </c:pt>
                <c:pt idx="397">
                  <c:v>27.026549999999997</c:v>
                </c:pt>
                <c:pt idx="398">
                  <c:v>27.026549999999997</c:v>
                </c:pt>
                <c:pt idx="399">
                  <c:v>27.026549999999997</c:v>
                </c:pt>
                <c:pt idx="400">
                  <c:v>27.026549999999997</c:v>
                </c:pt>
                <c:pt idx="401">
                  <c:v>27.026549999999997</c:v>
                </c:pt>
                <c:pt idx="402">
                  <c:v>27.026549999999997</c:v>
                </c:pt>
                <c:pt idx="403">
                  <c:v>27.026549999999997</c:v>
                </c:pt>
                <c:pt idx="404">
                  <c:v>27.026549999999997</c:v>
                </c:pt>
                <c:pt idx="405">
                  <c:v>27.026549999999997</c:v>
                </c:pt>
                <c:pt idx="406">
                  <c:v>27.026549999999997</c:v>
                </c:pt>
                <c:pt idx="407">
                  <c:v>27.026549999999997</c:v>
                </c:pt>
                <c:pt idx="408">
                  <c:v>27.026549999999997</c:v>
                </c:pt>
                <c:pt idx="409">
                  <c:v>27.026549999999997</c:v>
                </c:pt>
                <c:pt idx="410">
                  <c:v>27.026549999999997</c:v>
                </c:pt>
                <c:pt idx="411">
                  <c:v>27.026549999999997</c:v>
                </c:pt>
                <c:pt idx="412">
                  <c:v>27.026549999999997</c:v>
                </c:pt>
                <c:pt idx="413">
                  <c:v>27.026549999999997</c:v>
                </c:pt>
                <c:pt idx="414">
                  <c:v>27.026549999999997</c:v>
                </c:pt>
                <c:pt idx="415">
                  <c:v>27.026549999999997</c:v>
                </c:pt>
                <c:pt idx="416">
                  <c:v>27.026549999999997</c:v>
                </c:pt>
                <c:pt idx="417">
                  <c:v>27.026549999999997</c:v>
                </c:pt>
                <c:pt idx="418">
                  <c:v>27.026549999999997</c:v>
                </c:pt>
                <c:pt idx="419">
                  <c:v>27.026549999999997</c:v>
                </c:pt>
                <c:pt idx="420">
                  <c:v>27.026549999999997</c:v>
                </c:pt>
                <c:pt idx="421">
                  <c:v>27.026549999999997</c:v>
                </c:pt>
                <c:pt idx="422">
                  <c:v>27.026549999999997</c:v>
                </c:pt>
                <c:pt idx="423">
                  <c:v>27.026549999999997</c:v>
                </c:pt>
                <c:pt idx="424">
                  <c:v>27.026549999999997</c:v>
                </c:pt>
                <c:pt idx="425">
                  <c:v>27.026549999999997</c:v>
                </c:pt>
                <c:pt idx="426">
                  <c:v>27.026549999999997</c:v>
                </c:pt>
                <c:pt idx="427">
                  <c:v>27.026549999999997</c:v>
                </c:pt>
                <c:pt idx="428">
                  <c:v>27.026549999999997</c:v>
                </c:pt>
                <c:pt idx="429">
                  <c:v>27.026549999999997</c:v>
                </c:pt>
                <c:pt idx="430">
                  <c:v>27.026549999999997</c:v>
                </c:pt>
                <c:pt idx="431">
                  <c:v>27.026549999999997</c:v>
                </c:pt>
                <c:pt idx="432">
                  <c:v>27.026549999999997</c:v>
                </c:pt>
                <c:pt idx="433">
                  <c:v>27.026549999999997</c:v>
                </c:pt>
                <c:pt idx="434">
                  <c:v>27.026549999999997</c:v>
                </c:pt>
                <c:pt idx="435">
                  <c:v>27.026549999999997</c:v>
                </c:pt>
                <c:pt idx="436">
                  <c:v>27.026549999999997</c:v>
                </c:pt>
                <c:pt idx="437">
                  <c:v>27.026549999999997</c:v>
                </c:pt>
                <c:pt idx="438">
                  <c:v>27.026549999999997</c:v>
                </c:pt>
                <c:pt idx="439">
                  <c:v>27.026549999999997</c:v>
                </c:pt>
                <c:pt idx="440">
                  <c:v>27.026549999999997</c:v>
                </c:pt>
                <c:pt idx="441">
                  <c:v>27.026549999999997</c:v>
                </c:pt>
                <c:pt idx="442">
                  <c:v>27.026549999999997</c:v>
                </c:pt>
                <c:pt idx="443">
                  <c:v>27.026549999999997</c:v>
                </c:pt>
                <c:pt idx="444">
                  <c:v>27.026549999999997</c:v>
                </c:pt>
                <c:pt idx="445">
                  <c:v>27.026549999999997</c:v>
                </c:pt>
                <c:pt idx="446">
                  <c:v>27.026549999999997</c:v>
                </c:pt>
                <c:pt idx="447">
                  <c:v>27.026549999999997</c:v>
                </c:pt>
                <c:pt idx="448">
                  <c:v>27.026549999999997</c:v>
                </c:pt>
                <c:pt idx="449">
                  <c:v>27.026549999999997</c:v>
                </c:pt>
                <c:pt idx="450">
                  <c:v>27.026549999999997</c:v>
                </c:pt>
                <c:pt idx="451">
                  <c:v>27.026549999999997</c:v>
                </c:pt>
                <c:pt idx="452">
                  <c:v>27.026549999999997</c:v>
                </c:pt>
                <c:pt idx="453">
                  <c:v>27.026549999999997</c:v>
                </c:pt>
                <c:pt idx="454">
                  <c:v>27.026549999999997</c:v>
                </c:pt>
                <c:pt idx="455">
                  <c:v>27.026549999999997</c:v>
                </c:pt>
                <c:pt idx="456">
                  <c:v>27.026549999999997</c:v>
                </c:pt>
                <c:pt idx="457">
                  <c:v>27.026549999999997</c:v>
                </c:pt>
                <c:pt idx="458">
                  <c:v>27.026549999999997</c:v>
                </c:pt>
                <c:pt idx="459">
                  <c:v>27.026549999999997</c:v>
                </c:pt>
                <c:pt idx="460">
                  <c:v>27.026549999999997</c:v>
                </c:pt>
                <c:pt idx="461">
                  <c:v>27.026549999999997</c:v>
                </c:pt>
                <c:pt idx="462">
                  <c:v>27.026549999999997</c:v>
                </c:pt>
                <c:pt idx="463">
                  <c:v>27.026549999999997</c:v>
                </c:pt>
                <c:pt idx="464">
                  <c:v>27.026549999999997</c:v>
                </c:pt>
                <c:pt idx="465">
                  <c:v>27.026549999999997</c:v>
                </c:pt>
                <c:pt idx="466">
                  <c:v>27.026549999999997</c:v>
                </c:pt>
                <c:pt idx="467">
                  <c:v>27.026549999999997</c:v>
                </c:pt>
                <c:pt idx="468">
                  <c:v>27.026549999999997</c:v>
                </c:pt>
                <c:pt idx="469">
                  <c:v>27.026549999999997</c:v>
                </c:pt>
                <c:pt idx="470">
                  <c:v>27.026549999999997</c:v>
                </c:pt>
                <c:pt idx="471">
                  <c:v>27.026549999999997</c:v>
                </c:pt>
                <c:pt idx="472">
                  <c:v>27.026549999999997</c:v>
                </c:pt>
                <c:pt idx="473">
                  <c:v>27.026549999999997</c:v>
                </c:pt>
                <c:pt idx="474">
                  <c:v>27.026549999999997</c:v>
                </c:pt>
                <c:pt idx="475">
                  <c:v>27.026549999999997</c:v>
                </c:pt>
                <c:pt idx="476">
                  <c:v>27.026549999999997</c:v>
                </c:pt>
                <c:pt idx="477">
                  <c:v>27.026549999999997</c:v>
                </c:pt>
                <c:pt idx="478">
                  <c:v>27.026549999999997</c:v>
                </c:pt>
                <c:pt idx="479">
                  <c:v>27.026549999999997</c:v>
                </c:pt>
                <c:pt idx="480">
                  <c:v>27.026549999999997</c:v>
                </c:pt>
                <c:pt idx="481">
                  <c:v>27.026549999999997</c:v>
                </c:pt>
                <c:pt idx="482">
                  <c:v>27.026549999999997</c:v>
                </c:pt>
                <c:pt idx="483">
                  <c:v>27.026549999999997</c:v>
                </c:pt>
                <c:pt idx="484">
                  <c:v>27.026549999999997</c:v>
                </c:pt>
                <c:pt idx="485">
                  <c:v>27.026549999999997</c:v>
                </c:pt>
                <c:pt idx="486">
                  <c:v>27.026549999999997</c:v>
                </c:pt>
                <c:pt idx="487">
                  <c:v>27.026549999999997</c:v>
                </c:pt>
                <c:pt idx="488">
                  <c:v>27.026549999999997</c:v>
                </c:pt>
                <c:pt idx="489">
                  <c:v>27.026549999999997</c:v>
                </c:pt>
                <c:pt idx="490">
                  <c:v>27.026549999999997</c:v>
                </c:pt>
                <c:pt idx="491">
                  <c:v>27.026549999999997</c:v>
                </c:pt>
                <c:pt idx="492">
                  <c:v>27.026549999999997</c:v>
                </c:pt>
                <c:pt idx="493">
                  <c:v>27.026549999999997</c:v>
                </c:pt>
                <c:pt idx="494">
                  <c:v>27.026549999999997</c:v>
                </c:pt>
                <c:pt idx="495">
                  <c:v>27.026549999999997</c:v>
                </c:pt>
                <c:pt idx="496">
                  <c:v>27.026549999999997</c:v>
                </c:pt>
                <c:pt idx="497">
                  <c:v>27.026549999999997</c:v>
                </c:pt>
                <c:pt idx="498">
                  <c:v>27.026549999999997</c:v>
                </c:pt>
                <c:pt idx="499">
                  <c:v>27.026549999999997</c:v>
                </c:pt>
                <c:pt idx="500">
                  <c:v>27.026549999999997</c:v>
                </c:pt>
                <c:pt idx="501">
                  <c:v>27.026549999999997</c:v>
                </c:pt>
                <c:pt idx="502">
                  <c:v>27.026549999999997</c:v>
                </c:pt>
                <c:pt idx="503">
                  <c:v>27.026549999999997</c:v>
                </c:pt>
                <c:pt idx="504">
                  <c:v>27.026549999999997</c:v>
                </c:pt>
                <c:pt idx="505">
                  <c:v>27.026549999999997</c:v>
                </c:pt>
                <c:pt idx="506">
                  <c:v>27.026549999999997</c:v>
                </c:pt>
                <c:pt idx="507">
                  <c:v>27.026549999999997</c:v>
                </c:pt>
                <c:pt idx="508">
                  <c:v>27.026549999999997</c:v>
                </c:pt>
                <c:pt idx="509">
                  <c:v>27.026549999999997</c:v>
                </c:pt>
                <c:pt idx="510">
                  <c:v>27.026549999999997</c:v>
                </c:pt>
                <c:pt idx="511">
                  <c:v>27.026549999999997</c:v>
                </c:pt>
                <c:pt idx="512">
                  <c:v>27.026549999999997</c:v>
                </c:pt>
                <c:pt idx="513">
                  <c:v>27.026549999999997</c:v>
                </c:pt>
                <c:pt idx="514">
                  <c:v>27.026549999999997</c:v>
                </c:pt>
                <c:pt idx="515">
                  <c:v>27.026549999999997</c:v>
                </c:pt>
                <c:pt idx="516">
                  <c:v>27.026549999999997</c:v>
                </c:pt>
                <c:pt idx="517">
                  <c:v>27.026549999999997</c:v>
                </c:pt>
                <c:pt idx="518">
                  <c:v>27.026549999999997</c:v>
                </c:pt>
                <c:pt idx="519">
                  <c:v>27.026549999999997</c:v>
                </c:pt>
                <c:pt idx="520">
                  <c:v>27.026549999999997</c:v>
                </c:pt>
                <c:pt idx="521">
                  <c:v>27.026549999999997</c:v>
                </c:pt>
                <c:pt idx="522">
                  <c:v>27.026549999999997</c:v>
                </c:pt>
                <c:pt idx="523">
                  <c:v>27.026549999999997</c:v>
                </c:pt>
                <c:pt idx="524">
                  <c:v>27.026549999999997</c:v>
                </c:pt>
                <c:pt idx="525">
                  <c:v>27.026549999999997</c:v>
                </c:pt>
                <c:pt idx="526">
                  <c:v>27.026549999999997</c:v>
                </c:pt>
                <c:pt idx="527">
                  <c:v>27.026549999999997</c:v>
                </c:pt>
                <c:pt idx="528">
                  <c:v>27.026549999999997</c:v>
                </c:pt>
                <c:pt idx="529">
                  <c:v>27.026549999999997</c:v>
                </c:pt>
                <c:pt idx="530">
                  <c:v>27.026549999999997</c:v>
                </c:pt>
                <c:pt idx="531">
                  <c:v>27.026549999999997</c:v>
                </c:pt>
                <c:pt idx="532">
                  <c:v>27.026549999999997</c:v>
                </c:pt>
                <c:pt idx="533">
                  <c:v>27.026549999999997</c:v>
                </c:pt>
                <c:pt idx="534">
                  <c:v>27.026549999999997</c:v>
                </c:pt>
                <c:pt idx="535">
                  <c:v>27.026549999999997</c:v>
                </c:pt>
                <c:pt idx="536">
                  <c:v>27.026549999999997</c:v>
                </c:pt>
                <c:pt idx="537">
                  <c:v>27.026549999999997</c:v>
                </c:pt>
                <c:pt idx="538">
                  <c:v>27.026549999999997</c:v>
                </c:pt>
                <c:pt idx="539">
                  <c:v>27.026549999999997</c:v>
                </c:pt>
                <c:pt idx="540">
                  <c:v>27.026549999999997</c:v>
                </c:pt>
                <c:pt idx="541">
                  <c:v>27.026549999999997</c:v>
                </c:pt>
                <c:pt idx="542">
                  <c:v>27.026549999999997</c:v>
                </c:pt>
                <c:pt idx="543">
                  <c:v>27.026549999999997</c:v>
                </c:pt>
                <c:pt idx="544">
                  <c:v>27.026549999999997</c:v>
                </c:pt>
                <c:pt idx="545">
                  <c:v>27.026549999999997</c:v>
                </c:pt>
                <c:pt idx="546">
                  <c:v>27.026549999999997</c:v>
                </c:pt>
                <c:pt idx="547">
                  <c:v>27.026549999999997</c:v>
                </c:pt>
                <c:pt idx="548">
                  <c:v>27.026549999999997</c:v>
                </c:pt>
                <c:pt idx="549">
                  <c:v>27.026549999999997</c:v>
                </c:pt>
                <c:pt idx="550">
                  <c:v>27.026549999999997</c:v>
                </c:pt>
                <c:pt idx="551">
                  <c:v>27.026549999999997</c:v>
                </c:pt>
                <c:pt idx="552">
                  <c:v>27.026549999999997</c:v>
                </c:pt>
                <c:pt idx="553">
                  <c:v>27.026549999999997</c:v>
                </c:pt>
                <c:pt idx="554">
                  <c:v>27.026549999999997</c:v>
                </c:pt>
                <c:pt idx="555">
                  <c:v>27.026549999999997</c:v>
                </c:pt>
                <c:pt idx="556">
                  <c:v>27.026549999999997</c:v>
                </c:pt>
                <c:pt idx="557">
                  <c:v>27.026549999999997</c:v>
                </c:pt>
                <c:pt idx="558">
                  <c:v>27.026549999999997</c:v>
                </c:pt>
                <c:pt idx="559">
                  <c:v>27.026549999999997</c:v>
                </c:pt>
                <c:pt idx="560">
                  <c:v>27.026549999999997</c:v>
                </c:pt>
                <c:pt idx="561">
                  <c:v>27.026549999999997</c:v>
                </c:pt>
                <c:pt idx="562">
                  <c:v>27.026549999999997</c:v>
                </c:pt>
                <c:pt idx="563">
                  <c:v>27.026549999999997</c:v>
                </c:pt>
                <c:pt idx="564">
                  <c:v>27.026549999999997</c:v>
                </c:pt>
                <c:pt idx="565">
                  <c:v>27.026549999999997</c:v>
                </c:pt>
                <c:pt idx="566">
                  <c:v>27.026549999999997</c:v>
                </c:pt>
                <c:pt idx="567">
                  <c:v>27.026549999999997</c:v>
                </c:pt>
                <c:pt idx="568">
                  <c:v>27.026549999999997</c:v>
                </c:pt>
                <c:pt idx="569">
                  <c:v>27.026549999999997</c:v>
                </c:pt>
                <c:pt idx="570">
                  <c:v>27.026549999999997</c:v>
                </c:pt>
                <c:pt idx="571">
                  <c:v>27.026549999999997</c:v>
                </c:pt>
                <c:pt idx="572">
                  <c:v>27.026549999999997</c:v>
                </c:pt>
                <c:pt idx="573">
                  <c:v>27.026549999999997</c:v>
                </c:pt>
                <c:pt idx="574">
                  <c:v>27.026549999999997</c:v>
                </c:pt>
                <c:pt idx="575">
                  <c:v>27.026549999999997</c:v>
                </c:pt>
                <c:pt idx="576">
                  <c:v>27.026549999999997</c:v>
                </c:pt>
                <c:pt idx="577">
                  <c:v>27.026549999999997</c:v>
                </c:pt>
                <c:pt idx="578">
                  <c:v>27.026549999999997</c:v>
                </c:pt>
                <c:pt idx="579">
                  <c:v>27.026549999999997</c:v>
                </c:pt>
                <c:pt idx="580">
                  <c:v>27.026549999999997</c:v>
                </c:pt>
                <c:pt idx="581">
                  <c:v>27.026549999999997</c:v>
                </c:pt>
                <c:pt idx="582">
                  <c:v>27.026549999999997</c:v>
                </c:pt>
                <c:pt idx="583">
                  <c:v>27.026549999999997</c:v>
                </c:pt>
                <c:pt idx="584">
                  <c:v>27.026549999999997</c:v>
                </c:pt>
                <c:pt idx="585">
                  <c:v>27.026549999999997</c:v>
                </c:pt>
                <c:pt idx="586">
                  <c:v>27.026549999999997</c:v>
                </c:pt>
                <c:pt idx="587">
                  <c:v>27.026549999999997</c:v>
                </c:pt>
                <c:pt idx="588">
                  <c:v>27.026549999999997</c:v>
                </c:pt>
                <c:pt idx="589">
                  <c:v>27.026549999999997</c:v>
                </c:pt>
                <c:pt idx="590">
                  <c:v>27.026549999999997</c:v>
                </c:pt>
                <c:pt idx="591">
                  <c:v>27.026549999999997</c:v>
                </c:pt>
                <c:pt idx="592">
                  <c:v>27.026549999999997</c:v>
                </c:pt>
                <c:pt idx="593">
                  <c:v>27.026549999999997</c:v>
                </c:pt>
                <c:pt idx="594">
                  <c:v>27.026549999999997</c:v>
                </c:pt>
                <c:pt idx="595">
                  <c:v>27.026549999999997</c:v>
                </c:pt>
                <c:pt idx="596">
                  <c:v>27.026549999999997</c:v>
                </c:pt>
                <c:pt idx="597">
                  <c:v>27.026549999999997</c:v>
                </c:pt>
                <c:pt idx="598">
                  <c:v>27.026549999999997</c:v>
                </c:pt>
                <c:pt idx="599">
                  <c:v>27.026549999999997</c:v>
                </c:pt>
                <c:pt idx="600">
                  <c:v>27.026549999999997</c:v>
                </c:pt>
                <c:pt idx="601">
                  <c:v>27.026549999999997</c:v>
                </c:pt>
                <c:pt idx="602">
                  <c:v>27.026549999999997</c:v>
                </c:pt>
                <c:pt idx="603">
                  <c:v>27.026549999999997</c:v>
                </c:pt>
                <c:pt idx="604">
                  <c:v>27.026549999999997</c:v>
                </c:pt>
                <c:pt idx="605">
                  <c:v>27.026549999999997</c:v>
                </c:pt>
                <c:pt idx="606">
                  <c:v>27.026549999999997</c:v>
                </c:pt>
                <c:pt idx="607">
                  <c:v>27.026549999999997</c:v>
                </c:pt>
                <c:pt idx="608">
                  <c:v>27.026549999999997</c:v>
                </c:pt>
                <c:pt idx="609">
                  <c:v>27.026549999999997</c:v>
                </c:pt>
                <c:pt idx="610">
                  <c:v>27.026549999999997</c:v>
                </c:pt>
                <c:pt idx="611">
                  <c:v>27.026549999999997</c:v>
                </c:pt>
                <c:pt idx="612">
                  <c:v>27.026549999999997</c:v>
                </c:pt>
                <c:pt idx="613">
                  <c:v>27.026549999999997</c:v>
                </c:pt>
                <c:pt idx="614">
                  <c:v>27.026549999999997</c:v>
                </c:pt>
                <c:pt idx="615">
                  <c:v>27.026549999999997</c:v>
                </c:pt>
                <c:pt idx="616">
                  <c:v>27.026549999999997</c:v>
                </c:pt>
                <c:pt idx="617">
                  <c:v>27.026549999999997</c:v>
                </c:pt>
                <c:pt idx="618">
                  <c:v>27.026549999999997</c:v>
                </c:pt>
                <c:pt idx="619">
                  <c:v>27.026549999999997</c:v>
                </c:pt>
                <c:pt idx="620">
                  <c:v>27.026549999999997</c:v>
                </c:pt>
                <c:pt idx="621">
                  <c:v>27.026549999999997</c:v>
                </c:pt>
                <c:pt idx="622">
                  <c:v>27.026549999999997</c:v>
                </c:pt>
                <c:pt idx="623">
                  <c:v>27.026549999999997</c:v>
                </c:pt>
                <c:pt idx="624">
                  <c:v>27.026549999999997</c:v>
                </c:pt>
                <c:pt idx="625">
                  <c:v>27.026549999999997</c:v>
                </c:pt>
                <c:pt idx="626">
                  <c:v>27.026549999999997</c:v>
                </c:pt>
                <c:pt idx="627">
                  <c:v>27.026549999999997</c:v>
                </c:pt>
                <c:pt idx="628">
                  <c:v>27.026549999999997</c:v>
                </c:pt>
                <c:pt idx="629">
                  <c:v>27.026549999999997</c:v>
                </c:pt>
                <c:pt idx="630">
                  <c:v>27.026549999999997</c:v>
                </c:pt>
                <c:pt idx="631">
                  <c:v>27.026549999999997</c:v>
                </c:pt>
                <c:pt idx="632">
                  <c:v>27.026549999999997</c:v>
                </c:pt>
                <c:pt idx="633">
                  <c:v>27.026549999999997</c:v>
                </c:pt>
                <c:pt idx="634">
                  <c:v>27.026549999999997</c:v>
                </c:pt>
                <c:pt idx="635">
                  <c:v>27.026549999999997</c:v>
                </c:pt>
                <c:pt idx="636">
                  <c:v>27.026549999999997</c:v>
                </c:pt>
                <c:pt idx="637">
                  <c:v>27.026549999999997</c:v>
                </c:pt>
                <c:pt idx="638">
                  <c:v>27.026549999999997</c:v>
                </c:pt>
                <c:pt idx="639">
                  <c:v>27.026549999999997</c:v>
                </c:pt>
                <c:pt idx="640">
                  <c:v>27.026549999999997</c:v>
                </c:pt>
                <c:pt idx="641">
                  <c:v>27.026549999999997</c:v>
                </c:pt>
                <c:pt idx="642">
                  <c:v>27.026549999999997</c:v>
                </c:pt>
                <c:pt idx="643">
                  <c:v>27.026549999999997</c:v>
                </c:pt>
                <c:pt idx="644">
                  <c:v>27.026549999999997</c:v>
                </c:pt>
                <c:pt idx="645">
                  <c:v>27.026549999999997</c:v>
                </c:pt>
                <c:pt idx="646">
                  <c:v>27.026549999999997</c:v>
                </c:pt>
                <c:pt idx="647">
                  <c:v>27.026549999999997</c:v>
                </c:pt>
                <c:pt idx="648">
                  <c:v>27.026549999999997</c:v>
                </c:pt>
                <c:pt idx="649">
                  <c:v>27.026549999999997</c:v>
                </c:pt>
                <c:pt idx="650">
                  <c:v>27.026549999999997</c:v>
                </c:pt>
                <c:pt idx="651">
                  <c:v>27.026549999999997</c:v>
                </c:pt>
                <c:pt idx="652">
                  <c:v>27.026549999999997</c:v>
                </c:pt>
                <c:pt idx="653">
                  <c:v>27.026549999999997</c:v>
                </c:pt>
                <c:pt idx="654">
                  <c:v>27.026549999999997</c:v>
                </c:pt>
                <c:pt idx="655">
                  <c:v>27.026549999999997</c:v>
                </c:pt>
                <c:pt idx="656">
                  <c:v>27.026549999999997</c:v>
                </c:pt>
                <c:pt idx="657">
                  <c:v>27.026549999999997</c:v>
                </c:pt>
                <c:pt idx="658">
                  <c:v>27.026549999999997</c:v>
                </c:pt>
                <c:pt idx="659">
                  <c:v>27.026549999999997</c:v>
                </c:pt>
                <c:pt idx="660">
                  <c:v>27.026549999999997</c:v>
                </c:pt>
                <c:pt idx="661">
                  <c:v>27.026549999999997</c:v>
                </c:pt>
                <c:pt idx="662">
                  <c:v>27.026549999999997</c:v>
                </c:pt>
                <c:pt idx="663">
                  <c:v>27.026549999999997</c:v>
                </c:pt>
                <c:pt idx="664">
                  <c:v>27.026549999999997</c:v>
                </c:pt>
                <c:pt idx="665">
                  <c:v>27.026549999999997</c:v>
                </c:pt>
                <c:pt idx="666">
                  <c:v>27.026549999999997</c:v>
                </c:pt>
                <c:pt idx="667">
                  <c:v>27.026549999999997</c:v>
                </c:pt>
                <c:pt idx="668">
                  <c:v>27.026549999999997</c:v>
                </c:pt>
                <c:pt idx="669">
                  <c:v>27.026549999999997</c:v>
                </c:pt>
                <c:pt idx="670">
                  <c:v>27.026549999999997</c:v>
                </c:pt>
                <c:pt idx="671">
                  <c:v>27.026549999999997</c:v>
                </c:pt>
                <c:pt idx="672">
                  <c:v>27.026549999999997</c:v>
                </c:pt>
                <c:pt idx="673">
                  <c:v>27.026549999999997</c:v>
                </c:pt>
                <c:pt idx="674">
                  <c:v>27.026549999999997</c:v>
                </c:pt>
                <c:pt idx="675">
                  <c:v>27.026549999999997</c:v>
                </c:pt>
                <c:pt idx="676">
                  <c:v>27.026549999999997</c:v>
                </c:pt>
                <c:pt idx="677">
                  <c:v>27.026549999999997</c:v>
                </c:pt>
                <c:pt idx="678">
                  <c:v>27.026549999999997</c:v>
                </c:pt>
                <c:pt idx="679">
                  <c:v>27.026549999999997</c:v>
                </c:pt>
                <c:pt idx="680">
                  <c:v>27.026549999999997</c:v>
                </c:pt>
                <c:pt idx="681">
                  <c:v>27.026549999999997</c:v>
                </c:pt>
                <c:pt idx="682">
                  <c:v>27.026549999999997</c:v>
                </c:pt>
                <c:pt idx="683">
                  <c:v>27.026549999999997</c:v>
                </c:pt>
                <c:pt idx="684">
                  <c:v>27.026549999999997</c:v>
                </c:pt>
                <c:pt idx="685">
                  <c:v>27.026549999999997</c:v>
                </c:pt>
                <c:pt idx="686">
                  <c:v>27.026549999999997</c:v>
                </c:pt>
                <c:pt idx="687">
                  <c:v>27.026549999999997</c:v>
                </c:pt>
                <c:pt idx="688">
                  <c:v>27.026549999999997</c:v>
                </c:pt>
                <c:pt idx="689">
                  <c:v>27.026549999999997</c:v>
                </c:pt>
                <c:pt idx="690">
                  <c:v>27.026549999999997</c:v>
                </c:pt>
                <c:pt idx="691">
                  <c:v>27.026549999999997</c:v>
                </c:pt>
                <c:pt idx="692">
                  <c:v>27.026549999999997</c:v>
                </c:pt>
                <c:pt idx="693">
                  <c:v>27.026549999999997</c:v>
                </c:pt>
                <c:pt idx="694">
                  <c:v>27.026549999999997</c:v>
                </c:pt>
                <c:pt idx="695">
                  <c:v>27.026549999999997</c:v>
                </c:pt>
                <c:pt idx="696">
                  <c:v>27.026549999999997</c:v>
                </c:pt>
                <c:pt idx="697">
                  <c:v>27.026549999999997</c:v>
                </c:pt>
                <c:pt idx="698">
                  <c:v>27.026549999999997</c:v>
                </c:pt>
                <c:pt idx="699">
                  <c:v>27.026549999999997</c:v>
                </c:pt>
                <c:pt idx="700">
                  <c:v>27.026549999999997</c:v>
                </c:pt>
                <c:pt idx="701">
                  <c:v>27.026549999999997</c:v>
                </c:pt>
                <c:pt idx="702">
                  <c:v>27.026549999999997</c:v>
                </c:pt>
                <c:pt idx="703">
                  <c:v>27.026549999999997</c:v>
                </c:pt>
                <c:pt idx="704">
                  <c:v>27.026549999999997</c:v>
                </c:pt>
                <c:pt idx="705">
                  <c:v>27.026549999999997</c:v>
                </c:pt>
                <c:pt idx="706">
                  <c:v>27.026549999999997</c:v>
                </c:pt>
                <c:pt idx="707">
                  <c:v>27.026549999999997</c:v>
                </c:pt>
                <c:pt idx="708">
                  <c:v>27.026549999999997</c:v>
                </c:pt>
                <c:pt idx="709">
                  <c:v>27.026549999999997</c:v>
                </c:pt>
                <c:pt idx="710">
                  <c:v>27.026549999999997</c:v>
                </c:pt>
                <c:pt idx="711">
                  <c:v>27.026549999999997</c:v>
                </c:pt>
                <c:pt idx="712">
                  <c:v>27.026549999999997</c:v>
                </c:pt>
                <c:pt idx="713">
                  <c:v>27.026549999999997</c:v>
                </c:pt>
                <c:pt idx="714">
                  <c:v>27.026549999999997</c:v>
                </c:pt>
                <c:pt idx="715">
                  <c:v>27.026549999999997</c:v>
                </c:pt>
                <c:pt idx="716">
                  <c:v>27.026549999999997</c:v>
                </c:pt>
                <c:pt idx="717">
                  <c:v>27.026549999999997</c:v>
                </c:pt>
                <c:pt idx="718">
                  <c:v>27.026549999999997</c:v>
                </c:pt>
                <c:pt idx="719">
                  <c:v>27.026549999999997</c:v>
                </c:pt>
                <c:pt idx="720">
                  <c:v>27.026549999999997</c:v>
                </c:pt>
                <c:pt idx="721">
                  <c:v>27.026549999999997</c:v>
                </c:pt>
                <c:pt idx="722">
                  <c:v>27.026549999999997</c:v>
                </c:pt>
                <c:pt idx="723">
                  <c:v>27.026549999999997</c:v>
                </c:pt>
                <c:pt idx="724">
                  <c:v>27.026549999999997</c:v>
                </c:pt>
                <c:pt idx="725">
                  <c:v>27.026549999999997</c:v>
                </c:pt>
                <c:pt idx="726">
                  <c:v>27.026549999999997</c:v>
                </c:pt>
                <c:pt idx="727">
                  <c:v>27.026549999999997</c:v>
                </c:pt>
                <c:pt idx="728">
                  <c:v>27.026549999999997</c:v>
                </c:pt>
                <c:pt idx="729">
                  <c:v>27.026549999999997</c:v>
                </c:pt>
                <c:pt idx="730">
                  <c:v>27.026549999999997</c:v>
                </c:pt>
                <c:pt idx="731">
                  <c:v>27.026549999999997</c:v>
                </c:pt>
                <c:pt idx="732">
                  <c:v>27.026549999999997</c:v>
                </c:pt>
                <c:pt idx="733">
                  <c:v>27.026549999999997</c:v>
                </c:pt>
                <c:pt idx="734">
                  <c:v>27.026549999999997</c:v>
                </c:pt>
                <c:pt idx="735">
                  <c:v>27.026549999999997</c:v>
                </c:pt>
                <c:pt idx="736">
                  <c:v>27.026549999999997</c:v>
                </c:pt>
                <c:pt idx="737">
                  <c:v>27.026549999999997</c:v>
                </c:pt>
                <c:pt idx="738">
                  <c:v>27.026549999999997</c:v>
                </c:pt>
                <c:pt idx="739">
                  <c:v>27.026549999999997</c:v>
                </c:pt>
                <c:pt idx="740">
                  <c:v>27.026549999999997</c:v>
                </c:pt>
                <c:pt idx="741">
                  <c:v>27.026549999999997</c:v>
                </c:pt>
                <c:pt idx="742">
                  <c:v>27.026549999999997</c:v>
                </c:pt>
                <c:pt idx="743">
                  <c:v>27.026549999999997</c:v>
                </c:pt>
                <c:pt idx="744">
                  <c:v>27.026549999999997</c:v>
                </c:pt>
                <c:pt idx="745">
                  <c:v>27.026549999999997</c:v>
                </c:pt>
                <c:pt idx="746">
                  <c:v>27.026549999999997</c:v>
                </c:pt>
                <c:pt idx="747">
                  <c:v>27.026549999999997</c:v>
                </c:pt>
                <c:pt idx="748">
                  <c:v>27.026549999999997</c:v>
                </c:pt>
                <c:pt idx="749">
                  <c:v>27.026549999999997</c:v>
                </c:pt>
                <c:pt idx="750">
                  <c:v>27.026549999999997</c:v>
                </c:pt>
                <c:pt idx="751">
                  <c:v>27.026549999999997</c:v>
                </c:pt>
                <c:pt idx="752">
                  <c:v>27.026549999999997</c:v>
                </c:pt>
                <c:pt idx="753">
                  <c:v>27.026549999999997</c:v>
                </c:pt>
                <c:pt idx="754">
                  <c:v>27.026549999999997</c:v>
                </c:pt>
                <c:pt idx="755">
                  <c:v>27.026549999999997</c:v>
                </c:pt>
                <c:pt idx="756">
                  <c:v>27.026549999999997</c:v>
                </c:pt>
                <c:pt idx="757">
                  <c:v>27.026549999999997</c:v>
                </c:pt>
                <c:pt idx="758">
                  <c:v>27.026549999999997</c:v>
                </c:pt>
                <c:pt idx="759">
                  <c:v>27.026549999999997</c:v>
                </c:pt>
                <c:pt idx="760">
                  <c:v>27.026549999999997</c:v>
                </c:pt>
                <c:pt idx="761">
                  <c:v>27.026549999999997</c:v>
                </c:pt>
                <c:pt idx="762">
                  <c:v>27.026549999999997</c:v>
                </c:pt>
                <c:pt idx="763">
                  <c:v>27.026549999999997</c:v>
                </c:pt>
                <c:pt idx="764">
                  <c:v>27.026549999999997</c:v>
                </c:pt>
                <c:pt idx="765">
                  <c:v>27.026549999999997</c:v>
                </c:pt>
                <c:pt idx="766">
                  <c:v>27.026549999999997</c:v>
                </c:pt>
                <c:pt idx="767">
                  <c:v>27.026549999999997</c:v>
                </c:pt>
                <c:pt idx="768">
                  <c:v>27.026549999999997</c:v>
                </c:pt>
                <c:pt idx="769">
                  <c:v>27.026549999999997</c:v>
                </c:pt>
                <c:pt idx="770">
                  <c:v>27.026549999999997</c:v>
                </c:pt>
                <c:pt idx="771">
                  <c:v>27.026549999999997</c:v>
                </c:pt>
                <c:pt idx="772">
                  <c:v>27.026549999999997</c:v>
                </c:pt>
                <c:pt idx="773">
                  <c:v>27.026549999999997</c:v>
                </c:pt>
                <c:pt idx="774">
                  <c:v>27.026549999999997</c:v>
                </c:pt>
                <c:pt idx="775">
                  <c:v>27.026549999999997</c:v>
                </c:pt>
                <c:pt idx="776">
                  <c:v>27.026549999999997</c:v>
                </c:pt>
                <c:pt idx="777">
                  <c:v>27.026549999999997</c:v>
                </c:pt>
                <c:pt idx="778">
                  <c:v>27.026549999999997</c:v>
                </c:pt>
                <c:pt idx="779">
                  <c:v>27.026549999999997</c:v>
                </c:pt>
                <c:pt idx="780">
                  <c:v>27.026549999999997</c:v>
                </c:pt>
                <c:pt idx="781">
                  <c:v>27.026549999999997</c:v>
                </c:pt>
                <c:pt idx="782">
                  <c:v>27.026549999999997</c:v>
                </c:pt>
                <c:pt idx="783">
                  <c:v>27.026549999999997</c:v>
                </c:pt>
                <c:pt idx="784">
                  <c:v>27.026549999999997</c:v>
                </c:pt>
                <c:pt idx="785">
                  <c:v>27.026549999999997</c:v>
                </c:pt>
                <c:pt idx="786">
                  <c:v>27.026549999999997</c:v>
                </c:pt>
                <c:pt idx="787">
                  <c:v>27.026549999999997</c:v>
                </c:pt>
                <c:pt idx="788">
                  <c:v>27.026549999999997</c:v>
                </c:pt>
                <c:pt idx="789">
                  <c:v>27.026549999999997</c:v>
                </c:pt>
                <c:pt idx="790">
                  <c:v>27.026549999999997</c:v>
                </c:pt>
                <c:pt idx="791">
                  <c:v>27.026549999999997</c:v>
                </c:pt>
                <c:pt idx="792">
                  <c:v>27.026549999999997</c:v>
                </c:pt>
                <c:pt idx="793">
                  <c:v>27.026549999999997</c:v>
                </c:pt>
                <c:pt idx="794">
                  <c:v>27.026549999999997</c:v>
                </c:pt>
                <c:pt idx="795">
                  <c:v>27.026549999999997</c:v>
                </c:pt>
                <c:pt idx="796">
                  <c:v>27.026549999999997</c:v>
                </c:pt>
                <c:pt idx="797">
                  <c:v>27.026549999999997</c:v>
                </c:pt>
                <c:pt idx="798">
                  <c:v>27.026549999999997</c:v>
                </c:pt>
                <c:pt idx="799">
                  <c:v>27.026549999999997</c:v>
                </c:pt>
                <c:pt idx="800">
                  <c:v>27.026549999999997</c:v>
                </c:pt>
                <c:pt idx="801">
                  <c:v>27.026549999999997</c:v>
                </c:pt>
                <c:pt idx="802">
                  <c:v>27.026549999999997</c:v>
                </c:pt>
                <c:pt idx="803">
                  <c:v>27.026549999999997</c:v>
                </c:pt>
                <c:pt idx="804">
                  <c:v>27.026549999999997</c:v>
                </c:pt>
                <c:pt idx="805">
                  <c:v>27.026549999999997</c:v>
                </c:pt>
                <c:pt idx="806">
                  <c:v>27.026549999999997</c:v>
                </c:pt>
                <c:pt idx="807">
                  <c:v>27.026549999999997</c:v>
                </c:pt>
                <c:pt idx="808">
                  <c:v>27.026549999999997</c:v>
                </c:pt>
                <c:pt idx="809">
                  <c:v>27.026549999999997</c:v>
                </c:pt>
                <c:pt idx="810">
                  <c:v>27.026549999999997</c:v>
                </c:pt>
                <c:pt idx="811">
                  <c:v>27.026549999999997</c:v>
                </c:pt>
                <c:pt idx="812">
                  <c:v>27.026549999999997</c:v>
                </c:pt>
                <c:pt idx="813">
                  <c:v>27.026549999999997</c:v>
                </c:pt>
                <c:pt idx="814">
                  <c:v>27.026549999999997</c:v>
                </c:pt>
                <c:pt idx="815">
                  <c:v>27.026549999999997</c:v>
                </c:pt>
                <c:pt idx="816">
                  <c:v>27.026549999999997</c:v>
                </c:pt>
                <c:pt idx="817">
                  <c:v>27.026549999999997</c:v>
                </c:pt>
                <c:pt idx="818">
                  <c:v>27.026549999999997</c:v>
                </c:pt>
                <c:pt idx="819">
                  <c:v>27.026549999999997</c:v>
                </c:pt>
                <c:pt idx="820">
                  <c:v>27.026549999999997</c:v>
                </c:pt>
                <c:pt idx="821">
                  <c:v>27.026549999999997</c:v>
                </c:pt>
                <c:pt idx="822">
                  <c:v>27.026549999999997</c:v>
                </c:pt>
                <c:pt idx="823">
                  <c:v>27.026549999999997</c:v>
                </c:pt>
                <c:pt idx="824">
                  <c:v>27.026549999999997</c:v>
                </c:pt>
                <c:pt idx="825">
                  <c:v>27.026549999999997</c:v>
                </c:pt>
                <c:pt idx="826">
                  <c:v>27.026549999999997</c:v>
                </c:pt>
                <c:pt idx="827">
                  <c:v>27.026549999999997</c:v>
                </c:pt>
                <c:pt idx="828">
                  <c:v>27.026549999999997</c:v>
                </c:pt>
                <c:pt idx="829">
                  <c:v>27.026549999999997</c:v>
                </c:pt>
                <c:pt idx="830">
                  <c:v>27.026549999999997</c:v>
                </c:pt>
                <c:pt idx="831">
                  <c:v>27.026549999999997</c:v>
                </c:pt>
                <c:pt idx="832">
                  <c:v>27.026549999999997</c:v>
                </c:pt>
                <c:pt idx="833">
                  <c:v>27.026549999999997</c:v>
                </c:pt>
                <c:pt idx="834">
                  <c:v>27.026549999999997</c:v>
                </c:pt>
                <c:pt idx="835">
                  <c:v>27.026549999999997</c:v>
                </c:pt>
                <c:pt idx="836">
                  <c:v>27.026549999999997</c:v>
                </c:pt>
                <c:pt idx="837">
                  <c:v>27.026549999999997</c:v>
                </c:pt>
                <c:pt idx="838">
                  <c:v>27.026549999999997</c:v>
                </c:pt>
                <c:pt idx="839">
                  <c:v>27.026549999999997</c:v>
                </c:pt>
                <c:pt idx="840">
                  <c:v>27.026549999999997</c:v>
                </c:pt>
                <c:pt idx="841">
                  <c:v>27.026549999999997</c:v>
                </c:pt>
                <c:pt idx="842">
                  <c:v>27.026549999999997</c:v>
                </c:pt>
                <c:pt idx="843">
                  <c:v>27.026549999999997</c:v>
                </c:pt>
                <c:pt idx="844">
                  <c:v>27.026549999999997</c:v>
                </c:pt>
                <c:pt idx="845">
                  <c:v>27.026549999999997</c:v>
                </c:pt>
                <c:pt idx="846">
                  <c:v>27.026549999999997</c:v>
                </c:pt>
                <c:pt idx="847">
                  <c:v>27.026549999999997</c:v>
                </c:pt>
                <c:pt idx="848">
                  <c:v>27.026549999999997</c:v>
                </c:pt>
                <c:pt idx="849">
                  <c:v>27.026549999999997</c:v>
                </c:pt>
                <c:pt idx="850">
                  <c:v>27.026549999999997</c:v>
                </c:pt>
                <c:pt idx="851">
                  <c:v>27.026549999999997</c:v>
                </c:pt>
                <c:pt idx="852">
                  <c:v>27.026549999999997</c:v>
                </c:pt>
                <c:pt idx="853">
                  <c:v>27.026549999999997</c:v>
                </c:pt>
                <c:pt idx="854">
                  <c:v>27.026549999999997</c:v>
                </c:pt>
                <c:pt idx="855">
                  <c:v>27.026549999999997</c:v>
                </c:pt>
                <c:pt idx="856">
                  <c:v>27.026549999999997</c:v>
                </c:pt>
                <c:pt idx="857">
                  <c:v>27.026549999999997</c:v>
                </c:pt>
                <c:pt idx="858">
                  <c:v>27.026549999999997</c:v>
                </c:pt>
                <c:pt idx="859">
                  <c:v>27.026549999999997</c:v>
                </c:pt>
                <c:pt idx="860">
                  <c:v>27.026549999999997</c:v>
                </c:pt>
                <c:pt idx="861">
                  <c:v>27.026549999999997</c:v>
                </c:pt>
                <c:pt idx="862">
                  <c:v>27.026549999999997</c:v>
                </c:pt>
                <c:pt idx="863">
                  <c:v>27.026549999999997</c:v>
                </c:pt>
                <c:pt idx="864">
                  <c:v>27.026549999999997</c:v>
                </c:pt>
                <c:pt idx="865">
                  <c:v>27.026549999999997</c:v>
                </c:pt>
                <c:pt idx="866">
                  <c:v>27.026549999999997</c:v>
                </c:pt>
                <c:pt idx="867">
                  <c:v>27.026549999999997</c:v>
                </c:pt>
                <c:pt idx="868">
                  <c:v>27.026549999999997</c:v>
                </c:pt>
                <c:pt idx="869">
                  <c:v>27.026549999999997</c:v>
                </c:pt>
                <c:pt idx="870">
                  <c:v>27.026549999999997</c:v>
                </c:pt>
                <c:pt idx="871">
                  <c:v>27.026549999999997</c:v>
                </c:pt>
                <c:pt idx="872">
                  <c:v>27.026549999999997</c:v>
                </c:pt>
                <c:pt idx="873">
                  <c:v>27.026549999999997</c:v>
                </c:pt>
                <c:pt idx="874">
                  <c:v>27.026549999999997</c:v>
                </c:pt>
                <c:pt idx="875">
                  <c:v>27.026549999999997</c:v>
                </c:pt>
                <c:pt idx="876">
                  <c:v>27.026549999999997</c:v>
                </c:pt>
                <c:pt idx="877">
                  <c:v>27.026549999999997</c:v>
                </c:pt>
                <c:pt idx="878">
                  <c:v>27.026549999999997</c:v>
                </c:pt>
                <c:pt idx="879">
                  <c:v>27.026549999999997</c:v>
                </c:pt>
                <c:pt idx="880">
                  <c:v>27.026549999999997</c:v>
                </c:pt>
                <c:pt idx="881">
                  <c:v>27.026549999999997</c:v>
                </c:pt>
                <c:pt idx="882">
                  <c:v>27.026549999999997</c:v>
                </c:pt>
                <c:pt idx="883">
                  <c:v>27.026549999999997</c:v>
                </c:pt>
                <c:pt idx="884">
                  <c:v>27.026549999999997</c:v>
                </c:pt>
                <c:pt idx="885">
                  <c:v>27.026549999999997</c:v>
                </c:pt>
                <c:pt idx="886">
                  <c:v>27.026549999999997</c:v>
                </c:pt>
                <c:pt idx="887">
                  <c:v>27.026549999999997</c:v>
                </c:pt>
                <c:pt idx="888">
                  <c:v>27.026549999999997</c:v>
                </c:pt>
                <c:pt idx="889">
                  <c:v>27.026549999999997</c:v>
                </c:pt>
                <c:pt idx="890">
                  <c:v>27.026549999999997</c:v>
                </c:pt>
                <c:pt idx="891">
                  <c:v>27.026549999999997</c:v>
                </c:pt>
                <c:pt idx="892">
                  <c:v>27.026549999999997</c:v>
                </c:pt>
                <c:pt idx="893">
                  <c:v>27.026549999999997</c:v>
                </c:pt>
                <c:pt idx="894">
                  <c:v>27.026549999999997</c:v>
                </c:pt>
                <c:pt idx="895">
                  <c:v>27.026549999999997</c:v>
                </c:pt>
                <c:pt idx="896">
                  <c:v>27.026549999999997</c:v>
                </c:pt>
                <c:pt idx="897">
                  <c:v>27.026549999999997</c:v>
                </c:pt>
                <c:pt idx="898">
                  <c:v>27.026549999999997</c:v>
                </c:pt>
                <c:pt idx="899">
                  <c:v>27.026549999999997</c:v>
                </c:pt>
                <c:pt idx="900">
                  <c:v>27.026549999999997</c:v>
                </c:pt>
                <c:pt idx="901">
                  <c:v>27.026549999999997</c:v>
                </c:pt>
                <c:pt idx="902">
                  <c:v>27.026549999999997</c:v>
                </c:pt>
                <c:pt idx="903">
                  <c:v>27.026549999999997</c:v>
                </c:pt>
                <c:pt idx="904">
                  <c:v>27.026549999999997</c:v>
                </c:pt>
                <c:pt idx="905">
                  <c:v>27.026549999999997</c:v>
                </c:pt>
                <c:pt idx="906">
                  <c:v>27.026549999999997</c:v>
                </c:pt>
                <c:pt idx="907">
                  <c:v>27.026549999999997</c:v>
                </c:pt>
                <c:pt idx="908">
                  <c:v>27.026549999999997</c:v>
                </c:pt>
                <c:pt idx="909">
                  <c:v>27.026549999999997</c:v>
                </c:pt>
                <c:pt idx="910">
                  <c:v>27.026549999999997</c:v>
                </c:pt>
                <c:pt idx="911">
                  <c:v>27.026549999999997</c:v>
                </c:pt>
                <c:pt idx="912">
                  <c:v>27.026549999999997</c:v>
                </c:pt>
                <c:pt idx="913">
                  <c:v>27.026549999999997</c:v>
                </c:pt>
                <c:pt idx="914">
                  <c:v>27.026549999999997</c:v>
                </c:pt>
                <c:pt idx="915">
                  <c:v>27.026549999999997</c:v>
                </c:pt>
                <c:pt idx="916">
                  <c:v>27.026549999999997</c:v>
                </c:pt>
                <c:pt idx="917">
                  <c:v>27.026549999999997</c:v>
                </c:pt>
                <c:pt idx="918">
                  <c:v>27.026549999999997</c:v>
                </c:pt>
                <c:pt idx="919">
                  <c:v>27.026549999999997</c:v>
                </c:pt>
                <c:pt idx="920">
                  <c:v>27.026549999999997</c:v>
                </c:pt>
                <c:pt idx="921">
                  <c:v>27.026549999999997</c:v>
                </c:pt>
                <c:pt idx="922">
                  <c:v>27.026549999999997</c:v>
                </c:pt>
                <c:pt idx="923">
                  <c:v>27.026549999999997</c:v>
                </c:pt>
                <c:pt idx="924">
                  <c:v>27.026549999999997</c:v>
                </c:pt>
                <c:pt idx="925">
                  <c:v>27.026549999999997</c:v>
                </c:pt>
                <c:pt idx="926">
                  <c:v>27.026549999999997</c:v>
                </c:pt>
                <c:pt idx="927">
                  <c:v>27.026549999999997</c:v>
                </c:pt>
                <c:pt idx="928">
                  <c:v>27.026549999999997</c:v>
                </c:pt>
                <c:pt idx="929">
                  <c:v>27.026549999999997</c:v>
                </c:pt>
                <c:pt idx="930">
                  <c:v>27.026549999999997</c:v>
                </c:pt>
                <c:pt idx="931">
                  <c:v>27.026549999999997</c:v>
                </c:pt>
                <c:pt idx="932">
                  <c:v>27.026549999999997</c:v>
                </c:pt>
                <c:pt idx="933">
                  <c:v>27.026549999999997</c:v>
                </c:pt>
                <c:pt idx="934">
                  <c:v>27.026549999999997</c:v>
                </c:pt>
                <c:pt idx="935">
                  <c:v>27.026549999999997</c:v>
                </c:pt>
                <c:pt idx="936">
                  <c:v>27.026549999999997</c:v>
                </c:pt>
                <c:pt idx="937">
                  <c:v>27.026549999999997</c:v>
                </c:pt>
                <c:pt idx="938">
                  <c:v>27.026549999999997</c:v>
                </c:pt>
                <c:pt idx="939">
                  <c:v>27.026549999999997</c:v>
                </c:pt>
                <c:pt idx="940">
                  <c:v>27.026549999999997</c:v>
                </c:pt>
                <c:pt idx="941">
                  <c:v>27.026549999999997</c:v>
                </c:pt>
                <c:pt idx="942">
                  <c:v>27.026549999999997</c:v>
                </c:pt>
                <c:pt idx="943">
                  <c:v>27.026549999999997</c:v>
                </c:pt>
                <c:pt idx="944">
                  <c:v>27.026549999999997</c:v>
                </c:pt>
                <c:pt idx="945">
                  <c:v>27.026549999999997</c:v>
                </c:pt>
                <c:pt idx="946">
                  <c:v>27.026549999999997</c:v>
                </c:pt>
                <c:pt idx="947">
                  <c:v>27.026549999999997</c:v>
                </c:pt>
                <c:pt idx="948">
                  <c:v>27.026549999999997</c:v>
                </c:pt>
                <c:pt idx="949">
                  <c:v>27.026549999999997</c:v>
                </c:pt>
                <c:pt idx="950">
                  <c:v>27.026549999999997</c:v>
                </c:pt>
                <c:pt idx="951">
                  <c:v>27.026549999999997</c:v>
                </c:pt>
                <c:pt idx="952">
                  <c:v>27.026549999999997</c:v>
                </c:pt>
                <c:pt idx="953">
                  <c:v>27.026549999999997</c:v>
                </c:pt>
                <c:pt idx="954">
                  <c:v>27.026549999999997</c:v>
                </c:pt>
                <c:pt idx="955">
                  <c:v>27.026549999999997</c:v>
                </c:pt>
                <c:pt idx="956">
                  <c:v>27.026549999999997</c:v>
                </c:pt>
                <c:pt idx="957">
                  <c:v>27.026549999999997</c:v>
                </c:pt>
                <c:pt idx="958">
                  <c:v>27.026549999999997</c:v>
                </c:pt>
                <c:pt idx="959">
                  <c:v>27.026549999999997</c:v>
                </c:pt>
                <c:pt idx="960">
                  <c:v>27.026549999999997</c:v>
                </c:pt>
                <c:pt idx="961">
                  <c:v>27.026549999999997</c:v>
                </c:pt>
                <c:pt idx="962">
                  <c:v>27.026549999999997</c:v>
                </c:pt>
                <c:pt idx="963">
                  <c:v>27.026549999999997</c:v>
                </c:pt>
                <c:pt idx="964">
                  <c:v>27.026549999999997</c:v>
                </c:pt>
                <c:pt idx="965">
                  <c:v>27.026549999999997</c:v>
                </c:pt>
                <c:pt idx="966">
                  <c:v>27.026549999999997</c:v>
                </c:pt>
                <c:pt idx="967">
                  <c:v>27.026549999999997</c:v>
                </c:pt>
                <c:pt idx="968">
                  <c:v>27.026549999999997</c:v>
                </c:pt>
                <c:pt idx="969">
                  <c:v>27.026549999999997</c:v>
                </c:pt>
                <c:pt idx="970">
                  <c:v>27.026549999999997</c:v>
                </c:pt>
                <c:pt idx="971">
                  <c:v>27.026549999999997</c:v>
                </c:pt>
                <c:pt idx="972">
                  <c:v>27.026549999999997</c:v>
                </c:pt>
                <c:pt idx="973">
                  <c:v>27.026549999999997</c:v>
                </c:pt>
                <c:pt idx="974">
                  <c:v>27.026549999999997</c:v>
                </c:pt>
                <c:pt idx="975">
                  <c:v>27.026549999999997</c:v>
                </c:pt>
                <c:pt idx="976">
                  <c:v>27.026549999999997</c:v>
                </c:pt>
                <c:pt idx="977">
                  <c:v>27.026549999999997</c:v>
                </c:pt>
                <c:pt idx="978">
                  <c:v>27.026549999999997</c:v>
                </c:pt>
                <c:pt idx="979">
                  <c:v>27.026549999999997</c:v>
                </c:pt>
                <c:pt idx="980">
                  <c:v>27.026549999999997</c:v>
                </c:pt>
                <c:pt idx="981">
                  <c:v>27.026549999999997</c:v>
                </c:pt>
                <c:pt idx="982">
                  <c:v>27.026549999999997</c:v>
                </c:pt>
                <c:pt idx="983">
                  <c:v>27.026549999999997</c:v>
                </c:pt>
                <c:pt idx="984">
                  <c:v>27.026549999999997</c:v>
                </c:pt>
                <c:pt idx="985">
                  <c:v>27.026549999999997</c:v>
                </c:pt>
                <c:pt idx="986">
                  <c:v>27.026549999999997</c:v>
                </c:pt>
                <c:pt idx="987">
                  <c:v>27.026549999999997</c:v>
                </c:pt>
                <c:pt idx="988">
                  <c:v>27.026549999999997</c:v>
                </c:pt>
                <c:pt idx="989">
                  <c:v>27.026549999999997</c:v>
                </c:pt>
                <c:pt idx="990">
                  <c:v>27.026549999999997</c:v>
                </c:pt>
                <c:pt idx="991">
                  <c:v>27.026549999999997</c:v>
                </c:pt>
                <c:pt idx="992">
                  <c:v>27.026549999999997</c:v>
                </c:pt>
                <c:pt idx="993">
                  <c:v>27.026549999999997</c:v>
                </c:pt>
                <c:pt idx="994">
                  <c:v>27.026549999999997</c:v>
                </c:pt>
                <c:pt idx="995">
                  <c:v>27.026549999999997</c:v>
                </c:pt>
                <c:pt idx="996">
                  <c:v>27.026549999999997</c:v>
                </c:pt>
                <c:pt idx="997">
                  <c:v>27.026549999999997</c:v>
                </c:pt>
                <c:pt idx="998">
                  <c:v>27.026549999999997</c:v>
                </c:pt>
                <c:pt idx="999">
                  <c:v>27.026549999999997</c:v>
                </c:pt>
                <c:pt idx="1000">
                  <c:v>27.026549999999997</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33.000100000000181</c:v>
                </c:pt>
                <c:pt idx="390">
                  <c:v>33.000200000000184</c:v>
                </c:pt>
                <c:pt idx="391">
                  <c:v>33.000300000000188</c:v>
                </c:pt>
                <c:pt idx="392">
                  <c:v>33.000400000000191</c:v>
                </c:pt>
                <c:pt idx="393">
                  <c:v>33.000500000000194</c:v>
                </c:pt>
                <c:pt idx="394">
                  <c:v>33.000600000000198</c:v>
                </c:pt>
                <c:pt idx="395">
                  <c:v>33.000700000000201</c:v>
                </c:pt>
                <c:pt idx="396">
                  <c:v>33.000800000000204</c:v>
                </c:pt>
                <c:pt idx="397">
                  <c:v>33.000900000000208</c:v>
                </c:pt>
                <c:pt idx="398">
                  <c:v>33.001000000000211</c:v>
                </c:pt>
                <c:pt idx="399">
                  <c:v>33.001100000000214</c:v>
                </c:pt>
                <c:pt idx="400">
                  <c:v>33.001200000000217</c:v>
                </c:pt>
                <c:pt idx="401">
                  <c:v>33.001300000000221</c:v>
                </c:pt>
                <c:pt idx="402">
                  <c:v>33.001400000000224</c:v>
                </c:pt>
                <c:pt idx="403">
                  <c:v>33.001500000000227</c:v>
                </c:pt>
                <c:pt idx="404">
                  <c:v>33.001600000000231</c:v>
                </c:pt>
                <c:pt idx="405">
                  <c:v>33.001700000000234</c:v>
                </c:pt>
                <c:pt idx="406">
                  <c:v>33.001800000000237</c:v>
                </c:pt>
                <c:pt idx="407">
                  <c:v>33.001900000000241</c:v>
                </c:pt>
                <c:pt idx="408">
                  <c:v>33.002000000000244</c:v>
                </c:pt>
                <c:pt idx="409">
                  <c:v>33.002100000000247</c:v>
                </c:pt>
                <c:pt idx="410">
                  <c:v>33.002200000000251</c:v>
                </c:pt>
                <c:pt idx="411">
                  <c:v>33.002300000000254</c:v>
                </c:pt>
                <c:pt idx="412">
                  <c:v>33.002400000000257</c:v>
                </c:pt>
                <c:pt idx="413">
                  <c:v>33.002500000000261</c:v>
                </c:pt>
                <c:pt idx="414">
                  <c:v>33.002600000000264</c:v>
                </c:pt>
                <c:pt idx="415">
                  <c:v>33.002700000000267</c:v>
                </c:pt>
                <c:pt idx="416">
                  <c:v>33.002800000000271</c:v>
                </c:pt>
                <c:pt idx="417">
                  <c:v>33.002900000000274</c:v>
                </c:pt>
                <c:pt idx="418">
                  <c:v>33.003000000000277</c:v>
                </c:pt>
                <c:pt idx="419">
                  <c:v>33.003100000000281</c:v>
                </c:pt>
                <c:pt idx="420">
                  <c:v>33.003200000000284</c:v>
                </c:pt>
                <c:pt idx="421">
                  <c:v>33.003300000000287</c:v>
                </c:pt>
                <c:pt idx="422">
                  <c:v>33.003400000000291</c:v>
                </c:pt>
                <c:pt idx="423">
                  <c:v>33.003500000000294</c:v>
                </c:pt>
                <c:pt idx="424">
                  <c:v>33.003600000000297</c:v>
                </c:pt>
                <c:pt idx="425">
                  <c:v>33.0037000000003</c:v>
                </c:pt>
                <c:pt idx="426">
                  <c:v>33.003800000000304</c:v>
                </c:pt>
                <c:pt idx="427">
                  <c:v>33.003900000000307</c:v>
                </c:pt>
                <c:pt idx="428">
                  <c:v>33.00400000000031</c:v>
                </c:pt>
                <c:pt idx="429">
                  <c:v>33.004100000000314</c:v>
                </c:pt>
                <c:pt idx="430">
                  <c:v>33.004200000000317</c:v>
                </c:pt>
                <c:pt idx="431">
                  <c:v>33.00430000000032</c:v>
                </c:pt>
                <c:pt idx="432">
                  <c:v>33.004400000000324</c:v>
                </c:pt>
                <c:pt idx="433">
                  <c:v>33.004500000000327</c:v>
                </c:pt>
                <c:pt idx="434">
                  <c:v>33.00460000000033</c:v>
                </c:pt>
                <c:pt idx="435">
                  <c:v>33.004700000000334</c:v>
                </c:pt>
                <c:pt idx="436">
                  <c:v>33.004800000000337</c:v>
                </c:pt>
                <c:pt idx="437">
                  <c:v>33.00490000000034</c:v>
                </c:pt>
                <c:pt idx="438">
                  <c:v>33.005000000000344</c:v>
                </c:pt>
                <c:pt idx="439">
                  <c:v>33.005100000000347</c:v>
                </c:pt>
                <c:pt idx="440">
                  <c:v>33.00520000000035</c:v>
                </c:pt>
                <c:pt idx="441">
                  <c:v>33.005300000000354</c:v>
                </c:pt>
                <c:pt idx="442">
                  <c:v>33.005400000000357</c:v>
                </c:pt>
                <c:pt idx="443">
                  <c:v>33.00550000000036</c:v>
                </c:pt>
                <c:pt idx="444">
                  <c:v>33.005600000000364</c:v>
                </c:pt>
                <c:pt idx="445">
                  <c:v>33.005700000000367</c:v>
                </c:pt>
                <c:pt idx="446">
                  <c:v>33.00580000000037</c:v>
                </c:pt>
                <c:pt idx="447">
                  <c:v>33.005900000000373</c:v>
                </c:pt>
                <c:pt idx="448">
                  <c:v>33.006000000000377</c:v>
                </c:pt>
                <c:pt idx="449">
                  <c:v>33.00610000000038</c:v>
                </c:pt>
                <c:pt idx="450">
                  <c:v>33.006200000000383</c:v>
                </c:pt>
                <c:pt idx="451">
                  <c:v>33.006300000000387</c:v>
                </c:pt>
                <c:pt idx="452">
                  <c:v>33.00640000000039</c:v>
                </c:pt>
                <c:pt idx="453">
                  <c:v>33.006500000000393</c:v>
                </c:pt>
                <c:pt idx="454">
                  <c:v>33.006600000000397</c:v>
                </c:pt>
                <c:pt idx="455">
                  <c:v>33.0067000000004</c:v>
                </c:pt>
                <c:pt idx="456">
                  <c:v>33.006800000000403</c:v>
                </c:pt>
                <c:pt idx="457">
                  <c:v>33.006900000000407</c:v>
                </c:pt>
                <c:pt idx="458">
                  <c:v>33.00700000000041</c:v>
                </c:pt>
                <c:pt idx="459">
                  <c:v>33.007100000000413</c:v>
                </c:pt>
                <c:pt idx="460">
                  <c:v>33.007200000000417</c:v>
                </c:pt>
                <c:pt idx="461">
                  <c:v>33.00730000000042</c:v>
                </c:pt>
                <c:pt idx="462">
                  <c:v>33.007400000000423</c:v>
                </c:pt>
                <c:pt idx="463">
                  <c:v>33.007500000000427</c:v>
                </c:pt>
                <c:pt idx="464">
                  <c:v>33.00760000000043</c:v>
                </c:pt>
                <c:pt idx="465">
                  <c:v>33.007700000000433</c:v>
                </c:pt>
                <c:pt idx="466">
                  <c:v>33.007800000000437</c:v>
                </c:pt>
                <c:pt idx="467">
                  <c:v>33.00790000000044</c:v>
                </c:pt>
                <c:pt idx="468">
                  <c:v>33.008000000000443</c:v>
                </c:pt>
                <c:pt idx="469">
                  <c:v>33.008100000000447</c:v>
                </c:pt>
                <c:pt idx="470">
                  <c:v>33.00820000000045</c:v>
                </c:pt>
                <c:pt idx="471">
                  <c:v>33.008300000000453</c:v>
                </c:pt>
                <c:pt idx="472">
                  <c:v>33.008400000000456</c:v>
                </c:pt>
                <c:pt idx="473">
                  <c:v>33.00850000000046</c:v>
                </c:pt>
                <c:pt idx="474">
                  <c:v>33.008600000000463</c:v>
                </c:pt>
                <c:pt idx="475">
                  <c:v>33.008700000000466</c:v>
                </c:pt>
                <c:pt idx="476">
                  <c:v>33.00880000000047</c:v>
                </c:pt>
                <c:pt idx="477">
                  <c:v>33.008900000000473</c:v>
                </c:pt>
                <c:pt idx="478">
                  <c:v>33.009000000000476</c:v>
                </c:pt>
                <c:pt idx="479">
                  <c:v>33.00910000000048</c:v>
                </c:pt>
                <c:pt idx="480">
                  <c:v>33.009200000000483</c:v>
                </c:pt>
                <c:pt idx="481">
                  <c:v>33.009300000000486</c:v>
                </c:pt>
                <c:pt idx="482">
                  <c:v>33.00940000000049</c:v>
                </c:pt>
                <c:pt idx="483">
                  <c:v>33.009500000000493</c:v>
                </c:pt>
                <c:pt idx="484">
                  <c:v>33.009600000000496</c:v>
                </c:pt>
                <c:pt idx="485">
                  <c:v>33.0097000000005</c:v>
                </c:pt>
                <c:pt idx="486">
                  <c:v>33.009800000000503</c:v>
                </c:pt>
                <c:pt idx="487">
                  <c:v>33.009900000000506</c:v>
                </c:pt>
                <c:pt idx="488">
                  <c:v>33.01000000000051</c:v>
                </c:pt>
                <c:pt idx="489">
                  <c:v>33.010100000000513</c:v>
                </c:pt>
                <c:pt idx="490">
                  <c:v>33.010200000000516</c:v>
                </c:pt>
                <c:pt idx="491">
                  <c:v>33.01030000000052</c:v>
                </c:pt>
                <c:pt idx="492">
                  <c:v>33.010400000000523</c:v>
                </c:pt>
                <c:pt idx="493">
                  <c:v>33.010500000000526</c:v>
                </c:pt>
                <c:pt idx="494">
                  <c:v>33.01060000000053</c:v>
                </c:pt>
                <c:pt idx="495">
                  <c:v>33.010700000000533</c:v>
                </c:pt>
                <c:pt idx="496">
                  <c:v>33.010800000000536</c:v>
                </c:pt>
                <c:pt idx="497">
                  <c:v>33.010900000000539</c:v>
                </c:pt>
                <c:pt idx="498">
                  <c:v>33.011000000000543</c:v>
                </c:pt>
                <c:pt idx="499">
                  <c:v>33.011100000000546</c:v>
                </c:pt>
                <c:pt idx="500">
                  <c:v>33.011200000000549</c:v>
                </c:pt>
                <c:pt idx="501">
                  <c:v>33.011300000000553</c:v>
                </c:pt>
                <c:pt idx="502">
                  <c:v>33.011400000000556</c:v>
                </c:pt>
                <c:pt idx="503">
                  <c:v>33.011500000000559</c:v>
                </c:pt>
                <c:pt idx="504">
                  <c:v>33.011600000000563</c:v>
                </c:pt>
                <c:pt idx="505">
                  <c:v>33.011700000000566</c:v>
                </c:pt>
                <c:pt idx="506">
                  <c:v>33.011800000000569</c:v>
                </c:pt>
                <c:pt idx="507">
                  <c:v>33.011900000000573</c:v>
                </c:pt>
                <c:pt idx="508">
                  <c:v>33.012000000000576</c:v>
                </c:pt>
                <c:pt idx="509">
                  <c:v>33.012100000000579</c:v>
                </c:pt>
                <c:pt idx="510">
                  <c:v>33.012200000000583</c:v>
                </c:pt>
                <c:pt idx="511">
                  <c:v>33.012300000000586</c:v>
                </c:pt>
                <c:pt idx="512">
                  <c:v>33.012400000000589</c:v>
                </c:pt>
                <c:pt idx="513">
                  <c:v>33.012500000000593</c:v>
                </c:pt>
                <c:pt idx="514">
                  <c:v>33.012600000000596</c:v>
                </c:pt>
                <c:pt idx="515">
                  <c:v>33.012700000000599</c:v>
                </c:pt>
                <c:pt idx="516">
                  <c:v>33.012800000000603</c:v>
                </c:pt>
                <c:pt idx="517">
                  <c:v>33.012900000000606</c:v>
                </c:pt>
                <c:pt idx="518">
                  <c:v>33.013000000000609</c:v>
                </c:pt>
                <c:pt idx="519">
                  <c:v>33.013100000000613</c:v>
                </c:pt>
                <c:pt idx="520">
                  <c:v>33.013200000000616</c:v>
                </c:pt>
                <c:pt idx="521">
                  <c:v>33.013300000000619</c:v>
                </c:pt>
                <c:pt idx="522">
                  <c:v>33.013400000000622</c:v>
                </c:pt>
                <c:pt idx="523">
                  <c:v>33.013500000000626</c:v>
                </c:pt>
                <c:pt idx="524">
                  <c:v>33.013600000000629</c:v>
                </c:pt>
                <c:pt idx="525">
                  <c:v>33.013700000000632</c:v>
                </c:pt>
                <c:pt idx="526">
                  <c:v>33.013800000000636</c:v>
                </c:pt>
                <c:pt idx="527">
                  <c:v>33.013900000000639</c:v>
                </c:pt>
                <c:pt idx="528">
                  <c:v>33.014000000000642</c:v>
                </c:pt>
                <c:pt idx="529">
                  <c:v>33.014100000000646</c:v>
                </c:pt>
                <c:pt idx="530">
                  <c:v>33.014200000000649</c:v>
                </c:pt>
                <c:pt idx="531">
                  <c:v>33.014300000000652</c:v>
                </c:pt>
                <c:pt idx="532">
                  <c:v>33.014400000000656</c:v>
                </c:pt>
                <c:pt idx="533">
                  <c:v>33.014500000000659</c:v>
                </c:pt>
                <c:pt idx="534">
                  <c:v>33.014600000000662</c:v>
                </c:pt>
                <c:pt idx="535">
                  <c:v>33.014700000000666</c:v>
                </c:pt>
                <c:pt idx="536">
                  <c:v>33.014800000000669</c:v>
                </c:pt>
                <c:pt idx="537">
                  <c:v>33.014900000000672</c:v>
                </c:pt>
                <c:pt idx="538">
                  <c:v>33.015000000000676</c:v>
                </c:pt>
                <c:pt idx="539">
                  <c:v>33.015100000000679</c:v>
                </c:pt>
                <c:pt idx="540">
                  <c:v>33.015200000000682</c:v>
                </c:pt>
                <c:pt idx="541">
                  <c:v>33.015300000000686</c:v>
                </c:pt>
                <c:pt idx="542">
                  <c:v>33.015400000000689</c:v>
                </c:pt>
                <c:pt idx="543">
                  <c:v>33.015500000000692</c:v>
                </c:pt>
                <c:pt idx="544">
                  <c:v>33.015600000000696</c:v>
                </c:pt>
                <c:pt idx="545">
                  <c:v>33.015700000000699</c:v>
                </c:pt>
                <c:pt idx="546">
                  <c:v>33.015800000000702</c:v>
                </c:pt>
                <c:pt idx="547">
                  <c:v>33.015900000000705</c:v>
                </c:pt>
                <c:pt idx="548">
                  <c:v>33.016000000000709</c:v>
                </c:pt>
                <c:pt idx="549">
                  <c:v>33.016100000000712</c:v>
                </c:pt>
                <c:pt idx="550">
                  <c:v>33.016200000000715</c:v>
                </c:pt>
                <c:pt idx="551">
                  <c:v>33.016300000000719</c:v>
                </c:pt>
                <c:pt idx="552">
                  <c:v>33.016400000000722</c:v>
                </c:pt>
                <c:pt idx="553">
                  <c:v>33.016500000000725</c:v>
                </c:pt>
                <c:pt idx="554">
                  <c:v>33.016600000000729</c:v>
                </c:pt>
                <c:pt idx="555">
                  <c:v>33.016700000000732</c:v>
                </c:pt>
                <c:pt idx="556">
                  <c:v>33.016800000000735</c:v>
                </c:pt>
                <c:pt idx="557">
                  <c:v>33.016900000000739</c:v>
                </c:pt>
                <c:pt idx="558">
                  <c:v>33.017000000000742</c:v>
                </c:pt>
                <c:pt idx="559">
                  <c:v>33.017100000000745</c:v>
                </c:pt>
                <c:pt idx="560">
                  <c:v>33.017200000000749</c:v>
                </c:pt>
                <c:pt idx="561">
                  <c:v>33.017300000000752</c:v>
                </c:pt>
                <c:pt idx="562">
                  <c:v>33.017400000000755</c:v>
                </c:pt>
                <c:pt idx="563">
                  <c:v>33.017500000000759</c:v>
                </c:pt>
                <c:pt idx="564">
                  <c:v>33.017600000000762</c:v>
                </c:pt>
                <c:pt idx="565">
                  <c:v>33.017700000000765</c:v>
                </c:pt>
                <c:pt idx="566">
                  <c:v>33.017800000000769</c:v>
                </c:pt>
                <c:pt idx="567">
                  <c:v>33.017900000000772</c:v>
                </c:pt>
                <c:pt idx="568">
                  <c:v>33.018000000000775</c:v>
                </c:pt>
                <c:pt idx="569">
                  <c:v>33.018100000000778</c:v>
                </c:pt>
                <c:pt idx="570">
                  <c:v>33.018200000000782</c:v>
                </c:pt>
                <c:pt idx="571">
                  <c:v>33.018300000000785</c:v>
                </c:pt>
                <c:pt idx="572">
                  <c:v>33.018400000000788</c:v>
                </c:pt>
                <c:pt idx="573">
                  <c:v>33.018500000000792</c:v>
                </c:pt>
                <c:pt idx="574">
                  <c:v>33.018600000000795</c:v>
                </c:pt>
                <c:pt idx="575">
                  <c:v>33.018700000000798</c:v>
                </c:pt>
                <c:pt idx="576">
                  <c:v>33.018800000000802</c:v>
                </c:pt>
                <c:pt idx="577">
                  <c:v>33.018900000000805</c:v>
                </c:pt>
                <c:pt idx="578">
                  <c:v>33.019000000000808</c:v>
                </c:pt>
                <c:pt idx="579">
                  <c:v>33.019100000000812</c:v>
                </c:pt>
                <c:pt idx="580">
                  <c:v>33.019200000000815</c:v>
                </c:pt>
                <c:pt idx="581">
                  <c:v>33.019300000000818</c:v>
                </c:pt>
                <c:pt idx="582">
                  <c:v>33.019400000000822</c:v>
                </c:pt>
                <c:pt idx="583">
                  <c:v>33.019500000000825</c:v>
                </c:pt>
                <c:pt idx="584">
                  <c:v>33.019600000000828</c:v>
                </c:pt>
                <c:pt idx="585">
                  <c:v>33.019700000000832</c:v>
                </c:pt>
                <c:pt idx="586">
                  <c:v>33.019800000000835</c:v>
                </c:pt>
                <c:pt idx="587">
                  <c:v>33.019900000000838</c:v>
                </c:pt>
                <c:pt idx="588">
                  <c:v>33.020000000000842</c:v>
                </c:pt>
                <c:pt idx="589">
                  <c:v>33.020100000000845</c:v>
                </c:pt>
                <c:pt idx="590">
                  <c:v>33.020200000000848</c:v>
                </c:pt>
                <c:pt idx="591">
                  <c:v>33.020300000000852</c:v>
                </c:pt>
                <c:pt idx="592">
                  <c:v>33.020400000000855</c:v>
                </c:pt>
                <c:pt idx="593">
                  <c:v>33.020500000000858</c:v>
                </c:pt>
                <c:pt idx="594">
                  <c:v>33.020600000000861</c:v>
                </c:pt>
                <c:pt idx="595">
                  <c:v>33.020700000000865</c:v>
                </c:pt>
                <c:pt idx="596">
                  <c:v>33.020800000000868</c:v>
                </c:pt>
                <c:pt idx="597">
                  <c:v>33.020900000000871</c:v>
                </c:pt>
                <c:pt idx="598">
                  <c:v>33.021000000000875</c:v>
                </c:pt>
                <c:pt idx="599">
                  <c:v>33.021100000000878</c:v>
                </c:pt>
                <c:pt idx="600">
                  <c:v>33.021200000000881</c:v>
                </c:pt>
                <c:pt idx="601">
                  <c:v>33.021300000000885</c:v>
                </c:pt>
                <c:pt idx="602">
                  <c:v>33.021400000000888</c:v>
                </c:pt>
                <c:pt idx="603">
                  <c:v>33.021500000000891</c:v>
                </c:pt>
                <c:pt idx="604">
                  <c:v>33.021600000000895</c:v>
                </c:pt>
                <c:pt idx="605">
                  <c:v>33.021700000000898</c:v>
                </c:pt>
                <c:pt idx="606">
                  <c:v>33.021800000000901</c:v>
                </c:pt>
                <c:pt idx="607">
                  <c:v>33.021900000000905</c:v>
                </c:pt>
                <c:pt idx="608">
                  <c:v>33.022000000000908</c:v>
                </c:pt>
                <c:pt idx="609">
                  <c:v>33.022100000000911</c:v>
                </c:pt>
                <c:pt idx="610">
                  <c:v>33.022200000000915</c:v>
                </c:pt>
                <c:pt idx="611">
                  <c:v>33.022300000000918</c:v>
                </c:pt>
                <c:pt idx="612">
                  <c:v>33.022400000000921</c:v>
                </c:pt>
                <c:pt idx="613">
                  <c:v>33.022500000000925</c:v>
                </c:pt>
                <c:pt idx="614">
                  <c:v>33.022600000000928</c:v>
                </c:pt>
                <c:pt idx="615">
                  <c:v>33.022700000000931</c:v>
                </c:pt>
                <c:pt idx="616">
                  <c:v>33.022800000000935</c:v>
                </c:pt>
                <c:pt idx="617">
                  <c:v>33.022900000000938</c:v>
                </c:pt>
                <c:pt idx="618">
                  <c:v>33.023000000000941</c:v>
                </c:pt>
                <c:pt idx="619">
                  <c:v>33.023100000000944</c:v>
                </c:pt>
                <c:pt idx="620">
                  <c:v>33.023200000000948</c:v>
                </c:pt>
                <c:pt idx="621">
                  <c:v>33.023300000000951</c:v>
                </c:pt>
                <c:pt idx="622">
                  <c:v>33.023400000000954</c:v>
                </c:pt>
                <c:pt idx="623">
                  <c:v>33.023500000000958</c:v>
                </c:pt>
                <c:pt idx="624">
                  <c:v>33.023600000000961</c:v>
                </c:pt>
                <c:pt idx="625">
                  <c:v>33.023700000000964</c:v>
                </c:pt>
                <c:pt idx="626">
                  <c:v>33.023800000000968</c:v>
                </c:pt>
                <c:pt idx="627">
                  <c:v>33.023900000000971</c:v>
                </c:pt>
                <c:pt idx="628">
                  <c:v>33.024000000000974</c:v>
                </c:pt>
                <c:pt idx="629">
                  <c:v>33.024100000000978</c:v>
                </c:pt>
                <c:pt idx="630">
                  <c:v>33.024200000000981</c:v>
                </c:pt>
                <c:pt idx="631">
                  <c:v>33.024300000000984</c:v>
                </c:pt>
                <c:pt idx="632">
                  <c:v>33.024400000000988</c:v>
                </c:pt>
                <c:pt idx="633">
                  <c:v>33.024500000000991</c:v>
                </c:pt>
                <c:pt idx="634">
                  <c:v>33.024600000000994</c:v>
                </c:pt>
                <c:pt idx="635">
                  <c:v>33.024700000000998</c:v>
                </c:pt>
                <c:pt idx="636">
                  <c:v>33.024800000001001</c:v>
                </c:pt>
                <c:pt idx="637">
                  <c:v>33.024900000001004</c:v>
                </c:pt>
                <c:pt idx="638">
                  <c:v>33.025000000001008</c:v>
                </c:pt>
                <c:pt idx="639">
                  <c:v>33.025100000001011</c:v>
                </c:pt>
                <c:pt idx="640">
                  <c:v>33.025200000001014</c:v>
                </c:pt>
                <c:pt idx="641">
                  <c:v>33.025300000001018</c:v>
                </c:pt>
                <c:pt idx="642">
                  <c:v>33.025400000001021</c:v>
                </c:pt>
                <c:pt idx="643">
                  <c:v>33.025500000001024</c:v>
                </c:pt>
                <c:pt idx="644">
                  <c:v>33.025600000001027</c:v>
                </c:pt>
                <c:pt idx="645">
                  <c:v>33.025700000001031</c:v>
                </c:pt>
                <c:pt idx="646">
                  <c:v>33.025800000001034</c:v>
                </c:pt>
                <c:pt idx="647">
                  <c:v>33.025900000001037</c:v>
                </c:pt>
                <c:pt idx="648">
                  <c:v>33.026000000001041</c:v>
                </c:pt>
                <c:pt idx="649">
                  <c:v>33.026100000001044</c:v>
                </c:pt>
                <c:pt idx="650">
                  <c:v>33.026200000001047</c:v>
                </c:pt>
                <c:pt idx="651">
                  <c:v>33.026300000001051</c:v>
                </c:pt>
                <c:pt idx="652">
                  <c:v>33.026400000001054</c:v>
                </c:pt>
                <c:pt idx="653">
                  <c:v>33.026500000001057</c:v>
                </c:pt>
                <c:pt idx="654">
                  <c:v>33.026600000001061</c:v>
                </c:pt>
                <c:pt idx="655">
                  <c:v>33.026700000001064</c:v>
                </c:pt>
                <c:pt idx="656">
                  <c:v>33.026800000001067</c:v>
                </c:pt>
                <c:pt idx="657">
                  <c:v>33.026900000001071</c:v>
                </c:pt>
                <c:pt idx="658">
                  <c:v>33.027000000001074</c:v>
                </c:pt>
                <c:pt idx="659">
                  <c:v>33.027100000001077</c:v>
                </c:pt>
                <c:pt idx="660">
                  <c:v>33.027200000001081</c:v>
                </c:pt>
                <c:pt idx="661">
                  <c:v>33.027300000001084</c:v>
                </c:pt>
                <c:pt idx="662">
                  <c:v>33.027400000001087</c:v>
                </c:pt>
                <c:pt idx="663">
                  <c:v>33.027500000001091</c:v>
                </c:pt>
                <c:pt idx="664">
                  <c:v>33.027600000001094</c:v>
                </c:pt>
                <c:pt idx="665">
                  <c:v>33.027700000001097</c:v>
                </c:pt>
                <c:pt idx="666">
                  <c:v>33.0278000000011</c:v>
                </c:pt>
                <c:pt idx="667">
                  <c:v>33.027900000001104</c:v>
                </c:pt>
                <c:pt idx="668">
                  <c:v>33.028000000001107</c:v>
                </c:pt>
                <c:pt idx="669">
                  <c:v>33.02810000000111</c:v>
                </c:pt>
                <c:pt idx="670">
                  <c:v>33.028200000001114</c:v>
                </c:pt>
                <c:pt idx="671">
                  <c:v>33.028300000001117</c:v>
                </c:pt>
                <c:pt idx="672">
                  <c:v>33.02840000000112</c:v>
                </c:pt>
                <c:pt idx="673">
                  <c:v>33.028500000001124</c:v>
                </c:pt>
                <c:pt idx="674">
                  <c:v>33.028600000001127</c:v>
                </c:pt>
                <c:pt idx="675">
                  <c:v>33.02870000000113</c:v>
                </c:pt>
                <c:pt idx="676">
                  <c:v>33.028800000001134</c:v>
                </c:pt>
                <c:pt idx="677">
                  <c:v>33.028900000001137</c:v>
                </c:pt>
                <c:pt idx="678">
                  <c:v>33.02900000000114</c:v>
                </c:pt>
                <c:pt idx="679">
                  <c:v>33.029100000001144</c:v>
                </c:pt>
                <c:pt idx="680">
                  <c:v>33.029200000001147</c:v>
                </c:pt>
                <c:pt idx="681">
                  <c:v>33.02930000000115</c:v>
                </c:pt>
                <c:pt idx="682">
                  <c:v>33.029400000001154</c:v>
                </c:pt>
                <c:pt idx="683">
                  <c:v>33.029500000001157</c:v>
                </c:pt>
                <c:pt idx="684">
                  <c:v>33.02960000000116</c:v>
                </c:pt>
                <c:pt idx="685">
                  <c:v>33.029700000001164</c:v>
                </c:pt>
                <c:pt idx="686">
                  <c:v>33.029800000001167</c:v>
                </c:pt>
                <c:pt idx="687">
                  <c:v>33.02990000000117</c:v>
                </c:pt>
                <c:pt idx="688">
                  <c:v>33.030000000001174</c:v>
                </c:pt>
                <c:pt idx="689">
                  <c:v>33.030100000001177</c:v>
                </c:pt>
                <c:pt idx="690">
                  <c:v>33.03020000000118</c:v>
                </c:pt>
                <c:pt idx="691">
                  <c:v>33.030300000001183</c:v>
                </c:pt>
                <c:pt idx="692">
                  <c:v>33.030400000001187</c:v>
                </c:pt>
                <c:pt idx="693">
                  <c:v>33.03050000000119</c:v>
                </c:pt>
                <c:pt idx="694">
                  <c:v>33.030600000001193</c:v>
                </c:pt>
                <c:pt idx="695">
                  <c:v>33.030700000001197</c:v>
                </c:pt>
                <c:pt idx="696">
                  <c:v>33.0308000000012</c:v>
                </c:pt>
                <c:pt idx="697">
                  <c:v>33.030900000001203</c:v>
                </c:pt>
                <c:pt idx="698">
                  <c:v>33.031000000001207</c:v>
                </c:pt>
                <c:pt idx="699">
                  <c:v>33.03110000000121</c:v>
                </c:pt>
                <c:pt idx="700">
                  <c:v>33.031200000001213</c:v>
                </c:pt>
                <c:pt idx="701">
                  <c:v>33.031300000001217</c:v>
                </c:pt>
                <c:pt idx="702">
                  <c:v>33.03140000000122</c:v>
                </c:pt>
                <c:pt idx="703">
                  <c:v>33.031500000001223</c:v>
                </c:pt>
                <c:pt idx="704">
                  <c:v>33.031600000001227</c:v>
                </c:pt>
                <c:pt idx="705">
                  <c:v>33.03170000000123</c:v>
                </c:pt>
                <c:pt idx="706">
                  <c:v>33.031800000001233</c:v>
                </c:pt>
                <c:pt idx="707">
                  <c:v>33.031900000001237</c:v>
                </c:pt>
                <c:pt idx="708">
                  <c:v>33.03200000000124</c:v>
                </c:pt>
                <c:pt idx="709">
                  <c:v>33.032100000001243</c:v>
                </c:pt>
                <c:pt idx="710">
                  <c:v>33.032200000001247</c:v>
                </c:pt>
                <c:pt idx="711">
                  <c:v>33.03230000000125</c:v>
                </c:pt>
                <c:pt idx="712">
                  <c:v>33.032400000001253</c:v>
                </c:pt>
                <c:pt idx="713">
                  <c:v>33.032500000001257</c:v>
                </c:pt>
                <c:pt idx="714">
                  <c:v>33.03260000000126</c:v>
                </c:pt>
                <c:pt idx="715">
                  <c:v>33.032700000001263</c:v>
                </c:pt>
                <c:pt idx="716">
                  <c:v>33.032800000001266</c:v>
                </c:pt>
                <c:pt idx="717">
                  <c:v>33.03290000000127</c:v>
                </c:pt>
                <c:pt idx="718">
                  <c:v>33.033000000001273</c:v>
                </c:pt>
                <c:pt idx="719">
                  <c:v>33.033100000001276</c:v>
                </c:pt>
                <c:pt idx="720">
                  <c:v>33.03320000000128</c:v>
                </c:pt>
                <c:pt idx="721">
                  <c:v>33.033300000001283</c:v>
                </c:pt>
                <c:pt idx="722">
                  <c:v>33.033400000001286</c:v>
                </c:pt>
                <c:pt idx="723">
                  <c:v>33.03350000000129</c:v>
                </c:pt>
                <c:pt idx="724">
                  <c:v>33.033600000001293</c:v>
                </c:pt>
                <c:pt idx="725">
                  <c:v>33.033700000001296</c:v>
                </c:pt>
                <c:pt idx="726">
                  <c:v>33.0338000000013</c:v>
                </c:pt>
                <c:pt idx="727">
                  <c:v>33.033900000001303</c:v>
                </c:pt>
                <c:pt idx="728">
                  <c:v>33.034000000001306</c:v>
                </c:pt>
                <c:pt idx="729">
                  <c:v>33.03410000000131</c:v>
                </c:pt>
                <c:pt idx="730">
                  <c:v>33.034200000001313</c:v>
                </c:pt>
                <c:pt idx="731">
                  <c:v>33.034300000001316</c:v>
                </c:pt>
                <c:pt idx="732">
                  <c:v>33.03440000000132</c:v>
                </c:pt>
                <c:pt idx="733">
                  <c:v>33.034500000001323</c:v>
                </c:pt>
                <c:pt idx="734">
                  <c:v>33.034600000001326</c:v>
                </c:pt>
                <c:pt idx="735">
                  <c:v>33.03470000000133</c:v>
                </c:pt>
                <c:pt idx="736">
                  <c:v>33.034800000001333</c:v>
                </c:pt>
                <c:pt idx="737">
                  <c:v>33.034900000001336</c:v>
                </c:pt>
                <c:pt idx="738">
                  <c:v>33.03500000000134</c:v>
                </c:pt>
                <c:pt idx="739">
                  <c:v>33.035100000001343</c:v>
                </c:pt>
                <c:pt idx="740">
                  <c:v>33.035200000001346</c:v>
                </c:pt>
                <c:pt idx="741">
                  <c:v>33.035300000001349</c:v>
                </c:pt>
                <c:pt idx="742">
                  <c:v>33.035400000001353</c:v>
                </c:pt>
                <c:pt idx="743">
                  <c:v>33.035500000001356</c:v>
                </c:pt>
                <c:pt idx="744">
                  <c:v>33.035600000001359</c:v>
                </c:pt>
                <c:pt idx="745">
                  <c:v>33.035700000001363</c:v>
                </c:pt>
                <c:pt idx="746">
                  <c:v>33.035800000001366</c:v>
                </c:pt>
                <c:pt idx="747">
                  <c:v>33.035900000001369</c:v>
                </c:pt>
                <c:pt idx="748">
                  <c:v>33.036000000001373</c:v>
                </c:pt>
                <c:pt idx="749">
                  <c:v>33.036100000001376</c:v>
                </c:pt>
                <c:pt idx="750">
                  <c:v>33.036200000001379</c:v>
                </c:pt>
                <c:pt idx="751">
                  <c:v>33.036300000001383</c:v>
                </c:pt>
                <c:pt idx="752">
                  <c:v>33.036400000001386</c:v>
                </c:pt>
                <c:pt idx="753">
                  <c:v>33.036500000001389</c:v>
                </c:pt>
                <c:pt idx="754">
                  <c:v>33.036600000001393</c:v>
                </c:pt>
                <c:pt idx="755">
                  <c:v>33.036700000001396</c:v>
                </c:pt>
                <c:pt idx="756">
                  <c:v>33.036800000001399</c:v>
                </c:pt>
                <c:pt idx="757">
                  <c:v>33.036900000001403</c:v>
                </c:pt>
                <c:pt idx="758">
                  <c:v>33.037000000001406</c:v>
                </c:pt>
                <c:pt idx="759">
                  <c:v>33.037100000001409</c:v>
                </c:pt>
                <c:pt idx="760">
                  <c:v>33.037200000001413</c:v>
                </c:pt>
                <c:pt idx="761">
                  <c:v>33.037300000001416</c:v>
                </c:pt>
                <c:pt idx="762">
                  <c:v>33.037400000001419</c:v>
                </c:pt>
                <c:pt idx="763">
                  <c:v>33.037500000001423</c:v>
                </c:pt>
                <c:pt idx="764">
                  <c:v>33.037600000001426</c:v>
                </c:pt>
                <c:pt idx="765">
                  <c:v>33.037700000001429</c:v>
                </c:pt>
                <c:pt idx="766">
                  <c:v>33.037800000001432</c:v>
                </c:pt>
                <c:pt idx="767">
                  <c:v>33.037900000001436</c:v>
                </c:pt>
                <c:pt idx="768">
                  <c:v>33.038000000001439</c:v>
                </c:pt>
                <c:pt idx="769">
                  <c:v>33.038100000001442</c:v>
                </c:pt>
                <c:pt idx="770">
                  <c:v>33.038200000001446</c:v>
                </c:pt>
                <c:pt idx="771">
                  <c:v>33.038300000001449</c:v>
                </c:pt>
                <c:pt idx="772">
                  <c:v>33.038400000001452</c:v>
                </c:pt>
                <c:pt idx="773">
                  <c:v>33.038500000001456</c:v>
                </c:pt>
                <c:pt idx="774">
                  <c:v>33.038600000001459</c:v>
                </c:pt>
                <c:pt idx="775">
                  <c:v>33.038700000001462</c:v>
                </c:pt>
                <c:pt idx="776">
                  <c:v>33.038800000001466</c:v>
                </c:pt>
                <c:pt idx="777">
                  <c:v>33.038900000001469</c:v>
                </c:pt>
                <c:pt idx="778">
                  <c:v>33.039000000001472</c:v>
                </c:pt>
                <c:pt idx="779">
                  <c:v>33.039100000001476</c:v>
                </c:pt>
                <c:pt idx="780">
                  <c:v>33.039200000001479</c:v>
                </c:pt>
                <c:pt idx="781">
                  <c:v>33.039300000001482</c:v>
                </c:pt>
                <c:pt idx="782">
                  <c:v>33.039400000001486</c:v>
                </c:pt>
                <c:pt idx="783">
                  <c:v>33.039500000001489</c:v>
                </c:pt>
                <c:pt idx="784">
                  <c:v>33.039600000001492</c:v>
                </c:pt>
                <c:pt idx="785">
                  <c:v>33.039700000001496</c:v>
                </c:pt>
                <c:pt idx="786">
                  <c:v>33.039800000001499</c:v>
                </c:pt>
                <c:pt idx="787">
                  <c:v>33.039900000001502</c:v>
                </c:pt>
                <c:pt idx="788">
                  <c:v>33.040000000001505</c:v>
                </c:pt>
                <c:pt idx="789">
                  <c:v>33.040100000001509</c:v>
                </c:pt>
                <c:pt idx="790">
                  <c:v>33.040200000001512</c:v>
                </c:pt>
                <c:pt idx="791">
                  <c:v>33.040300000001515</c:v>
                </c:pt>
                <c:pt idx="792">
                  <c:v>33.040400000001519</c:v>
                </c:pt>
                <c:pt idx="793">
                  <c:v>33.040500000001522</c:v>
                </c:pt>
                <c:pt idx="794">
                  <c:v>33.040600000001525</c:v>
                </c:pt>
                <c:pt idx="795">
                  <c:v>33.040700000001529</c:v>
                </c:pt>
                <c:pt idx="796">
                  <c:v>33.040800000001532</c:v>
                </c:pt>
                <c:pt idx="797">
                  <c:v>33.040900000001535</c:v>
                </c:pt>
                <c:pt idx="798">
                  <c:v>33.041000000001539</c:v>
                </c:pt>
                <c:pt idx="799">
                  <c:v>33.041100000001542</c:v>
                </c:pt>
                <c:pt idx="800">
                  <c:v>33.041200000001545</c:v>
                </c:pt>
                <c:pt idx="801">
                  <c:v>33.041300000001549</c:v>
                </c:pt>
                <c:pt idx="802">
                  <c:v>33.041400000001552</c:v>
                </c:pt>
                <c:pt idx="803">
                  <c:v>33.041500000001555</c:v>
                </c:pt>
                <c:pt idx="804">
                  <c:v>33.041600000001559</c:v>
                </c:pt>
                <c:pt idx="805">
                  <c:v>33.041700000001562</c:v>
                </c:pt>
                <c:pt idx="806">
                  <c:v>33.041800000001565</c:v>
                </c:pt>
                <c:pt idx="807">
                  <c:v>33.041900000001569</c:v>
                </c:pt>
                <c:pt idx="808">
                  <c:v>33.042000000001572</c:v>
                </c:pt>
                <c:pt idx="809">
                  <c:v>33.042100000001575</c:v>
                </c:pt>
                <c:pt idx="810">
                  <c:v>33.042200000001579</c:v>
                </c:pt>
                <c:pt idx="811">
                  <c:v>33.042300000001582</c:v>
                </c:pt>
                <c:pt idx="812">
                  <c:v>33.042400000001585</c:v>
                </c:pt>
                <c:pt idx="813">
                  <c:v>33.042500000001588</c:v>
                </c:pt>
                <c:pt idx="814">
                  <c:v>33.042600000001592</c:v>
                </c:pt>
                <c:pt idx="815">
                  <c:v>33.042700000001595</c:v>
                </c:pt>
                <c:pt idx="816">
                  <c:v>33.042800000001598</c:v>
                </c:pt>
                <c:pt idx="817">
                  <c:v>33.042900000001602</c:v>
                </c:pt>
                <c:pt idx="818">
                  <c:v>33.043000000001605</c:v>
                </c:pt>
                <c:pt idx="819">
                  <c:v>33.043100000001608</c:v>
                </c:pt>
                <c:pt idx="820">
                  <c:v>33.043200000001612</c:v>
                </c:pt>
                <c:pt idx="821">
                  <c:v>33.043300000001615</c:v>
                </c:pt>
                <c:pt idx="822">
                  <c:v>33.043400000001618</c:v>
                </c:pt>
                <c:pt idx="823">
                  <c:v>33.043500000001622</c:v>
                </c:pt>
                <c:pt idx="824">
                  <c:v>33.043600000001625</c:v>
                </c:pt>
                <c:pt idx="825">
                  <c:v>33.043700000001628</c:v>
                </c:pt>
                <c:pt idx="826">
                  <c:v>33.043800000001632</c:v>
                </c:pt>
                <c:pt idx="827">
                  <c:v>33.043900000001635</c:v>
                </c:pt>
                <c:pt idx="828">
                  <c:v>33.044000000001638</c:v>
                </c:pt>
                <c:pt idx="829">
                  <c:v>33.044100000001642</c:v>
                </c:pt>
                <c:pt idx="830">
                  <c:v>33.044200000001645</c:v>
                </c:pt>
                <c:pt idx="831">
                  <c:v>33.044300000001648</c:v>
                </c:pt>
                <c:pt idx="832">
                  <c:v>33.044400000001652</c:v>
                </c:pt>
                <c:pt idx="833">
                  <c:v>33.044500000001655</c:v>
                </c:pt>
                <c:pt idx="834">
                  <c:v>33.044600000001658</c:v>
                </c:pt>
                <c:pt idx="835">
                  <c:v>33.044700000001662</c:v>
                </c:pt>
                <c:pt idx="836">
                  <c:v>33.044800000001665</c:v>
                </c:pt>
                <c:pt idx="837">
                  <c:v>33.044900000001668</c:v>
                </c:pt>
                <c:pt idx="838">
                  <c:v>33.045000000001671</c:v>
                </c:pt>
                <c:pt idx="839">
                  <c:v>33.045100000001675</c:v>
                </c:pt>
                <c:pt idx="840">
                  <c:v>33.045200000001678</c:v>
                </c:pt>
                <c:pt idx="841">
                  <c:v>33.045300000001681</c:v>
                </c:pt>
                <c:pt idx="842">
                  <c:v>33.045400000001685</c:v>
                </c:pt>
                <c:pt idx="843">
                  <c:v>33.045500000001688</c:v>
                </c:pt>
                <c:pt idx="844">
                  <c:v>33.045600000001691</c:v>
                </c:pt>
                <c:pt idx="845">
                  <c:v>33.045700000001695</c:v>
                </c:pt>
                <c:pt idx="846">
                  <c:v>33.045800000001698</c:v>
                </c:pt>
                <c:pt idx="847">
                  <c:v>33.045900000001701</c:v>
                </c:pt>
                <c:pt idx="848">
                  <c:v>33.046000000001705</c:v>
                </c:pt>
                <c:pt idx="849">
                  <c:v>33.046100000001708</c:v>
                </c:pt>
                <c:pt idx="850">
                  <c:v>33.046200000001711</c:v>
                </c:pt>
                <c:pt idx="851">
                  <c:v>33.046300000001715</c:v>
                </c:pt>
                <c:pt idx="852">
                  <c:v>33.046400000001718</c:v>
                </c:pt>
                <c:pt idx="853">
                  <c:v>33.046500000001721</c:v>
                </c:pt>
                <c:pt idx="854">
                  <c:v>33.046600000001725</c:v>
                </c:pt>
                <c:pt idx="855">
                  <c:v>33.046700000001728</c:v>
                </c:pt>
                <c:pt idx="856">
                  <c:v>33.046800000001731</c:v>
                </c:pt>
                <c:pt idx="857">
                  <c:v>33.046900000001735</c:v>
                </c:pt>
                <c:pt idx="858">
                  <c:v>33.047000000001738</c:v>
                </c:pt>
                <c:pt idx="859">
                  <c:v>33.047100000001741</c:v>
                </c:pt>
                <c:pt idx="860">
                  <c:v>33.047200000001745</c:v>
                </c:pt>
                <c:pt idx="861">
                  <c:v>33.047300000001748</c:v>
                </c:pt>
                <c:pt idx="862">
                  <c:v>33.047400000001751</c:v>
                </c:pt>
                <c:pt idx="863">
                  <c:v>33.047500000001754</c:v>
                </c:pt>
                <c:pt idx="864">
                  <c:v>33.047600000001758</c:v>
                </c:pt>
                <c:pt idx="865">
                  <c:v>33.047700000001761</c:v>
                </c:pt>
                <c:pt idx="866">
                  <c:v>33.047800000001764</c:v>
                </c:pt>
                <c:pt idx="867">
                  <c:v>33.047900000001768</c:v>
                </c:pt>
                <c:pt idx="868">
                  <c:v>33.048000000001771</c:v>
                </c:pt>
                <c:pt idx="869">
                  <c:v>33.048100000001774</c:v>
                </c:pt>
                <c:pt idx="870">
                  <c:v>33.048200000001778</c:v>
                </c:pt>
                <c:pt idx="871">
                  <c:v>33.048300000001781</c:v>
                </c:pt>
                <c:pt idx="872">
                  <c:v>33.048400000001784</c:v>
                </c:pt>
                <c:pt idx="873">
                  <c:v>33.048500000001788</c:v>
                </c:pt>
                <c:pt idx="874">
                  <c:v>33.048600000001791</c:v>
                </c:pt>
                <c:pt idx="875">
                  <c:v>33.048700000001794</c:v>
                </c:pt>
                <c:pt idx="876">
                  <c:v>33.048800000001798</c:v>
                </c:pt>
                <c:pt idx="877">
                  <c:v>33.048900000001801</c:v>
                </c:pt>
                <c:pt idx="878">
                  <c:v>33.049000000001804</c:v>
                </c:pt>
                <c:pt idx="879">
                  <c:v>33.049100000001808</c:v>
                </c:pt>
                <c:pt idx="880">
                  <c:v>33.049200000001811</c:v>
                </c:pt>
                <c:pt idx="881">
                  <c:v>33.049300000001814</c:v>
                </c:pt>
                <c:pt idx="882">
                  <c:v>33.049400000001818</c:v>
                </c:pt>
                <c:pt idx="883">
                  <c:v>33.049500000001821</c:v>
                </c:pt>
                <c:pt idx="884">
                  <c:v>33.049600000001824</c:v>
                </c:pt>
                <c:pt idx="885">
                  <c:v>33.049700000001828</c:v>
                </c:pt>
                <c:pt idx="886">
                  <c:v>33.049800000001831</c:v>
                </c:pt>
                <c:pt idx="887">
                  <c:v>33.049900000001834</c:v>
                </c:pt>
                <c:pt idx="888">
                  <c:v>33.050000000001837</c:v>
                </c:pt>
                <c:pt idx="889">
                  <c:v>33.050100000001841</c:v>
                </c:pt>
                <c:pt idx="890">
                  <c:v>33.050200000001844</c:v>
                </c:pt>
                <c:pt idx="891">
                  <c:v>33.050300000001847</c:v>
                </c:pt>
                <c:pt idx="892">
                  <c:v>33.050400000001851</c:v>
                </c:pt>
                <c:pt idx="893">
                  <c:v>33.050500000001854</c:v>
                </c:pt>
                <c:pt idx="894">
                  <c:v>33.050600000001857</c:v>
                </c:pt>
                <c:pt idx="895">
                  <c:v>33.050700000001861</c:v>
                </c:pt>
                <c:pt idx="896">
                  <c:v>33.050800000001864</c:v>
                </c:pt>
                <c:pt idx="897">
                  <c:v>33.050900000001867</c:v>
                </c:pt>
                <c:pt idx="898">
                  <c:v>33.051000000001871</c:v>
                </c:pt>
                <c:pt idx="899">
                  <c:v>33.051100000001874</c:v>
                </c:pt>
                <c:pt idx="900">
                  <c:v>33.051200000001877</c:v>
                </c:pt>
                <c:pt idx="901">
                  <c:v>33.051300000001881</c:v>
                </c:pt>
                <c:pt idx="902">
                  <c:v>33.051400000001884</c:v>
                </c:pt>
                <c:pt idx="903">
                  <c:v>33.051500000001887</c:v>
                </c:pt>
                <c:pt idx="904">
                  <c:v>33.051600000001891</c:v>
                </c:pt>
                <c:pt idx="905">
                  <c:v>33.051700000001894</c:v>
                </c:pt>
                <c:pt idx="906">
                  <c:v>33.051800000001897</c:v>
                </c:pt>
                <c:pt idx="907">
                  <c:v>33.051900000001901</c:v>
                </c:pt>
                <c:pt idx="908">
                  <c:v>33.052000000001904</c:v>
                </c:pt>
                <c:pt idx="909">
                  <c:v>33.052100000001907</c:v>
                </c:pt>
                <c:pt idx="910">
                  <c:v>33.05220000000191</c:v>
                </c:pt>
                <c:pt idx="911">
                  <c:v>33.052300000001914</c:v>
                </c:pt>
                <c:pt idx="912">
                  <c:v>33.052400000001917</c:v>
                </c:pt>
                <c:pt idx="913">
                  <c:v>33.05250000000192</c:v>
                </c:pt>
                <c:pt idx="914">
                  <c:v>33.052600000001924</c:v>
                </c:pt>
                <c:pt idx="915">
                  <c:v>33.052700000001927</c:v>
                </c:pt>
                <c:pt idx="916">
                  <c:v>33.05280000000193</c:v>
                </c:pt>
                <c:pt idx="917">
                  <c:v>33.052900000001934</c:v>
                </c:pt>
                <c:pt idx="918">
                  <c:v>33.053000000001937</c:v>
                </c:pt>
                <c:pt idx="919">
                  <c:v>33.05310000000194</c:v>
                </c:pt>
                <c:pt idx="920">
                  <c:v>33.053200000001944</c:v>
                </c:pt>
                <c:pt idx="921">
                  <c:v>33.053300000001947</c:v>
                </c:pt>
                <c:pt idx="922">
                  <c:v>33.05340000000195</c:v>
                </c:pt>
                <c:pt idx="923">
                  <c:v>33.053500000001954</c:v>
                </c:pt>
                <c:pt idx="924">
                  <c:v>33.053600000001957</c:v>
                </c:pt>
                <c:pt idx="925">
                  <c:v>33.05370000000196</c:v>
                </c:pt>
                <c:pt idx="926">
                  <c:v>33.053800000001964</c:v>
                </c:pt>
                <c:pt idx="927">
                  <c:v>33.053900000001967</c:v>
                </c:pt>
                <c:pt idx="928">
                  <c:v>33.05400000000197</c:v>
                </c:pt>
                <c:pt idx="929">
                  <c:v>33.054100000001974</c:v>
                </c:pt>
                <c:pt idx="930">
                  <c:v>33.054200000001977</c:v>
                </c:pt>
                <c:pt idx="931">
                  <c:v>33.05430000000198</c:v>
                </c:pt>
                <c:pt idx="932">
                  <c:v>33.054400000001984</c:v>
                </c:pt>
                <c:pt idx="933">
                  <c:v>33.054500000001987</c:v>
                </c:pt>
                <c:pt idx="934">
                  <c:v>33.05460000000199</c:v>
                </c:pt>
                <c:pt idx="935">
                  <c:v>33.054700000001993</c:v>
                </c:pt>
                <c:pt idx="936">
                  <c:v>33.054800000001997</c:v>
                </c:pt>
                <c:pt idx="937">
                  <c:v>33.054900000002</c:v>
                </c:pt>
                <c:pt idx="938">
                  <c:v>33.055000000002003</c:v>
                </c:pt>
                <c:pt idx="939">
                  <c:v>33.055100000002007</c:v>
                </c:pt>
                <c:pt idx="940">
                  <c:v>33.05520000000201</c:v>
                </c:pt>
                <c:pt idx="941">
                  <c:v>33.055300000002013</c:v>
                </c:pt>
                <c:pt idx="942">
                  <c:v>33.055400000002017</c:v>
                </c:pt>
                <c:pt idx="943">
                  <c:v>33.05550000000202</c:v>
                </c:pt>
                <c:pt idx="944">
                  <c:v>33.055600000002023</c:v>
                </c:pt>
                <c:pt idx="945">
                  <c:v>33.055700000002027</c:v>
                </c:pt>
                <c:pt idx="946">
                  <c:v>33.05580000000203</c:v>
                </c:pt>
                <c:pt idx="947">
                  <c:v>33.055900000002033</c:v>
                </c:pt>
                <c:pt idx="948">
                  <c:v>33.056000000002037</c:v>
                </c:pt>
                <c:pt idx="949">
                  <c:v>33.05610000000204</c:v>
                </c:pt>
                <c:pt idx="950">
                  <c:v>33.056200000002043</c:v>
                </c:pt>
                <c:pt idx="951">
                  <c:v>33.056300000002047</c:v>
                </c:pt>
                <c:pt idx="952">
                  <c:v>33.05640000000205</c:v>
                </c:pt>
                <c:pt idx="953">
                  <c:v>33.056500000002053</c:v>
                </c:pt>
                <c:pt idx="954">
                  <c:v>33.056600000002057</c:v>
                </c:pt>
                <c:pt idx="955">
                  <c:v>33.05670000000206</c:v>
                </c:pt>
                <c:pt idx="956">
                  <c:v>33.056800000002063</c:v>
                </c:pt>
                <c:pt idx="957">
                  <c:v>33.056900000002067</c:v>
                </c:pt>
                <c:pt idx="958">
                  <c:v>33.05700000000207</c:v>
                </c:pt>
                <c:pt idx="959">
                  <c:v>33.057100000002073</c:v>
                </c:pt>
                <c:pt idx="960">
                  <c:v>33.057200000002076</c:v>
                </c:pt>
                <c:pt idx="961">
                  <c:v>33.05730000000208</c:v>
                </c:pt>
                <c:pt idx="962">
                  <c:v>33.057400000002083</c:v>
                </c:pt>
                <c:pt idx="963">
                  <c:v>33.057500000002086</c:v>
                </c:pt>
                <c:pt idx="964">
                  <c:v>33.05760000000209</c:v>
                </c:pt>
                <c:pt idx="965">
                  <c:v>33.057700000002093</c:v>
                </c:pt>
                <c:pt idx="966">
                  <c:v>33.057800000002096</c:v>
                </c:pt>
                <c:pt idx="967">
                  <c:v>33.0579000000021</c:v>
                </c:pt>
                <c:pt idx="968">
                  <c:v>33.058000000002103</c:v>
                </c:pt>
                <c:pt idx="969">
                  <c:v>33.058100000002106</c:v>
                </c:pt>
                <c:pt idx="970">
                  <c:v>33.05820000000211</c:v>
                </c:pt>
                <c:pt idx="971">
                  <c:v>33.058300000002113</c:v>
                </c:pt>
                <c:pt idx="972">
                  <c:v>33.058400000002116</c:v>
                </c:pt>
                <c:pt idx="973">
                  <c:v>33.05850000000212</c:v>
                </c:pt>
                <c:pt idx="974">
                  <c:v>33.058600000002123</c:v>
                </c:pt>
                <c:pt idx="975">
                  <c:v>33.058700000002126</c:v>
                </c:pt>
                <c:pt idx="976">
                  <c:v>33.05880000000213</c:v>
                </c:pt>
                <c:pt idx="977">
                  <c:v>33.058900000002133</c:v>
                </c:pt>
                <c:pt idx="978">
                  <c:v>33.059000000002136</c:v>
                </c:pt>
                <c:pt idx="979">
                  <c:v>33.05910000000214</c:v>
                </c:pt>
                <c:pt idx="980">
                  <c:v>33.059200000002143</c:v>
                </c:pt>
                <c:pt idx="981">
                  <c:v>33.059300000002146</c:v>
                </c:pt>
                <c:pt idx="982">
                  <c:v>33.05940000000215</c:v>
                </c:pt>
                <c:pt idx="983">
                  <c:v>33.059500000002153</c:v>
                </c:pt>
                <c:pt idx="984">
                  <c:v>33.059600000002156</c:v>
                </c:pt>
                <c:pt idx="985">
                  <c:v>33.059700000002159</c:v>
                </c:pt>
                <c:pt idx="986">
                  <c:v>33.059800000002163</c:v>
                </c:pt>
                <c:pt idx="987">
                  <c:v>33.059900000002166</c:v>
                </c:pt>
                <c:pt idx="988">
                  <c:v>33.060000000002169</c:v>
                </c:pt>
                <c:pt idx="989">
                  <c:v>33.060100000002173</c:v>
                </c:pt>
                <c:pt idx="990">
                  <c:v>33.060200000002176</c:v>
                </c:pt>
                <c:pt idx="991">
                  <c:v>33.060300000002179</c:v>
                </c:pt>
                <c:pt idx="992">
                  <c:v>33.060400000002183</c:v>
                </c:pt>
                <c:pt idx="993">
                  <c:v>33.060500000002186</c:v>
                </c:pt>
                <c:pt idx="994">
                  <c:v>33.060600000002189</c:v>
                </c:pt>
                <c:pt idx="995">
                  <c:v>33.060700000002193</c:v>
                </c:pt>
                <c:pt idx="996">
                  <c:v>33.060800000002196</c:v>
                </c:pt>
                <c:pt idx="997">
                  <c:v>33.060900000002199</c:v>
                </c:pt>
                <c:pt idx="998">
                  <c:v>33.061000000002203</c:v>
                </c:pt>
                <c:pt idx="999">
                  <c:v>33.061100000002206</c:v>
                </c:pt>
                <c:pt idx="1000">
                  <c:v>33.061200000002209</c:v>
                </c:pt>
              </c:numCache>
            </c:numRef>
          </c:xVal>
          <c:yVal>
            <c:numRef>
              <c:f>Calculs!$W$4:$W$1004</c:f>
              <c:numCache>
                <c:formatCode>0.00</c:formatCode>
                <c:ptCount val="1001"/>
                <c:pt idx="0">
                  <c:v>74.531380034578646</c:v>
                </c:pt>
                <c:pt idx="1">
                  <c:v>74.209820294931248</c:v>
                </c:pt>
                <c:pt idx="2">
                  <c:v>73.890021752483904</c:v>
                </c:pt>
                <c:pt idx="3">
                  <c:v>73.571971545821015</c:v>
                </c:pt>
                <c:pt idx="4">
                  <c:v>73.25565693211874</c:v>
                </c:pt>
                <c:pt idx="5">
                  <c:v>72.941065285829637</c:v>
                </c:pt>
                <c:pt idx="6">
                  <c:v>72.628184097384107</c:v>
                </c:pt>
                <c:pt idx="7">
                  <c:v>72.317000971908726</c:v>
                </c:pt>
                <c:pt idx="8">
                  <c:v>72.007503627960986</c:v>
                </c:pt>
                <c:pt idx="9">
                  <c:v>71.699679896280571</c:v>
                </c:pt>
                <c:pt idx="10">
                  <c:v>71.393517718556538</c:v>
                </c:pt>
                <c:pt idx="11">
                  <c:v>71.089002236282056</c:v>
                </c:pt>
                <c:pt idx="12">
                  <c:v>70.786118810083536</c:v>
                </c:pt>
                <c:pt idx="13">
                  <c:v>70.48485591347108</c:v>
                </c:pt>
                <c:pt idx="14">
                  <c:v>70.185202121828723</c:v>
                </c:pt>
                <c:pt idx="15">
                  <c:v>69.887146111334943</c:v>
                </c:pt>
                <c:pt idx="16">
                  <c:v>69.590676657897063</c:v>
                </c:pt>
                <c:pt idx="17">
                  <c:v>69.295782636098238</c:v>
                </c:pt>
                <c:pt idx="18">
                  <c:v>69.002453018157638</c:v>
                </c:pt>
                <c:pt idx="19">
                  <c:v>68.710676872903591</c:v>
                </c:pt>
                <c:pt idx="20">
                  <c:v>68.420443364759109</c:v>
                </c:pt>
                <c:pt idx="21">
                  <c:v>68.131743177521898</c:v>
                </c:pt>
                <c:pt idx="22">
                  <c:v>67.844567036230629</c:v>
                </c:pt>
                <c:pt idx="23">
                  <c:v>67.558904288633414</c:v>
                </c:pt>
                <c:pt idx="24">
                  <c:v>67.274744376134976</c:v>
                </c:pt>
                <c:pt idx="25">
                  <c:v>66.992076832807541</c:v>
                </c:pt>
                <c:pt idx="26">
                  <c:v>66.710891284414174</c:v>
                </c:pt>
                <c:pt idx="27">
                  <c:v>66.431177447444099</c:v>
                </c:pt>
                <c:pt idx="28">
                  <c:v>66.152925128160021</c:v>
                </c:pt>
                <c:pt idx="29">
                  <c:v>65.87612422165661</c:v>
                </c:pt>
                <c:pt idx="30">
                  <c:v>65.600764710931202</c:v>
                </c:pt>
                <c:pt idx="31">
                  <c:v>65.326836665965331</c:v>
                </c:pt>
                <c:pt idx="32">
                  <c:v>65.054330242817684</c:v>
                </c:pt>
                <c:pt idx="33">
                  <c:v>64.783235682727977</c:v>
                </c:pt>
                <c:pt idx="34">
                  <c:v>64.513543311232127</c:v>
                </c:pt>
                <c:pt idx="35">
                  <c:v>64.24524353728728</c:v>
                </c:pt>
                <c:pt idx="36">
                  <c:v>63.978326852408529</c:v>
                </c:pt>
                <c:pt idx="37">
                  <c:v>63.712783829815123</c:v>
                </c:pt>
                <c:pt idx="38">
                  <c:v>63.448605123587711</c:v>
                </c:pt>
                <c:pt idx="39">
                  <c:v>63.185781467835092</c:v>
                </c:pt>
                <c:pt idx="40">
                  <c:v>62.924303675871577</c:v>
                </c:pt>
                <c:pt idx="41">
                  <c:v>62.664162639403784</c:v>
                </c:pt>
                <c:pt idx="42">
                  <c:v>62.405349327727308</c:v>
                </c:pt>
                <c:pt idx="43">
                  <c:v>62.147854786933301</c:v>
                </c:pt>
                <c:pt idx="44">
                  <c:v>61.891670139123931</c:v>
                </c:pt>
                <c:pt idx="45">
                  <c:v>61.636786581637722</c:v>
                </c:pt>
                <c:pt idx="46">
                  <c:v>61.383195386283909</c:v>
                </c:pt>
                <c:pt idx="47">
                  <c:v>61.130887898585904</c:v>
                </c:pt>
                <c:pt idx="48">
                  <c:v>60.879855537033549</c:v>
                </c:pt>
                <c:pt idx="49">
                  <c:v>60.630089792344698</c:v>
                </c:pt>
                <c:pt idx="50">
                  <c:v>60.381582226734949</c:v>
                </c:pt>
                <c:pt idx="51">
                  <c:v>60.134324473196578</c:v>
                </c:pt>
                <c:pt idx="52">
                  <c:v>59.888308234785335</c:v>
                </c:pt>
                <c:pt idx="53">
                  <c:v>59.643525283916176</c:v>
                </c:pt>
                <c:pt idx="54">
                  <c:v>59.399967461666989</c:v>
                </c:pt>
                <c:pt idx="55">
                  <c:v>59.157626677090548</c:v>
                </c:pt>
                <c:pt idx="56">
                  <c:v>58.916494906534396</c:v>
                </c:pt>
                <c:pt idx="57">
                  <c:v>58.676564192968932</c:v>
                </c:pt>
                <c:pt idx="58">
                  <c:v>58.437826645323085</c:v>
                </c:pt>
                <c:pt idx="59">
                  <c:v>58.2002744378279</c:v>
                </c:pt>
                <c:pt idx="60">
                  <c:v>57.963899809367526</c:v>
                </c:pt>
                <c:pt idx="61">
                  <c:v>57.728695062837907</c:v>
                </c:pt>
                <c:pt idx="62">
                  <c:v>57.494652564513054</c:v>
                </c:pt>
                <c:pt idx="63">
                  <c:v>57.261764743418176</c:v>
                </c:pt>
                <c:pt idx="64">
                  <c:v>57.030024090710647</c:v>
                </c:pt>
                <c:pt idx="65">
                  <c:v>56.79942315906743</c:v>
                </c:pt>
                <c:pt idx="66">
                  <c:v>56.569954562080206</c:v>
                </c:pt>
                <c:pt idx="67">
                  <c:v>56.341610973656941</c:v>
                </c:pt>
                <c:pt idx="68">
                  <c:v>56.114385127430666</c:v>
                </c:pt>
                <c:pt idx="69">
                  <c:v>55.888269816174926</c:v>
                </c:pt>
                <c:pt idx="70">
                  <c:v>55.663257891225634</c:v>
                </c:pt>
                <c:pt idx="71">
                  <c:v>55.439342261909978</c:v>
                </c:pt>
                <c:pt idx="72">
                  <c:v>55.216515894981491</c:v>
                </c:pt>
                <c:pt idx="73">
                  <c:v>54.994771814061821</c:v>
                </c:pt>
                <c:pt idx="74">
                  <c:v>54.774103099088414</c:v>
                </c:pt>
                <c:pt idx="75">
                  <c:v>54.554502885768983</c:v>
                </c:pt>
                <c:pt idx="76">
                  <c:v>54.335964365041782</c:v>
                </c:pt>
                <c:pt idx="77">
                  <c:v>54.118480782542093</c:v>
                </c:pt>
                <c:pt idx="78">
                  <c:v>53.902045438074794</c:v>
                </c:pt>
                <c:pt idx="79">
                  <c:v>53.68665168509262</c:v>
                </c:pt>
                <c:pt idx="80">
                  <c:v>53.472292930180707</c:v>
                </c:pt>
                <c:pt idx="81">
                  <c:v>53.258962632546499</c:v>
                </c:pt>
                <c:pt idx="82">
                  <c:v>53.046654303515695</c:v>
                </c:pt>
                <c:pt idx="83">
                  <c:v>52.835361506033585</c:v>
                </c:pt>
                <c:pt idx="84">
                  <c:v>52.625077854172176</c:v>
                </c:pt>
                <c:pt idx="85">
                  <c:v>52.415797012642507</c:v>
                </c:pt>
                <c:pt idx="86">
                  <c:v>52.207512696312904</c:v>
                </c:pt>
                <c:pt idx="87">
                  <c:v>52.000218669732028</c:v>
                </c:pt>
                <c:pt idx="88">
                  <c:v>51.793908746657529</c:v>
                </c:pt>
                <c:pt idx="89">
                  <c:v>51.588576789589894</c:v>
                </c:pt>
                <c:pt idx="90">
                  <c:v>51.384216709311382</c:v>
                </c:pt>
                <c:pt idx="91">
                  <c:v>51.180822464430207</c:v>
                </c:pt>
                <c:pt idx="92">
                  <c:v>50.978388060929483</c:v>
                </c:pt>
                <c:pt idx="93">
                  <c:v>50.776907551721266</c:v>
                </c:pt>
                <c:pt idx="94">
                  <c:v>50.576375036205668</c:v>
                </c:pt>
                <c:pt idx="95">
                  <c:v>50.37678465983457</c:v>
                </c:pt>
                <c:pt idx="96">
                  <c:v>50.178130613680146</c:v>
                </c:pt>
                <c:pt idx="97">
                  <c:v>49.980407134008296</c:v>
                </c:pt>
                <c:pt idx="98">
                  <c:v>49.783608501856428</c:v>
                </c:pt>
                <c:pt idx="99">
                  <c:v>49.587729042616182</c:v>
                </c:pt>
                <c:pt idx="100">
                  <c:v>49.392763125620483</c:v>
                </c:pt>
                <c:pt idx="101">
                  <c:v>47.471245489376152</c:v>
                </c:pt>
                <c:pt idx="102">
                  <c:v>45.637472722367569</c:v>
                </c:pt>
                <c:pt idx="103">
                  <c:v>43.886252309879033</c:v>
                </c:pt>
                <c:pt idx="104">
                  <c:v>42.212775476926346</c:v>
                </c:pt>
                <c:pt idx="105">
                  <c:v>40.612583543829132</c:v>
                </c:pt>
                <c:pt idx="106">
                  <c:v>39.081537687333515</c:v>
                </c:pt>
                <c:pt idx="107">
                  <c:v>37.615791717870685</c:v>
                </c:pt>
                <c:pt idx="108">
                  <c:v>36.211767533042888</c:v>
                </c:pt>
                <c:pt idx="109">
                  <c:v>34.866132950023477</c:v>
                </c:pt>
                <c:pt idx="110">
                  <c:v>33.575781656293564</c:v>
                </c:pt>
                <c:pt idx="111">
                  <c:v>32.337815049888455</c:v>
                </c:pt>
                <c:pt idx="112">
                  <c:v>31.149525767828141</c:v>
                </c:pt>
                <c:pt idx="113">
                  <c:v>30.008382725277343</c:v>
                </c:pt>
                <c:pt idx="114">
                  <c:v>28.9120175087407</c:v>
                </c:pt>
                <c:pt idx="115">
                  <c:v>27.858211984691135</c:v>
                </c:pt>
                <c:pt idx="116">
                  <c:v>26.844887000825029</c:v>
                </c:pt>
                <c:pt idx="117">
                  <c:v>25.87009207095506</c:v>
                </c:pt>
                <c:pt idx="118">
                  <c:v>24.93199594665969</c:v>
                </c:pt>
                <c:pt idx="119">
                  <c:v>24.02887798943723</c:v>
                </c:pt>
                <c:pt idx="120">
                  <c:v>23.15912026645902</c:v>
                </c:pt>
                <c:pt idx="121">
                  <c:v>22.32120030124884</c:v>
                </c:pt>
                <c:pt idx="122">
                  <c:v>21.513684417879013</c:v>
                </c:pt>
                <c:pt idx="123">
                  <c:v>20.735221623691878</c:v>
                </c:pt>
                <c:pt idx="124">
                  <c:v>19.984537981235036</c:v>
                </c:pt>
                <c:pt idx="125">
                  <c:v>19.260431425133646</c:v>
                </c:pt>
                <c:pt idx="126">
                  <c:v>18.561766984091804</c:v>
                </c:pt>
                <c:pt idx="127">
                  <c:v>17.88747237218713</c:v>
                </c:pt>
                <c:pt idx="128">
                  <c:v>17.236533917159235</c:v>
                </c:pt>
                <c:pt idx="129">
                  <c:v>16.607992796544334</c:v>
                </c:pt>
                <c:pt idx="130">
                  <c:v>16.000941555321798</c:v>
                </c:pt>
                <c:pt idx="131">
                  <c:v>15.41452088125255</c:v>
                </c:pt>
                <c:pt idx="132">
                  <c:v>14.847916616339413</c:v>
                </c:pt>
                <c:pt idx="133">
                  <c:v>14.300356984855343</c:v>
                </c:pt>
                <c:pt idx="134">
                  <c:v>13.771110020193825</c:v>
                </c:pt>
                <c:pt idx="135">
                  <c:v>13.259481174420007</c:v>
                </c:pt>
                <c:pt idx="136">
                  <c:v>12.764811095861582</c:v>
                </c:pt>
                <c:pt idx="137">
                  <c:v>12.286473561392933</c:v>
                </c:pt>
                <c:pt idx="138">
                  <c:v>11.823873551251127</c:v>
                </c:pt>
                <c:pt idx="139">
                  <c:v>11.376445455291039</c:v>
                </c:pt>
                <c:pt idx="140">
                  <c:v>10.943651400552122</c:v>
                </c:pt>
                <c:pt idx="141">
                  <c:v>10.524979690882507</c:v>
                </c:pt>
                <c:pt idx="142">
                  <c:v>10.119943350155395</c:v>
                </c:pt>
                <c:pt idx="143">
                  <c:v>9.7280787613287938</c:v>
                </c:pt>
                <c:pt idx="144">
                  <c:v>9.3489443942478321</c:v>
                </c:pt>
                <c:pt idx="145">
                  <c:v>8.9821196156783092</c:v>
                </c:pt>
                <c:pt idx="146">
                  <c:v>8.6272035755947414</c:v>
                </c:pt>
                <c:pt idx="147">
                  <c:v>8.2838141642326661</c:v>
                </c:pt>
                <c:pt idx="148">
                  <c:v>7.9515870348577531</c:v>
                </c:pt>
                <c:pt idx="149">
                  <c:v>7.6301746876072896</c:v>
                </c:pt>
                <c:pt idx="150">
                  <c:v>7.3192456101273251</c:v>
                </c:pt>
                <c:pt idx="151">
                  <c:v>7.0184834710639086</c:v>
                </c:pt>
                <c:pt idx="152">
                  <c:v>6.7275863627730486</c:v>
                </c:pt>
                <c:pt idx="153">
                  <c:v>6.4462660898935811</c:v>
                </c:pt>
                <c:pt idx="154">
                  <c:v>6.1742475006828812</c:v>
                </c:pt>
                <c:pt idx="155">
                  <c:v>5.9112678582490261</c:v>
                </c:pt>
                <c:pt idx="156">
                  <c:v>5.6570762490270727</c:v>
                </c:pt>
                <c:pt idx="157">
                  <c:v>5.4114330260430625</c:v>
                </c:pt>
                <c:pt idx="158">
                  <c:v>5.1741092846885506</c:v>
                </c:pt>
                <c:pt idx="159">
                  <c:v>4.944886368893032</c:v>
                </c:pt>
                <c:pt idx="160">
                  <c:v>4.72355540573189</c:v>
                </c:pt>
                <c:pt idx="161">
                  <c:v>4.5099168666455025</c:v>
                </c:pt>
                <c:pt idx="162">
                  <c:v>4.3037801535711129</c:v>
                </c:pt>
                <c:pt idx="163">
                  <c:v>4.1049632084045902</c:v>
                </c:pt>
                <c:pt idx="164">
                  <c:v>3.9132921443144486</c:v>
                </c:pt>
                <c:pt idx="165">
                  <c:v>3.7286008975266811</c:v>
                </c:pt>
                <c:pt idx="166">
                  <c:v>3.5507308982863117</c:v>
                </c:pt>
                <c:pt idx="167">
                  <c:v>3.3795307597808075</c:v>
                </c:pt>
                <c:pt idx="168">
                  <c:v>3.214855983881971</c:v>
                </c:pt>
                <c:pt idx="169">
                  <c:v>3.0565686826270682</c:v>
                </c:pt>
                <c:pt idx="170">
                  <c:v>2.9045373144169062</c:v>
                </c:pt>
                <c:pt idx="171">
                  <c:v>2.7586364339586997</c:v>
                </c:pt>
                <c:pt idx="172">
                  <c:v>2.6187464550249073</c:v>
                </c:pt>
                <c:pt idx="173">
                  <c:v>2.4847534251358061</c:v>
                </c:pt>
                <c:pt idx="174">
                  <c:v>2.3565488113035769</c:v>
                </c:pt>
                <c:pt idx="175">
                  <c:v>2.23402929599869</c:v>
                </c:pt>
                <c:pt idx="176">
                  <c:v>2.1170965825158334</c:v>
                </c:pt>
                <c:pt idx="177">
                  <c:v>2.0056572089257214</c:v>
                </c:pt>
                <c:pt idx="178">
                  <c:v>1.8996223698012984</c:v>
                </c:pt>
                <c:pt idx="179">
                  <c:v>1.7989077449015887</c:v>
                </c:pt>
                <c:pt idx="180">
                  <c:v>1.7034333339838859</c:v>
                </c:pt>
                <c:pt idx="181">
                  <c:v>1.6131232968950713</c:v>
                </c:pt>
                <c:pt idx="182">
                  <c:v>1.5279057980661244</c:v>
                </c:pt>
                <c:pt idx="183">
                  <c:v>1.4477128545007476</c:v>
                </c:pt>
                <c:pt idx="184">
                  <c:v>1.3724801863109386</c:v>
                </c:pt>
                <c:pt idx="185">
                  <c:v>1.3021470688110581</c:v>
                </c:pt>
                <c:pt idx="186">
                  <c:v>1.2366561851403088</c:v>
                </c:pt>
                <c:pt idx="187">
                  <c:v>1.1759534783456271</c:v>
                </c:pt>
                <c:pt idx="188">
                  <c:v>1.1199880018280968</c:v>
                </c:pt>
                <c:pt idx="189">
                  <c:v>1.0687117670430983</c:v>
                </c:pt>
                <c:pt idx="190">
                  <c:v>1.0220795873559481</c:v>
                </c:pt>
                <c:pt idx="191">
                  <c:v>0.98004891700062291</c:v>
                </c:pt>
                <c:pt idx="192">
                  <c:v>0.94257968417996407</c:v>
                </c:pt>
                <c:pt idx="193">
                  <c:v>0.90963411749182688</c:v>
                </c:pt>
                <c:pt idx="194">
                  <c:v>0.88117656507586517</c:v>
                </c:pt>
                <c:pt idx="195">
                  <c:v>0.85717330615487175</c:v>
                </c:pt>
                <c:pt idx="196">
                  <c:v>0.83759235499200679</c:v>
                </c:pt>
                <c:pt idx="197">
                  <c:v>0.82240325769180878</c:v>
                </c:pt>
                <c:pt idx="198">
                  <c:v>0.81157688272017825</c:v>
                </c:pt>
                <c:pt idx="199">
                  <c:v>0.80508520647850912</c:v>
                </c:pt>
                <c:pt idx="200">
                  <c:v>0.80290109570427293</c:v>
                </c:pt>
                <c:pt idx="201">
                  <c:v>0.80499808884514756</c:v>
                </c:pt>
                <c:pt idx="202">
                  <c:v>0.81135017882869276</c:v>
                </c:pt>
                <c:pt idx="203">
                  <c:v>0.82193159979496599</c:v>
                </c:pt>
                <c:pt idx="204">
                  <c:v>0.83671662035911654</c:v>
                </c:pt>
                <c:pt idx="205">
                  <c:v>0.85567934582501792</c:v>
                </c:pt>
                <c:pt idx="206">
                  <c:v>0.8787935314961185</c:v>
                </c:pt>
                <c:pt idx="207">
                  <c:v>0.9060324088558962</c:v>
                </c:pt>
                <c:pt idx="208">
                  <c:v>0.9373685259556559</c:v>
                </c:pt>
                <c:pt idx="209">
                  <c:v>0.97277360289167436</c:v>
                </c:pt>
                <c:pt idx="210">
                  <c:v>1.0122184028129275</c:v>
                </c:pt>
                <c:pt idx="211">
                  <c:v>1.0556726185029017</c:v>
                </c:pt>
                <c:pt idx="212">
                  <c:v>1.1031047742428304</c:v>
                </c:pt>
                <c:pt idx="213">
                  <c:v>1.1544821423979559</c:v>
                </c:pt>
                <c:pt idx="214">
                  <c:v>1.2097706739737302</c:v>
                </c:pt>
                <c:pt idx="215">
                  <c:v>1.2689349422599558</c:v>
                </c:pt>
                <c:pt idx="216">
                  <c:v>1.3319380986086824</c:v>
                </c:pt>
                <c:pt idx="217">
                  <c:v>1.3987418393655122</c:v>
                </c:pt>
                <c:pt idx="218">
                  <c:v>1.4693063829829824</c:v>
                </c:pt>
                <c:pt idx="219">
                  <c:v>1.5435904563789624</c:v>
                </c:pt>
                <c:pt idx="220">
                  <c:v>1.6215512896539648</c:v>
                </c:pt>
                <c:pt idx="221">
                  <c:v>1.7031446183420365</c:v>
                </c:pt>
                <c:pt idx="222">
                  <c:v>1.7883246924352931</c:v>
                </c:pt>
                <c:pt idx="223">
                  <c:v>1.8770442914881038</c:v>
                </c:pt>
                <c:pt idx="224">
                  <c:v>1.9692547451710789</c:v>
                </c:pt>
                <c:pt idx="225">
                  <c:v>2.0649059587053831</c:v>
                </c:pt>
                <c:pt idx="226">
                  <c:v>2.163946442663673</c:v>
                </c:pt>
                <c:pt idx="227">
                  <c:v>2.2663233466746395</c:v>
                </c:pt>
                <c:pt idx="228">
                  <c:v>2.3719824966136467</c:v>
                </c:pt>
                <c:pt idx="229">
                  <c:v>2.4808684349024208</c:v>
                </c:pt>
                <c:pt idx="230">
                  <c:v>2.5929244635765731</c:v>
                </c:pt>
                <c:pt idx="231">
                  <c:v>2.7080926898111954</c:v>
                </c:pt>
                <c:pt idx="232">
                  <c:v>2.8263140736223455</c:v>
                </c:pt>
                <c:pt idx="233">
                  <c:v>2.9475284774864963</c:v>
                </c:pt>
                <c:pt idx="234">
                  <c:v>3.0716747176410539</c:v>
                </c:pt>
                <c:pt idx="235">
                  <c:v>3.1986906168476561</c:v>
                </c:pt>
                <c:pt idx="236">
                  <c:v>3.3285130584161711</c:v>
                </c:pt>
                <c:pt idx="237">
                  <c:v>3.4610780413016271</c:v>
                </c:pt>
                <c:pt idx="238">
                  <c:v>3.5963207360989422</c:v>
                </c:pt>
                <c:pt idx="239">
                  <c:v>3.7341755417715348</c:v>
                </c:pt>
                <c:pt idx="240">
                  <c:v>3.8745761429599193</c:v>
                </c:pt>
                <c:pt idx="241">
                  <c:v>4.0174555677254107</c:v>
                </c:pt>
                <c:pt idx="242">
                  <c:v>4.1627462455922153</c:v>
                </c:pt>
                <c:pt idx="243">
                  <c:v>4.310380065758622</c:v>
                </c:pt>
                <c:pt idx="244">
                  <c:v>4.4602884353548484</c:v>
                </c:pt>
                <c:pt idx="245">
                  <c:v>4.6124023376314849</c:v>
                </c:pt>
                <c:pt idx="246">
                  <c:v>4.766652389968371</c:v>
                </c:pt>
                <c:pt idx="247">
                  <c:v>4.9229689015993054</c:v>
                </c:pt>
                <c:pt idx="248">
                  <c:v>5.081281930953379</c:v>
                </c:pt>
                <c:pt idx="249">
                  <c:v>5.2415213425186797</c:v>
                </c:pt>
                <c:pt idx="250">
                  <c:v>5.4036168631390238</c:v>
                </c:pt>
                <c:pt idx="251">
                  <c:v>5.5674981376590438</c:v>
                </c:pt>
                <c:pt idx="252">
                  <c:v>5.7330947838375534</c:v>
                </c:pt>
                <c:pt idx="253">
                  <c:v>5.9003364464534975</c:v>
                </c:pt>
                <c:pt idx="254">
                  <c:v>6.0691528505330821</c:v>
                </c:pt>
                <c:pt idx="255">
                  <c:v>6.2394738536310568</c:v>
                </c:pt>
                <c:pt idx="256">
                  <c:v>6.4112294971031396</c:v>
                </c:pt>
                <c:pt idx="257">
                  <c:v>6.5843500563107202</c:v>
                </c:pt>
                <c:pt idx="258">
                  <c:v>6.7587660897029851</c:v>
                </c:pt>
                <c:pt idx="259">
                  <c:v>6.9344084867255837</c:v>
                </c:pt>
                <c:pt idx="260">
                  <c:v>7.1112085145088102</c:v>
                </c:pt>
                <c:pt idx="261">
                  <c:v>7.2890978632920991</c:v>
                </c:pt>
                <c:pt idx="262">
                  <c:v>7.4680086905454504</c:v>
                </c:pt>
                <c:pt idx="263">
                  <c:v>7.6478736637520486</c:v>
                </c:pt>
                <c:pt idx="264">
                  <c:v>7.8286260018199574</c:v>
                </c:pt>
                <c:pt idx="265">
                  <c:v>8.0101995150944063</c:v>
                </c:pt>
                <c:pt idx="266">
                  <c:v>8.1925286439456215</c:v>
                </c:pt>
                <c:pt idx="267">
                  <c:v>8.3755484959105626</c:v>
                </c:pt>
                <c:pt idx="268">
                  <c:v>8.5591948813702849</c:v>
                </c:pt>
                <c:pt idx="269">
                  <c:v>8.7434043477479033</c:v>
                </c:pt>
                <c:pt idx="270">
                  <c:v>8.9281142122153234</c:v>
                </c:pt>
                <c:pt idx="271">
                  <c:v>9.1132625928998792</c:v>
                </c:pt>
                <c:pt idx="272">
                  <c:v>9.2987884385851789</c:v>
                </c:pt>
                <c:pt idx="273">
                  <c:v>9.4846315569031567</c:v>
                </c:pt>
                <c:pt idx="274">
                  <c:v>9.6707326410173433</c:v>
                </c:pt>
                <c:pt idx="275">
                  <c:v>9.8570332947998232</c:v>
                </c:pt>
                <c:pt idx="276">
                  <c:v>10.043476056507128</c:v>
                </c:pt>
                <c:pt idx="277">
                  <c:v>10.230004420962789</c:v>
                </c:pt>
                <c:pt idx="278">
                  <c:v>10.416562860256448</c:v>
                </c:pt>
                <c:pt idx="279">
                  <c:v>10.603096842972032</c:v>
                </c:pt>
                <c:pt idx="280">
                  <c:v>10.789552851959325</c:v>
                </c:pt>
                <c:pt idx="281">
                  <c:v>10.975878400665712</c:v>
                </c:pt>
                <c:pt idx="282">
                  <c:v>11.162022048046257</c:v>
                </c:pt>
                <c:pt idx="283">
                  <c:v>11.347933412072825</c:v>
                </c:pt>
                <c:pt idx="284">
                  <c:v>11.533563181864046</c:v>
                </c:pt>
                <c:pt idx="285">
                  <c:v>11.718863128459882</c:v>
                </c:pt>
                <c:pt idx="286">
                  <c:v>11.903786114266005</c:v>
                </c:pt>
                <c:pt idx="287">
                  <c:v>12.088286101194528</c:v>
                </c:pt>
                <c:pt idx="288">
                  <c:v>12.272318157528964</c:v>
                </c:pt>
                <c:pt idx="289">
                  <c:v>12.455838463542516</c:v>
                </c:pt>
                <c:pt idx="290">
                  <c:v>12.63880431589971</c:v>
                </c:pt>
                <c:pt idx="291">
                  <c:v>12.82117413087264</c:v>
                </c:pt>
                <c:pt idx="292">
                  <c:v>13.002907446403658</c:v>
                </c:pt>
                <c:pt idx="293">
                  <c:v>13.183964923047379</c:v>
                </c:pt>
                <c:pt idx="294">
                  <c:v>13.364308343825369</c:v>
                </c:pt>
                <c:pt idx="295">
                  <c:v>13.543900613027578</c:v>
                </c:pt>
                <c:pt idx="296">
                  <c:v>13.722705753995049</c:v>
                </c:pt>
                <c:pt idx="297">
                  <c:v>13.900688905918798</c:v>
                </c:pt>
                <c:pt idx="298">
                  <c:v>14.077816319690088</c:v>
                </c:pt>
                <c:pt idx="299">
                  <c:v>14.254055352837742</c:v>
                </c:pt>
                <c:pt idx="300">
                  <c:v>14.429374463587841</c:v>
                </c:pt>
                <c:pt idx="301">
                  <c:v>14.603743204081935</c:v>
                </c:pt>
                <c:pt idx="302">
                  <c:v>14.777132212789132</c:v>
                </c:pt>
                <c:pt idx="303">
                  <c:v>14.949513206147953</c:v>
                </c:pt>
                <c:pt idx="304">
                  <c:v>15.120858969473518</c:v>
                </c:pt>
                <c:pt idx="305">
                  <c:v>15.291143347165296</c:v>
                </c:pt>
                <c:pt idx="306">
                  <c:v>15.460341232250608</c:v>
                </c:pt>
                <c:pt idx="307">
                  <c:v>15.628428555298795</c:v>
                </c:pt>
                <c:pt idx="308">
                  <c:v>15.795382272740259</c:v>
                </c:pt>
                <c:pt idx="309">
                  <c:v>15.96118035462467</c:v>
                </c:pt>
                <c:pt idx="310">
                  <c:v>16.125801771851744</c:v>
                </c:pt>
                <c:pt idx="311">
                  <c:v>16.289226482907793</c:v>
                </c:pt>
                <c:pt idx="312">
                  <c:v>16.451435420140523</c:v>
                </c:pt>
                <c:pt idx="313">
                  <c:v>16.61241047560409</c:v>
                </c:pt>
                <c:pt idx="314">
                  <c:v>16.772134486505738</c:v>
                </c:pt>
                <c:pt idx="315">
                  <c:v>16.930591220284786</c:v>
                </c:pt>
                <c:pt idx="316">
                  <c:v>17.087765359353963</c:v>
                </c:pt>
                <c:pt idx="317">
                  <c:v>17.243642485532462</c:v>
                </c:pt>
                <c:pt idx="318">
                  <c:v>17.398209064199342</c:v>
                </c:pt>
                <c:pt idx="319">
                  <c:v>17.551452428195194</c:v>
                </c:pt>
                <c:pt idx="320">
                  <c:v>17.703360761499201</c:v>
                </c:pt>
                <c:pt idx="321">
                  <c:v>17.853923082707912</c:v>
                </c:pt>
                <c:pt idx="322">
                  <c:v>18.003129228341368</c:v>
                </c:pt>
                <c:pt idx="323">
                  <c:v>18.150969836001398</c:v>
                </c:pt>
                <c:pt idx="324">
                  <c:v>18.29743632740605</c:v>
                </c:pt>
                <c:pt idx="325">
                  <c:v>18.442520891323241</c:v>
                </c:pt>
                <c:pt idx="326">
                  <c:v>18.586216466426169</c:v>
                </c:pt>
                <c:pt idx="327">
                  <c:v>18.728516724092053</c:v>
                </c:pt>
                <c:pt idx="328">
                  <c:v>18.86941605116462</c:v>
                </c:pt>
                <c:pt idx="329">
                  <c:v>19.008909532700809</c:v>
                </c:pt>
                <c:pt idx="330">
                  <c:v>19.146992934720362</c:v>
                </c:pt>
                <c:pt idx="331">
                  <c:v>19.28366268697685</c:v>
                </c:pt>
                <c:pt idx="332">
                  <c:v>19.418915865767627</c:v>
                </c:pt>
                <c:pt idx="333">
                  <c:v>19.552750176799439</c:v>
                </c:pt>
                <c:pt idx="334">
                  <c:v>19.685163938125608</c:v>
                </c:pt>
                <c:pt idx="335">
                  <c:v>19.816156063170112</c:v>
                </c:pt>
                <c:pt idx="336">
                  <c:v>19.945726043852726</c:v>
                </c:pt>
                <c:pt idx="337">
                  <c:v>20.073873933829212</c:v>
                </c:pt>
                <c:pt idx="338">
                  <c:v>20.200600331859331</c:v>
                </c:pt>
                <c:pt idx="339">
                  <c:v>20.325906365314811</c:v>
                </c:pt>
                <c:pt idx="340">
                  <c:v>20.449793673839007</c:v>
                </c:pt>
                <c:pt idx="341">
                  <c:v>20.572264393168826</c:v>
                </c:pt>
                <c:pt idx="342">
                  <c:v>20.693321139129417</c:v>
                </c:pt>
                <c:pt idx="343">
                  <c:v>20.812966991810502</c:v>
                </c:pt>
                <c:pt idx="344">
                  <c:v>20.93120547993388</c:v>
                </c:pt>
                <c:pt idx="345">
                  <c:v>21.048040565419843</c:v>
                </c:pt>
                <c:pt idx="346">
                  <c:v>21.163476628160172</c:v>
                </c:pt>
                <c:pt idx="347">
                  <c:v>21.277518451004926</c:v>
                </c:pt>
                <c:pt idx="348">
                  <c:v>21.390171204969199</c:v>
                </c:pt>
                <c:pt idx="349">
                  <c:v>21.501440434665778</c:v>
                </c:pt>
                <c:pt idx="350">
                  <c:v>21.611332043969231</c:v>
                </c:pt>
                <c:pt idx="351">
                  <c:v>21.719852281915863</c:v>
                </c:pt>
                <c:pt idx="352">
                  <c:v>21.827007728844244</c:v>
                </c:pt>
                <c:pt idx="353">
                  <c:v>21.932805282779764</c:v>
                </c:pt>
                <c:pt idx="354">
                  <c:v>22.037252146066827</c:v>
                </c:pt>
                <c:pt idx="355">
                  <c:v>22.140355812251492</c:v>
                </c:pt>
                <c:pt idx="356">
                  <c:v>22.242124053216944</c:v>
                </c:pt>
                <c:pt idx="357">
                  <c:v>22.342564906574026</c:v>
                </c:pt>
                <c:pt idx="358">
                  <c:v>22.441686663308307</c:v>
                </c:pt>
                <c:pt idx="359">
                  <c:v>22.539497855685056</c:v>
                </c:pt>
                <c:pt idx="360">
                  <c:v>22.636007245413108</c:v>
                </c:pt>
                <c:pt idx="361">
                  <c:v>22.73122381206791</c:v>
                </c:pt>
                <c:pt idx="362">
                  <c:v>22.825156741774396</c:v>
                </c:pt>
                <c:pt idx="363">
                  <c:v>22.917815416149185</c:v>
                </c:pt>
                <c:pt idx="364">
                  <c:v>23.009209401502094</c:v>
                </c:pt>
                <c:pt idx="365">
                  <c:v>23.099348438295962</c:v>
                </c:pt>
                <c:pt idx="366">
                  <c:v>23.188242430864157</c:v>
                </c:pt>
                <c:pt idx="367">
                  <c:v>23.275901437384448</c:v>
                </c:pt>
                <c:pt idx="368">
                  <c:v>23.362335660107682</c:v>
                </c:pt>
                <c:pt idx="369">
                  <c:v>23.447555435840005</c:v>
                </c:pt>
                <c:pt idx="370">
                  <c:v>23.531571226676313</c:v>
                </c:pt>
                <c:pt idx="371">
                  <c:v>23.614393610983168</c:v>
                </c:pt>
                <c:pt idx="372">
                  <c:v>23.696033274628928</c:v>
                </c:pt>
                <c:pt idx="373">
                  <c:v>23.776501002458446</c:v>
                </c:pt>
                <c:pt idx="374">
                  <c:v>23.855807670010122</c:v>
                </c:pt>
                <c:pt idx="375">
                  <c:v>23.933964235472203</c:v>
                </c:pt>
                <c:pt idx="376">
                  <c:v>24.010981731875781</c:v>
                </c:pt>
                <c:pt idx="377">
                  <c:v>24.086871259521285</c:v>
                </c:pt>
                <c:pt idx="378">
                  <c:v>24.161643978635432</c:v>
                </c:pt>
                <c:pt idx="379">
                  <c:v>24.235311102255562</c:v>
                </c:pt>
                <c:pt idx="380">
                  <c:v>24.307883889337766</c:v>
                </c:pt>
                <c:pt idx="381">
                  <c:v>24.379373638085561</c:v>
                </c:pt>
                <c:pt idx="382">
                  <c:v>24.449791679495714</c:v>
                </c:pt>
                <c:pt idx="383">
                  <c:v>24.519149371117546</c:v>
                </c:pt>
                <c:pt idx="384">
                  <c:v>24.587458091022125</c:v>
                </c:pt>
                <c:pt idx="385">
                  <c:v>24.654729231977697</c:v>
                </c:pt>
                <c:pt idx="386">
                  <c:v>24.720974195827644</c:v>
                </c:pt>
                <c:pt idx="387">
                  <c:v>24.786204388067247</c:v>
                </c:pt>
                <c:pt idx="388">
                  <c:v>24.850431212615383</c:v>
                </c:pt>
                <c:pt idx="389">
                  <c:v>24.850494362409705</c:v>
                </c:pt>
                <c:pt idx="390">
                  <c:v>24.850557511229141</c:v>
                </c:pt>
                <c:pt idx="391">
                  <c:v>24.850620659073702</c:v>
                </c:pt>
                <c:pt idx="392">
                  <c:v>24.850683805943376</c:v>
                </c:pt>
                <c:pt idx="393">
                  <c:v>24.850746951838186</c:v>
                </c:pt>
                <c:pt idx="394">
                  <c:v>24.850810096758163</c:v>
                </c:pt>
                <c:pt idx="395">
                  <c:v>24.850873240703276</c:v>
                </c:pt>
                <c:pt idx="396">
                  <c:v>24.85093638367357</c:v>
                </c:pt>
                <c:pt idx="397">
                  <c:v>24.850999525669053</c:v>
                </c:pt>
                <c:pt idx="398">
                  <c:v>24.851062666689714</c:v>
                </c:pt>
                <c:pt idx="399">
                  <c:v>24.851125806735574</c:v>
                </c:pt>
                <c:pt idx="400">
                  <c:v>24.851188945806662</c:v>
                </c:pt>
                <c:pt idx="401">
                  <c:v>24.851252083902978</c:v>
                </c:pt>
                <c:pt idx="402">
                  <c:v>24.851315221024525</c:v>
                </c:pt>
                <c:pt idx="403">
                  <c:v>24.851378357171317</c:v>
                </c:pt>
                <c:pt idx="404">
                  <c:v>24.851441492343383</c:v>
                </c:pt>
                <c:pt idx="405">
                  <c:v>24.851504626540702</c:v>
                </c:pt>
                <c:pt idx="406">
                  <c:v>24.851567759763309</c:v>
                </c:pt>
                <c:pt idx="407">
                  <c:v>24.851630892011205</c:v>
                </c:pt>
                <c:pt idx="408">
                  <c:v>24.851694023284416</c:v>
                </c:pt>
                <c:pt idx="409">
                  <c:v>24.851757153582941</c:v>
                </c:pt>
                <c:pt idx="410">
                  <c:v>24.851820282906768</c:v>
                </c:pt>
                <c:pt idx="411">
                  <c:v>24.851883411255958</c:v>
                </c:pt>
                <c:pt idx="412">
                  <c:v>24.851946538630493</c:v>
                </c:pt>
                <c:pt idx="413">
                  <c:v>24.852009665030376</c:v>
                </c:pt>
                <c:pt idx="414">
                  <c:v>24.852072790455622</c:v>
                </c:pt>
                <c:pt idx="415">
                  <c:v>24.852135914906267</c:v>
                </c:pt>
                <c:pt idx="416">
                  <c:v>24.852199038382306</c:v>
                </c:pt>
                <c:pt idx="417">
                  <c:v>24.852262160883726</c:v>
                </c:pt>
                <c:pt idx="418">
                  <c:v>24.85232528241059</c:v>
                </c:pt>
                <c:pt idx="419">
                  <c:v>24.852388402962866</c:v>
                </c:pt>
                <c:pt idx="420">
                  <c:v>24.852451522540576</c:v>
                </c:pt>
                <c:pt idx="421">
                  <c:v>24.852514641143749</c:v>
                </c:pt>
                <c:pt idx="422">
                  <c:v>24.852577758772362</c:v>
                </c:pt>
                <c:pt idx="423">
                  <c:v>24.852640875426456</c:v>
                </c:pt>
                <c:pt idx="424">
                  <c:v>24.852703991106029</c:v>
                </c:pt>
                <c:pt idx="425">
                  <c:v>24.852767105811097</c:v>
                </c:pt>
                <c:pt idx="426">
                  <c:v>24.852830219541669</c:v>
                </c:pt>
                <c:pt idx="427">
                  <c:v>24.85289333229775</c:v>
                </c:pt>
                <c:pt idx="428">
                  <c:v>24.852956444079368</c:v>
                </c:pt>
                <c:pt idx="429">
                  <c:v>24.853019554886526</c:v>
                </c:pt>
                <c:pt idx="430">
                  <c:v>24.853082664719214</c:v>
                </c:pt>
                <c:pt idx="431">
                  <c:v>24.853145773577477</c:v>
                </c:pt>
                <c:pt idx="432">
                  <c:v>24.853208881461295</c:v>
                </c:pt>
                <c:pt idx="433">
                  <c:v>24.853271988370711</c:v>
                </c:pt>
                <c:pt idx="434">
                  <c:v>24.853335094305724</c:v>
                </c:pt>
                <c:pt idx="435">
                  <c:v>24.85339819926633</c:v>
                </c:pt>
                <c:pt idx="436">
                  <c:v>24.853461303252551</c:v>
                </c:pt>
                <c:pt idx="437">
                  <c:v>24.853524406264405</c:v>
                </c:pt>
                <c:pt idx="438">
                  <c:v>24.853587508301885</c:v>
                </c:pt>
                <c:pt idx="439">
                  <c:v>24.853650609365019</c:v>
                </c:pt>
                <c:pt idx="440">
                  <c:v>24.853713709453828</c:v>
                </c:pt>
                <c:pt idx="441">
                  <c:v>24.853776808568284</c:v>
                </c:pt>
                <c:pt idx="442">
                  <c:v>24.85383990670843</c:v>
                </c:pt>
                <c:pt idx="443">
                  <c:v>24.853903003874265</c:v>
                </c:pt>
                <c:pt idx="444">
                  <c:v>24.853966100065815</c:v>
                </c:pt>
                <c:pt idx="445">
                  <c:v>24.854029195283076</c:v>
                </c:pt>
                <c:pt idx="446">
                  <c:v>24.854092289526076</c:v>
                </c:pt>
                <c:pt idx="447">
                  <c:v>24.854155382794794</c:v>
                </c:pt>
                <c:pt idx="448">
                  <c:v>24.854218475089272</c:v>
                </c:pt>
                <c:pt idx="449">
                  <c:v>24.854281566409512</c:v>
                </c:pt>
                <c:pt idx="450">
                  <c:v>24.854344656755519</c:v>
                </c:pt>
                <c:pt idx="451">
                  <c:v>24.854407746127308</c:v>
                </c:pt>
                <c:pt idx="452">
                  <c:v>24.854470834524886</c:v>
                </c:pt>
                <c:pt idx="453">
                  <c:v>24.854533921948274</c:v>
                </c:pt>
                <c:pt idx="454">
                  <c:v>24.854597008397477</c:v>
                </c:pt>
                <c:pt idx="455">
                  <c:v>24.854660093872514</c:v>
                </c:pt>
                <c:pt idx="456">
                  <c:v>24.854723178373376</c:v>
                </c:pt>
                <c:pt idx="457">
                  <c:v>24.854786261900085</c:v>
                </c:pt>
                <c:pt idx="458">
                  <c:v>24.85484934445266</c:v>
                </c:pt>
                <c:pt idx="459">
                  <c:v>24.854912426031106</c:v>
                </c:pt>
                <c:pt idx="460">
                  <c:v>24.854975506635437</c:v>
                </c:pt>
                <c:pt idx="461">
                  <c:v>24.85503858626565</c:v>
                </c:pt>
                <c:pt idx="462">
                  <c:v>24.855101664921783</c:v>
                </c:pt>
                <c:pt idx="463">
                  <c:v>24.855164742603829</c:v>
                </c:pt>
                <c:pt idx="464">
                  <c:v>24.855227819311814</c:v>
                </c:pt>
                <c:pt idx="465">
                  <c:v>24.855290895045702</c:v>
                </c:pt>
                <c:pt idx="466">
                  <c:v>24.855353969805559</c:v>
                </c:pt>
                <c:pt idx="467">
                  <c:v>24.85541704359138</c:v>
                </c:pt>
                <c:pt idx="468">
                  <c:v>24.855480116403172</c:v>
                </c:pt>
                <c:pt idx="469">
                  <c:v>24.855543188240937</c:v>
                </c:pt>
                <c:pt idx="470">
                  <c:v>24.8556062591047</c:v>
                </c:pt>
                <c:pt idx="471">
                  <c:v>24.855669328994473</c:v>
                </c:pt>
                <c:pt idx="472">
                  <c:v>24.855732397910256</c:v>
                </c:pt>
                <c:pt idx="473">
                  <c:v>24.855795465852069</c:v>
                </c:pt>
                <c:pt idx="474">
                  <c:v>24.855858532819916</c:v>
                </c:pt>
                <c:pt idx="475">
                  <c:v>24.855921598813818</c:v>
                </c:pt>
                <c:pt idx="476">
                  <c:v>24.855984663833787</c:v>
                </c:pt>
                <c:pt idx="477">
                  <c:v>24.856047727879819</c:v>
                </c:pt>
                <c:pt idx="478">
                  <c:v>24.856110790951934</c:v>
                </c:pt>
                <c:pt idx="479">
                  <c:v>24.856173853050141</c:v>
                </c:pt>
                <c:pt idx="480">
                  <c:v>24.856236914174456</c:v>
                </c:pt>
                <c:pt idx="481">
                  <c:v>24.85629997432487</c:v>
                </c:pt>
                <c:pt idx="482">
                  <c:v>24.856363033501435</c:v>
                </c:pt>
                <c:pt idx="483">
                  <c:v>24.856426091704126</c:v>
                </c:pt>
                <c:pt idx="484">
                  <c:v>24.856489148932965</c:v>
                </c:pt>
                <c:pt idx="485">
                  <c:v>24.85655220518797</c:v>
                </c:pt>
                <c:pt idx="486">
                  <c:v>24.856615260469155</c:v>
                </c:pt>
                <c:pt idx="487">
                  <c:v>24.856678314776495</c:v>
                </c:pt>
                <c:pt idx="488">
                  <c:v>24.85674136811005</c:v>
                </c:pt>
                <c:pt idx="489">
                  <c:v>24.85680442046981</c:v>
                </c:pt>
                <c:pt idx="490">
                  <c:v>24.856867471855782</c:v>
                </c:pt>
                <c:pt idx="491">
                  <c:v>24.85693052226798</c:v>
                </c:pt>
                <c:pt idx="492">
                  <c:v>24.856993571706425</c:v>
                </c:pt>
                <c:pt idx="493">
                  <c:v>24.857056620171118</c:v>
                </c:pt>
                <c:pt idx="494">
                  <c:v>24.857119667662054</c:v>
                </c:pt>
                <c:pt idx="495">
                  <c:v>24.857182714179274</c:v>
                </c:pt>
                <c:pt idx="496">
                  <c:v>24.857245759722787</c:v>
                </c:pt>
                <c:pt idx="497">
                  <c:v>24.857308804292572</c:v>
                </c:pt>
                <c:pt idx="498">
                  <c:v>24.857371847888682</c:v>
                </c:pt>
                <c:pt idx="499">
                  <c:v>24.85743489051109</c:v>
                </c:pt>
                <c:pt idx="500">
                  <c:v>24.857497932159834</c:v>
                </c:pt>
                <c:pt idx="501">
                  <c:v>24.857560972834918</c:v>
                </c:pt>
                <c:pt idx="502">
                  <c:v>24.857624012536348</c:v>
                </c:pt>
                <c:pt idx="503">
                  <c:v>24.857687051264147</c:v>
                </c:pt>
                <c:pt idx="504">
                  <c:v>24.857750089018321</c:v>
                </c:pt>
                <c:pt idx="505">
                  <c:v>24.857813125798867</c:v>
                </c:pt>
                <c:pt idx="506">
                  <c:v>24.857876161605816</c:v>
                </c:pt>
                <c:pt idx="507">
                  <c:v>24.857939196439176</c:v>
                </c:pt>
                <c:pt idx="508">
                  <c:v>24.85800223029894</c:v>
                </c:pt>
                <c:pt idx="509">
                  <c:v>24.858065263185122</c:v>
                </c:pt>
                <c:pt idx="510">
                  <c:v>24.858128295097767</c:v>
                </c:pt>
                <c:pt idx="511">
                  <c:v>24.858191326036845</c:v>
                </c:pt>
                <c:pt idx="512">
                  <c:v>24.858254356002377</c:v>
                </c:pt>
                <c:pt idx="513">
                  <c:v>24.858317384994404</c:v>
                </c:pt>
                <c:pt idx="514">
                  <c:v>24.85838041301291</c:v>
                </c:pt>
                <c:pt idx="515">
                  <c:v>24.858443440057894</c:v>
                </c:pt>
                <c:pt idx="516">
                  <c:v>24.858506466129398</c:v>
                </c:pt>
                <c:pt idx="517">
                  <c:v>24.858569491227414</c:v>
                </c:pt>
                <c:pt idx="518">
                  <c:v>24.858632515351953</c:v>
                </c:pt>
                <c:pt idx="519">
                  <c:v>24.858695538503031</c:v>
                </c:pt>
                <c:pt idx="520">
                  <c:v>24.858758560680666</c:v>
                </c:pt>
                <c:pt idx="521">
                  <c:v>24.858821581884861</c:v>
                </c:pt>
                <c:pt idx="522">
                  <c:v>24.858884602115626</c:v>
                </c:pt>
                <c:pt idx="523">
                  <c:v>24.858947621372973</c:v>
                </c:pt>
                <c:pt idx="524">
                  <c:v>24.859010639656898</c:v>
                </c:pt>
                <c:pt idx="525">
                  <c:v>24.859073656967457</c:v>
                </c:pt>
                <c:pt idx="526">
                  <c:v>24.859136673304615</c:v>
                </c:pt>
                <c:pt idx="527">
                  <c:v>24.859199688668411</c:v>
                </c:pt>
                <c:pt idx="528">
                  <c:v>24.85926270305885</c:v>
                </c:pt>
                <c:pt idx="529">
                  <c:v>24.859325716475929</c:v>
                </c:pt>
                <c:pt idx="530">
                  <c:v>24.859388728919672</c:v>
                </c:pt>
                <c:pt idx="531">
                  <c:v>24.859451740390092</c:v>
                </c:pt>
                <c:pt idx="532">
                  <c:v>24.859514750887183</c:v>
                </c:pt>
                <c:pt idx="533">
                  <c:v>24.859577760410975</c:v>
                </c:pt>
                <c:pt idx="534">
                  <c:v>24.859640768961484</c:v>
                </c:pt>
                <c:pt idx="535">
                  <c:v>24.859703776538705</c:v>
                </c:pt>
                <c:pt idx="536">
                  <c:v>24.859766783142639</c:v>
                </c:pt>
                <c:pt idx="537">
                  <c:v>24.859829788773325</c:v>
                </c:pt>
                <c:pt idx="538">
                  <c:v>24.859892793430763</c:v>
                </c:pt>
                <c:pt idx="539">
                  <c:v>24.859955797114964</c:v>
                </c:pt>
                <c:pt idx="540">
                  <c:v>24.860018799825916</c:v>
                </c:pt>
                <c:pt idx="541">
                  <c:v>24.860081801563677</c:v>
                </c:pt>
                <c:pt idx="542">
                  <c:v>24.860144802328229</c:v>
                </c:pt>
                <c:pt idx="543">
                  <c:v>24.860207802119575</c:v>
                </c:pt>
                <c:pt idx="544">
                  <c:v>24.860270800937748</c:v>
                </c:pt>
                <c:pt idx="545">
                  <c:v>24.860333798782726</c:v>
                </c:pt>
                <c:pt idx="546">
                  <c:v>24.860396795654577</c:v>
                </c:pt>
                <c:pt idx="547">
                  <c:v>24.860459791553264</c:v>
                </c:pt>
                <c:pt idx="548">
                  <c:v>24.860522786478807</c:v>
                </c:pt>
                <c:pt idx="549">
                  <c:v>24.860585780431226</c:v>
                </c:pt>
                <c:pt idx="550">
                  <c:v>24.860648773410535</c:v>
                </c:pt>
                <c:pt idx="551">
                  <c:v>24.860711765416735</c:v>
                </c:pt>
                <c:pt idx="552">
                  <c:v>24.860774756449842</c:v>
                </c:pt>
                <c:pt idx="553">
                  <c:v>24.860837746509855</c:v>
                </c:pt>
                <c:pt idx="554">
                  <c:v>24.860900735596804</c:v>
                </c:pt>
                <c:pt idx="555">
                  <c:v>24.860963723710707</c:v>
                </c:pt>
                <c:pt idx="556">
                  <c:v>24.86102671085154</c:v>
                </c:pt>
                <c:pt idx="557">
                  <c:v>24.861089697019338</c:v>
                </c:pt>
                <c:pt idx="558">
                  <c:v>24.861152682214119</c:v>
                </c:pt>
                <c:pt idx="559">
                  <c:v>24.861215666435889</c:v>
                </c:pt>
                <c:pt idx="560">
                  <c:v>24.861278649684635</c:v>
                </c:pt>
                <c:pt idx="561">
                  <c:v>24.861341631960389</c:v>
                </c:pt>
                <c:pt idx="562">
                  <c:v>24.861404613263161</c:v>
                </c:pt>
                <c:pt idx="563">
                  <c:v>24.861467593592973</c:v>
                </c:pt>
                <c:pt idx="564">
                  <c:v>24.861530572949814</c:v>
                </c:pt>
                <c:pt idx="565">
                  <c:v>24.861593551333719</c:v>
                </c:pt>
                <c:pt idx="566">
                  <c:v>24.861656528744678</c:v>
                </c:pt>
                <c:pt idx="567">
                  <c:v>24.861719505182705</c:v>
                </c:pt>
                <c:pt idx="568">
                  <c:v>24.861782480647822</c:v>
                </c:pt>
                <c:pt idx="569">
                  <c:v>24.861845455140021</c:v>
                </c:pt>
                <c:pt idx="570">
                  <c:v>24.861908428659355</c:v>
                </c:pt>
                <c:pt idx="571">
                  <c:v>24.861971401205778</c:v>
                </c:pt>
                <c:pt idx="572">
                  <c:v>24.862034372779341</c:v>
                </c:pt>
                <c:pt idx="573">
                  <c:v>24.862097343380047</c:v>
                </c:pt>
                <c:pt idx="574">
                  <c:v>24.862160313007902</c:v>
                </c:pt>
                <c:pt idx="575">
                  <c:v>24.862223281662907</c:v>
                </c:pt>
                <c:pt idx="576">
                  <c:v>24.862286249345093</c:v>
                </c:pt>
                <c:pt idx="577">
                  <c:v>24.862349216054451</c:v>
                </c:pt>
                <c:pt idx="578">
                  <c:v>24.862412181791022</c:v>
                </c:pt>
                <c:pt idx="579">
                  <c:v>24.862475146554797</c:v>
                </c:pt>
                <c:pt idx="580">
                  <c:v>24.862538110345785</c:v>
                </c:pt>
                <c:pt idx="581">
                  <c:v>24.862601073164019</c:v>
                </c:pt>
                <c:pt idx="582">
                  <c:v>24.86266403500947</c:v>
                </c:pt>
                <c:pt idx="583">
                  <c:v>24.862726995882188</c:v>
                </c:pt>
                <c:pt idx="584">
                  <c:v>24.862789955782162</c:v>
                </c:pt>
                <c:pt idx="585">
                  <c:v>24.862852914709404</c:v>
                </c:pt>
                <c:pt idx="586">
                  <c:v>24.86291587266393</c:v>
                </c:pt>
                <c:pt idx="587">
                  <c:v>24.862978829645762</c:v>
                </c:pt>
                <c:pt idx="588">
                  <c:v>24.863041785654907</c:v>
                </c:pt>
                <c:pt idx="589">
                  <c:v>24.863104740691348</c:v>
                </c:pt>
                <c:pt idx="590">
                  <c:v>24.863167694755123</c:v>
                </c:pt>
                <c:pt idx="591">
                  <c:v>24.863230647846251</c:v>
                </c:pt>
                <c:pt idx="592">
                  <c:v>24.86329359996472</c:v>
                </c:pt>
                <c:pt idx="593">
                  <c:v>24.863356551110556</c:v>
                </c:pt>
                <c:pt idx="594">
                  <c:v>24.863419501283758</c:v>
                </c:pt>
                <c:pt idx="595">
                  <c:v>24.863482450484337</c:v>
                </c:pt>
                <c:pt idx="596">
                  <c:v>24.863545398712336</c:v>
                </c:pt>
                <c:pt idx="597">
                  <c:v>24.86360834596772</c:v>
                </c:pt>
                <c:pt idx="598">
                  <c:v>24.863671292250544</c:v>
                </c:pt>
                <c:pt idx="599">
                  <c:v>24.863734237560781</c:v>
                </c:pt>
                <c:pt idx="600">
                  <c:v>24.863797181898448</c:v>
                </c:pt>
                <c:pt idx="601">
                  <c:v>24.863860125263574</c:v>
                </c:pt>
                <c:pt idx="602">
                  <c:v>24.86392306765617</c:v>
                </c:pt>
                <c:pt idx="603">
                  <c:v>24.863986009076235</c:v>
                </c:pt>
                <c:pt idx="604">
                  <c:v>24.864048949523784</c:v>
                </c:pt>
                <c:pt idx="605">
                  <c:v>24.864111888998831</c:v>
                </c:pt>
                <c:pt idx="606">
                  <c:v>24.864174827501387</c:v>
                </c:pt>
                <c:pt idx="607">
                  <c:v>24.864237765031461</c:v>
                </c:pt>
                <c:pt idx="608">
                  <c:v>24.864300701589052</c:v>
                </c:pt>
                <c:pt idx="609">
                  <c:v>24.864363637174193</c:v>
                </c:pt>
                <c:pt idx="610">
                  <c:v>24.864426571786893</c:v>
                </c:pt>
                <c:pt idx="611">
                  <c:v>24.864489505427148</c:v>
                </c:pt>
                <c:pt idx="612">
                  <c:v>24.864552438094979</c:v>
                </c:pt>
                <c:pt idx="613">
                  <c:v>24.864615369790378</c:v>
                </c:pt>
                <c:pt idx="614">
                  <c:v>24.864678300513383</c:v>
                </c:pt>
                <c:pt idx="615">
                  <c:v>24.864741230263995</c:v>
                </c:pt>
                <c:pt idx="616">
                  <c:v>24.864804159042237</c:v>
                </c:pt>
                <c:pt idx="617">
                  <c:v>24.864867086848097</c:v>
                </c:pt>
                <c:pt idx="618">
                  <c:v>24.864930013681597</c:v>
                </c:pt>
                <c:pt idx="619">
                  <c:v>24.864992939542741</c:v>
                </c:pt>
                <c:pt idx="620">
                  <c:v>24.865055864431568</c:v>
                </c:pt>
                <c:pt idx="621">
                  <c:v>24.86511878834807</c:v>
                </c:pt>
                <c:pt idx="622">
                  <c:v>24.865181711292241</c:v>
                </c:pt>
                <c:pt idx="623">
                  <c:v>24.865244633264108</c:v>
                </c:pt>
                <c:pt idx="624">
                  <c:v>24.865307554263676</c:v>
                </c:pt>
                <c:pt idx="625">
                  <c:v>24.865370474290984</c:v>
                </c:pt>
                <c:pt idx="626">
                  <c:v>24.865433393346006</c:v>
                </c:pt>
                <c:pt idx="627">
                  <c:v>24.865496311428767</c:v>
                </c:pt>
                <c:pt idx="628">
                  <c:v>24.865559228539286</c:v>
                </c:pt>
                <c:pt idx="629">
                  <c:v>24.865622144677573</c:v>
                </c:pt>
                <c:pt idx="630">
                  <c:v>24.865685059843624</c:v>
                </c:pt>
                <c:pt idx="631">
                  <c:v>24.865747974037472</c:v>
                </c:pt>
                <c:pt idx="632">
                  <c:v>24.865810887259112</c:v>
                </c:pt>
                <c:pt idx="633">
                  <c:v>24.865873799508552</c:v>
                </c:pt>
                <c:pt idx="634">
                  <c:v>24.865936710785814</c:v>
                </c:pt>
                <c:pt idx="635">
                  <c:v>24.865999621090904</c:v>
                </c:pt>
                <c:pt idx="636">
                  <c:v>24.866062530423832</c:v>
                </c:pt>
                <c:pt idx="637">
                  <c:v>24.866125438784632</c:v>
                </c:pt>
                <c:pt idx="638">
                  <c:v>24.866188346173267</c:v>
                </c:pt>
                <c:pt idx="639">
                  <c:v>24.866251252589773</c:v>
                </c:pt>
                <c:pt idx="640">
                  <c:v>24.866314158034182</c:v>
                </c:pt>
                <c:pt idx="641">
                  <c:v>24.86637706250648</c:v>
                </c:pt>
                <c:pt idx="642">
                  <c:v>24.866439966006684</c:v>
                </c:pt>
                <c:pt idx="643">
                  <c:v>24.866502868534816</c:v>
                </c:pt>
                <c:pt idx="644">
                  <c:v>24.86656577009088</c:v>
                </c:pt>
                <c:pt idx="645">
                  <c:v>24.86662867067486</c:v>
                </c:pt>
                <c:pt idx="646">
                  <c:v>24.866691570286818</c:v>
                </c:pt>
                <c:pt idx="647">
                  <c:v>24.866754468926725</c:v>
                </c:pt>
                <c:pt idx="648">
                  <c:v>24.866817366594621</c:v>
                </c:pt>
                <c:pt idx="649">
                  <c:v>24.866880263290494</c:v>
                </c:pt>
                <c:pt idx="650">
                  <c:v>24.866943159014362</c:v>
                </c:pt>
                <c:pt idx="651">
                  <c:v>24.867006053766239</c:v>
                </c:pt>
                <c:pt idx="652">
                  <c:v>24.867068947546123</c:v>
                </c:pt>
                <c:pt idx="653">
                  <c:v>24.867131840354052</c:v>
                </c:pt>
                <c:pt idx="654">
                  <c:v>24.867194732190008</c:v>
                </c:pt>
                <c:pt idx="655">
                  <c:v>24.867257623054027</c:v>
                </c:pt>
                <c:pt idx="656">
                  <c:v>24.867320512946105</c:v>
                </c:pt>
                <c:pt idx="657">
                  <c:v>24.86738340186626</c:v>
                </c:pt>
                <c:pt idx="658">
                  <c:v>24.867446289814499</c:v>
                </c:pt>
                <c:pt idx="659">
                  <c:v>24.867509176790836</c:v>
                </c:pt>
                <c:pt idx="660">
                  <c:v>24.867572062795286</c:v>
                </c:pt>
                <c:pt idx="661">
                  <c:v>24.867634947827845</c:v>
                </c:pt>
                <c:pt idx="662">
                  <c:v>24.867697831888531</c:v>
                </c:pt>
                <c:pt idx="663">
                  <c:v>24.867760714977372</c:v>
                </c:pt>
                <c:pt idx="664">
                  <c:v>24.86782359709435</c:v>
                </c:pt>
                <c:pt idx="665">
                  <c:v>24.867886478239488</c:v>
                </c:pt>
                <c:pt idx="666">
                  <c:v>24.867949358412819</c:v>
                </c:pt>
                <c:pt idx="667">
                  <c:v>24.868012237614334</c:v>
                </c:pt>
                <c:pt idx="668">
                  <c:v>24.868075115844029</c:v>
                </c:pt>
                <c:pt idx="669">
                  <c:v>24.868137993101939</c:v>
                </c:pt>
                <c:pt idx="670">
                  <c:v>24.868200869388065</c:v>
                </c:pt>
                <c:pt idx="671">
                  <c:v>24.868263744702428</c:v>
                </c:pt>
                <c:pt idx="672">
                  <c:v>24.868326619045028</c:v>
                </c:pt>
                <c:pt idx="673">
                  <c:v>24.868389492415886</c:v>
                </c:pt>
                <c:pt idx="674">
                  <c:v>24.868452364815006</c:v>
                </c:pt>
                <c:pt idx="675">
                  <c:v>24.868515236242395</c:v>
                </c:pt>
                <c:pt idx="676">
                  <c:v>24.868578106698077</c:v>
                </c:pt>
                <c:pt idx="677">
                  <c:v>24.86864097618205</c:v>
                </c:pt>
                <c:pt idx="678">
                  <c:v>24.86870384469432</c:v>
                </c:pt>
                <c:pt idx="679">
                  <c:v>24.868766712234915</c:v>
                </c:pt>
                <c:pt idx="680">
                  <c:v>24.868829578803851</c:v>
                </c:pt>
                <c:pt idx="681">
                  <c:v>24.868892444401116</c:v>
                </c:pt>
                <c:pt idx="682">
                  <c:v>24.868955309026742</c:v>
                </c:pt>
                <c:pt idx="683">
                  <c:v>24.869018172680715</c:v>
                </c:pt>
                <c:pt idx="684">
                  <c:v>24.869081035363084</c:v>
                </c:pt>
                <c:pt idx="685">
                  <c:v>24.86914389707383</c:v>
                </c:pt>
                <c:pt idx="686">
                  <c:v>24.869206757812979</c:v>
                </c:pt>
                <c:pt idx="687">
                  <c:v>24.869269617580532</c:v>
                </c:pt>
                <c:pt idx="688">
                  <c:v>24.869332476376492</c:v>
                </c:pt>
                <c:pt idx="689">
                  <c:v>24.869395334200902</c:v>
                </c:pt>
                <c:pt idx="690">
                  <c:v>24.869458191053738</c:v>
                </c:pt>
                <c:pt idx="691">
                  <c:v>24.869521046935027</c:v>
                </c:pt>
                <c:pt idx="692">
                  <c:v>24.869583901844788</c:v>
                </c:pt>
                <c:pt idx="693">
                  <c:v>24.869646755783034</c:v>
                </c:pt>
                <c:pt idx="694">
                  <c:v>24.869709608749744</c:v>
                </c:pt>
                <c:pt idx="695">
                  <c:v>24.869772460744954</c:v>
                </c:pt>
                <c:pt idx="696">
                  <c:v>24.869835311768675</c:v>
                </c:pt>
                <c:pt idx="697">
                  <c:v>24.869898161820917</c:v>
                </c:pt>
                <c:pt idx="698">
                  <c:v>24.869961010901701</c:v>
                </c:pt>
                <c:pt idx="699">
                  <c:v>24.870023859011006</c:v>
                </c:pt>
                <c:pt idx="700">
                  <c:v>24.870086706148868</c:v>
                </c:pt>
                <c:pt idx="701">
                  <c:v>24.870149552315304</c:v>
                </c:pt>
                <c:pt idx="702">
                  <c:v>24.870212397510304</c:v>
                </c:pt>
                <c:pt idx="703">
                  <c:v>24.870275241733893</c:v>
                </c:pt>
                <c:pt idx="704">
                  <c:v>24.870338084986095</c:v>
                </c:pt>
                <c:pt idx="705">
                  <c:v>24.870400927266893</c:v>
                </c:pt>
                <c:pt idx="706">
                  <c:v>24.870463768576304</c:v>
                </c:pt>
                <c:pt idx="707">
                  <c:v>24.87052660891435</c:v>
                </c:pt>
                <c:pt idx="708">
                  <c:v>24.870589448281031</c:v>
                </c:pt>
                <c:pt idx="709">
                  <c:v>24.870652286676382</c:v>
                </c:pt>
                <c:pt idx="710">
                  <c:v>24.870715124100382</c:v>
                </c:pt>
                <c:pt idx="711">
                  <c:v>24.87077796055307</c:v>
                </c:pt>
                <c:pt idx="712">
                  <c:v>24.870840796034422</c:v>
                </c:pt>
                <c:pt idx="713">
                  <c:v>24.870903630544486</c:v>
                </c:pt>
                <c:pt idx="714">
                  <c:v>24.870966464083253</c:v>
                </c:pt>
                <c:pt idx="715">
                  <c:v>24.871029296650754</c:v>
                </c:pt>
                <c:pt idx="716">
                  <c:v>24.871092128246971</c:v>
                </c:pt>
                <c:pt idx="717">
                  <c:v>24.871154958871944</c:v>
                </c:pt>
                <c:pt idx="718">
                  <c:v>24.871217788525652</c:v>
                </c:pt>
                <c:pt idx="719">
                  <c:v>24.871280617208129</c:v>
                </c:pt>
                <c:pt idx="720">
                  <c:v>24.871343444919386</c:v>
                </c:pt>
                <c:pt idx="721">
                  <c:v>24.871406271659438</c:v>
                </c:pt>
                <c:pt idx="722">
                  <c:v>24.871469097428268</c:v>
                </c:pt>
                <c:pt idx="723">
                  <c:v>24.871531922225927</c:v>
                </c:pt>
                <c:pt idx="724">
                  <c:v>24.871594746052384</c:v>
                </c:pt>
                <c:pt idx="725">
                  <c:v>24.871657568907683</c:v>
                </c:pt>
                <c:pt idx="726">
                  <c:v>24.871720390791829</c:v>
                </c:pt>
                <c:pt idx="727">
                  <c:v>24.871783211704809</c:v>
                </c:pt>
                <c:pt idx="728">
                  <c:v>24.871846031646665</c:v>
                </c:pt>
                <c:pt idx="729">
                  <c:v>24.871908850617395</c:v>
                </c:pt>
                <c:pt idx="730">
                  <c:v>24.871971668617014</c:v>
                </c:pt>
                <c:pt idx="731">
                  <c:v>24.872034485645521</c:v>
                </c:pt>
                <c:pt idx="732">
                  <c:v>24.872097301702937</c:v>
                </c:pt>
                <c:pt idx="733">
                  <c:v>24.872160116789289</c:v>
                </c:pt>
                <c:pt idx="734">
                  <c:v>24.872222930904556</c:v>
                </c:pt>
                <c:pt idx="735">
                  <c:v>24.872285744048774</c:v>
                </c:pt>
                <c:pt idx="736">
                  <c:v>24.872348556221937</c:v>
                </c:pt>
                <c:pt idx="737">
                  <c:v>24.872411367424085</c:v>
                </c:pt>
                <c:pt idx="738">
                  <c:v>24.872474177655189</c:v>
                </c:pt>
                <c:pt idx="739">
                  <c:v>24.872536986915268</c:v>
                </c:pt>
                <c:pt idx="740">
                  <c:v>24.872599795204376</c:v>
                </c:pt>
                <c:pt idx="741">
                  <c:v>24.872662602522471</c:v>
                </c:pt>
                <c:pt idx="742">
                  <c:v>24.872725408869581</c:v>
                </c:pt>
                <c:pt idx="743">
                  <c:v>24.872788214245737</c:v>
                </c:pt>
                <c:pt idx="744">
                  <c:v>24.872851018650938</c:v>
                </c:pt>
                <c:pt idx="745">
                  <c:v>24.872913822085188</c:v>
                </c:pt>
                <c:pt idx="746">
                  <c:v>24.872976624548503</c:v>
                </c:pt>
                <c:pt idx="747">
                  <c:v>24.873039426040879</c:v>
                </c:pt>
                <c:pt idx="748">
                  <c:v>24.873102226562345</c:v>
                </c:pt>
                <c:pt idx="749">
                  <c:v>24.873165026112918</c:v>
                </c:pt>
                <c:pt idx="750">
                  <c:v>24.873227824692592</c:v>
                </c:pt>
                <c:pt idx="751">
                  <c:v>24.873290622301401</c:v>
                </c:pt>
                <c:pt idx="752">
                  <c:v>24.873353418939327</c:v>
                </c:pt>
                <c:pt idx="753">
                  <c:v>24.873416214606401</c:v>
                </c:pt>
                <c:pt idx="754">
                  <c:v>24.873479009302613</c:v>
                </c:pt>
                <c:pt idx="755">
                  <c:v>24.873541803028015</c:v>
                </c:pt>
                <c:pt idx="756">
                  <c:v>24.873604595782584</c:v>
                </c:pt>
                <c:pt idx="757">
                  <c:v>24.873667387566343</c:v>
                </c:pt>
                <c:pt idx="758">
                  <c:v>24.873730178379283</c:v>
                </c:pt>
                <c:pt idx="759">
                  <c:v>24.873792968221437</c:v>
                </c:pt>
                <c:pt idx="760">
                  <c:v>24.873855757092826</c:v>
                </c:pt>
                <c:pt idx="761">
                  <c:v>24.873918544993423</c:v>
                </c:pt>
                <c:pt idx="762">
                  <c:v>24.873981331923275</c:v>
                </c:pt>
                <c:pt idx="763">
                  <c:v>24.874044117882381</c:v>
                </c:pt>
                <c:pt idx="764">
                  <c:v>24.874106902870746</c:v>
                </c:pt>
                <c:pt idx="765">
                  <c:v>24.874169686888401</c:v>
                </c:pt>
                <c:pt idx="766">
                  <c:v>24.874232469935329</c:v>
                </c:pt>
                <c:pt idx="767">
                  <c:v>24.874295252011564</c:v>
                </c:pt>
                <c:pt idx="768">
                  <c:v>24.874358033117101</c:v>
                </c:pt>
                <c:pt idx="769">
                  <c:v>24.874420813251959</c:v>
                </c:pt>
                <c:pt idx="770">
                  <c:v>24.874483592416141</c:v>
                </c:pt>
                <c:pt idx="771">
                  <c:v>24.874546370609679</c:v>
                </c:pt>
                <c:pt idx="772">
                  <c:v>24.874609147832562</c:v>
                </c:pt>
                <c:pt idx="773">
                  <c:v>24.874671924084819</c:v>
                </c:pt>
                <c:pt idx="774">
                  <c:v>24.874734699366428</c:v>
                </c:pt>
                <c:pt idx="775">
                  <c:v>24.87479747367744</c:v>
                </c:pt>
                <c:pt idx="776">
                  <c:v>24.87486024701786</c:v>
                </c:pt>
                <c:pt idx="777">
                  <c:v>24.874923019387669</c:v>
                </c:pt>
                <c:pt idx="778">
                  <c:v>24.874985790786916</c:v>
                </c:pt>
                <c:pt idx="779">
                  <c:v>24.875048561215586</c:v>
                </c:pt>
                <c:pt idx="780">
                  <c:v>24.875111330673707</c:v>
                </c:pt>
                <c:pt idx="781">
                  <c:v>24.875174099161271</c:v>
                </c:pt>
                <c:pt idx="782">
                  <c:v>24.875236866678296</c:v>
                </c:pt>
                <c:pt idx="783">
                  <c:v>24.875299633224806</c:v>
                </c:pt>
                <c:pt idx="784">
                  <c:v>24.875362398800803</c:v>
                </c:pt>
                <c:pt idx="785">
                  <c:v>24.875425163406305</c:v>
                </c:pt>
                <c:pt idx="786">
                  <c:v>24.875487927041299</c:v>
                </c:pt>
                <c:pt idx="787">
                  <c:v>24.875550689705815</c:v>
                </c:pt>
                <c:pt idx="788">
                  <c:v>24.875613451399875</c:v>
                </c:pt>
                <c:pt idx="789">
                  <c:v>24.875676212123469</c:v>
                </c:pt>
                <c:pt idx="790">
                  <c:v>24.875738971876629</c:v>
                </c:pt>
                <c:pt idx="791">
                  <c:v>24.875801730659333</c:v>
                </c:pt>
                <c:pt idx="792">
                  <c:v>24.875864488471628</c:v>
                </c:pt>
                <c:pt idx="793">
                  <c:v>24.875927245313502</c:v>
                </c:pt>
                <c:pt idx="794">
                  <c:v>24.875990001184988</c:v>
                </c:pt>
                <c:pt idx="795">
                  <c:v>24.876052756086079</c:v>
                </c:pt>
                <c:pt idx="796">
                  <c:v>24.876115510016771</c:v>
                </c:pt>
                <c:pt idx="797">
                  <c:v>24.87617826297711</c:v>
                </c:pt>
                <c:pt idx="798">
                  <c:v>24.876241014967096</c:v>
                </c:pt>
                <c:pt idx="799">
                  <c:v>24.87630376598673</c:v>
                </c:pt>
                <c:pt idx="800">
                  <c:v>24.876366516036025</c:v>
                </c:pt>
                <c:pt idx="801">
                  <c:v>24.876429265114997</c:v>
                </c:pt>
                <c:pt idx="802">
                  <c:v>24.876492013223665</c:v>
                </c:pt>
                <c:pt idx="803">
                  <c:v>24.876554760362033</c:v>
                </c:pt>
                <c:pt idx="804">
                  <c:v>24.876617506530085</c:v>
                </c:pt>
                <c:pt idx="805">
                  <c:v>24.876680251727887</c:v>
                </c:pt>
                <c:pt idx="806">
                  <c:v>24.876742995955397</c:v>
                </c:pt>
                <c:pt idx="807">
                  <c:v>24.876805739212681</c:v>
                </c:pt>
                <c:pt idx="808">
                  <c:v>24.876868481499692</c:v>
                </c:pt>
                <c:pt idx="809">
                  <c:v>24.876931222816467</c:v>
                </c:pt>
                <c:pt idx="810">
                  <c:v>24.876993963163038</c:v>
                </c:pt>
                <c:pt idx="811">
                  <c:v>24.877056702539388</c:v>
                </c:pt>
                <c:pt idx="812">
                  <c:v>24.877119440945521</c:v>
                </c:pt>
                <c:pt idx="813">
                  <c:v>24.877182178381481</c:v>
                </c:pt>
                <c:pt idx="814">
                  <c:v>24.87724491484726</c:v>
                </c:pt>
                <c:pt idx="815">
                  <c:v>24.877307650342868</c:v>
                </c:pt>
                <c:pt idx="816">
                  <c:v>24.877370384868321</c:v>
                </c:pt>
                <c:pt idx="817">
                  <c:v>24.877433118423625</c:v>
                </c:pt>
                <c:pt idx="818">
                  <c:v>24.877495851008799</c:v>
                </c:pt>
                <c:pt idx="819">
                  <c:v>24.877558582623841</c:v>
                </c:pt>
                <c:pt idx="820">
                  <c:v>24.877621313268769</c:v>
                </c:pt>
                <c:pt idx="821">
                  <c:v>24.877684042943606</c:v>
                </c:pt>
                <c:pt idx="822">
                  <c:v>24.877746771648351</c:v>
                </c:pt>
                <c:pt idx="823">
                  <c:v>24.877809499382998</c:v>
                </c:pt>
                <c:pt idx="824">
                  <c:v>24.877872226147595</c:v>
                </c:pt>
                <c:pt idx="825">
                  <c:v>24.877934951942137</c:v>
                </c:pt>
                <c:pt idx="826">
                  <c:v>24.877997676766629</c:v>
                </c:pt>
                <c:pt idx="827">
                  <c:v>24.878060400621091</c:v>
                </c:pt>
                <c:pt idx="828">
                  <c:v>24.878123123505521</c:v>
                </c:pt>
                <c:pt idx="829">
                  <c:v>24.878185845419942</c:v>
                </c:pt>
                <c:pt idx="830">
                  <c:v>24.878248566364363</c:v>
                </c:pt>
                <c:pt idx="831">
                  <c:v>24.878311286338793</c:v>
                </c:pt>
                <c:pt idx="832">
                  <c:v>24.878374005343243</c:v>
                </c:pt>
                <c:pt idx="833">
                  <c:v>24.878436723377728</c:v>
                </c:pt>
                <c:pt idx="834">
                  <c:v>24.878499440442244</c:v>
                </c:pt>
                <c:pt idx="835">
                  <c:v>24.878562156536827</c:v>
                </c:pt>
                <c:pt idx="836">
                  <c:v>24.878624871661472</c:v>
                </c:pt>
                <c:pt idx="837">
                  <c:v>24.878687585816188</c:v>
                </c:pt>
                <c:pt idx="838">
                  <c:v>24.878750299001002</c:v>
                </c:pt>
                <c:pt idx="839">
                  <c:v>24.878813011215904</c:v>
                </c:pt>
                <c:pt idx="840">
                  <c:v>24.878875722460915</c:v>
                </c:pt>
                <c:pt idx="841">
                  <c:v>24.87893843273606</c:v>
                </c:pt>
                <c:pt idx="842">
                  <c:v>24.879001142041336</c:v>
                </c:pt>
                <c:pt idx="843">
                  <c:v>24.879063850376735</c:v>
                </c:pt>
                <c:pt idx="844">
                  <c:v>24.8791265577423</c:v>
                </c:pt>
                <c:pt idx="845">
                  <c:v>24.879189264138038</c:v>
                </c:pt>
                <c:pt idx="846">
                  <c:v>24.879251969563946</c:v>
                </c:pt>
                <c:pt idx="847">
                  <c:v>24.879314674020048</c:v>
                </c:pt>
                <c:pt idx="848">
                  <c:v>24.879377377506334</c:v>
                </c:pt>
                <c:pt idx="849">
                  <c:v>24.879440080022846</c:v>
                </c:pt>
                <c:pt idx="850">
                  <c:v>24.879502781569567</c:v>
                </c:pt>
                <c:pt idx="851">
                  <c:v>24.879565482146532</c:v>
                </c:pt>
                <c:pt idx="852">
                  <c:v>24.879628181753734</c:v>
                </c:pt>
                <c:pt idx="853">
                  <c:v>24.879690880391195</c:v>
                </c:pt>
                <c:pt idx="854">
                  <c:v>24.879753578058907</c:v>
                </c:pt>
                <c:pt idx="855">
                  <c:v>24.879816274756902</c:v>
                </c:pt>
                <c:pt idx="856">
                  <c:v>24.879878970485201</c:v>
                </c:pt>
                <c:pt idx="857">
                  <c:v>24.879941665243784</c:v>
                </c:pt>
                <c:pt idx="858">
                  <c:v>24.880004359032668</c:v>
                </c:pt>
                <c:pt idx="859">
                  <c:v>24.880067051851903</c:v>
                </c:pt>
                <c:pt idx="860">
                  <c:v>24.880129743701453</c:v>
                </c:pt>
                <c:pt idx="861">
                  <c:v>24.880192434581332</c:v>
                </c:pt>
                <c:pt idx="862">
                  <c:v>24.880255124491573</c:v>
                </c:pt>
                <c:pt idx="863">
                  <c:v>24.880317813432182</c:v>
                </c:pt>
                <c:pt idx="864">
                  <c:v>24.880380501403177</c:v>
                </c:pt>
                <c:pt idx="865">
                  <c:v>24.880443188404556</c:v>
                </c:pt>
                <c:pt idx="866">
                  <c:v>24.88050587443632</c:v>
                </c:pt>
                <c:pt idx="867">
                  <c:v>24.880568559498521</c:v>
                </c:pt>
                <c:pt idx="868">
                  <c:v>24.880631243591122</c:v>
                </c:pt>
                <c:pt idx="869">
                  <c:v>24.880693926714159</c:v>
                </c:pt>
                <c:pt idx="870">
                  <c:v>24.880756608867646</c:v>
                </c:pt>
                <c:pt idx="871">
                  <c:v>24.880819290051573</c:v>
                </c:pt>
                <c:pt idx="872">
                  <c:v>24.880881970265989</c:v>
                </c:pt>
                <c:pt idx="873">
                  <c:v>24.880944649510866</c:v>
                </c:pt>
                <c:pt idx="874">
                  <c:v>24.881007327786243</c:v>
                </c:pt>
                <c:pt idx="875">
                  <c:v>24.881070005092106</c:v>
                </c:pt>
                <c:pt idx="876">
                  <c:v>24.88113268142849</c:v>
                </c:pt>
                <c:pt idx="877">
                  <c:v>24.881195356795377</c:v>
                </c:pt>
                <c:pt idx="878">
                  <c:v>24.881258031192807</c:v>
                </c:pt>
                <c:pt idx="879">
                  <c:v>24.88132070462078</c:v>
                </c:pt>
                <c:pt idx="880">
                  <c:v>24.881383377079302</c:v>
                </c:pt>
                <c:pt idx="881">
                  <c:v>24.881446048568403</c:v>
                </c:pt>
                <c:pt idx="882">
                  <c:v>24.881508719088071</c:v>
                </c:pt>
                <c:pt idx="883">
                  <c:v>24.881571388638331</c:v>
                </c:pt>
                <c:pt idx="884">
                  <c:v>24.881634057219198</c:v>
                </c:pt>
                <c:pt idx="885">
                  <c:v>24.881696724830675</c:v>
                </c:pt>
                <c:pt idx="886">
                  <c:v>24.881759391472759</c:v>
                </c:pt>
                <c:pt idx="887">
                  <c:v>24.881822057145495</c:v>
                </c:pt>
                <c:pt idx="888">
                  <c:v>24.881884721848845</c:v>
                </c:pt>
                <c:pt idx="889">
                  <c:v>24.881947385582876</c:v>
                </c:pt>
                <c:pt idx="890">
                  <c:v>24.882010048347567</c:v>
                </c:pt>
                <c:pt idx="891">
                  <c:v>24.882072710142943</c:v>
                </c:pt>
                <c:pt idx="892">
                  <c:v>24.882135370968985</c:v>
                </c:pt>
                <c:pt idx="893">
                  <c:v>24.882198030825737</c:v>
                </c:pt>
                <c:pt idx="894">
                  <c:v>24.882260689713206</c:v>
                </c:pt>
                <c:pt idx="895">
                  <c:v>24.882323347631395</c:v>
                </c:pt>
                <c:pt idx="896">
                  <c:v>24.882386004580301</c:v>
                </c:pt>
                <c:pt idx="897">
                  <c:v>24.882448660559966</c:v>
                </c:pt>
                <c:pt idx="898">
                  <c:v>24.88251131557038</c:v>
                </c:pt>
                <c:pt idx="899">
                  <c:v>24.882573969611567</c:v>
                </c:pt>
                <c:pt idx="900">
                  <c:v>24.882636622683531</c:v>
                </c:pt>
                <c:pt idx="901">
                  <c:v>24.88269927478629</c:v>
                </c:pt>
                <c:pt idx="902">
                  <c:v>24.882761925919826</c:v>
                </c:pt>
                <c:pt idx="903">
                  <c:v>24.882824576084179</c:v>
                </c:pt>
                <c:pt idx="904">
                  <c:v>24.882887225279358</c:v>
                </c:pt>
                <c:pt idx="905">
                  <c:v>24.882949873505378</c:v>
                </c:pt>
                <c:pt idx="906">
                  <c:v>24.883012520762225</c:v>
                </c:pt>
                <c:pt idx="907">
                  <c:v>24.883075167049935</c:v>
                </c:pt>
                <c:pt idx="908">
                  <c:v>24.883137812368513</c:v>
                </c:pt>
                <c:pt idx="909">
                  <c:v>24.883200456717976</c:v>
                </c:pt>
                <c:pt idx="910">
                  <c:v>24.883263100098318</c:v>
                </c:pt>
                <c:pt idx="911">
                  <c:v>24.883325742509562</c:v>
                </c:pt>
                <c:pt idx="912">
                  <c:v>24.883388383951715</c:v>
                </c:pt>
                <c:pt idx="913">
                  <c:v>24.883451024424776</c:v>
                </c:pt>
                <c:pt idx="914">
                  <c:v>24.883513663928795</c:v>
                </c:pt>
                <c:pt idx="915">
                  <c:v>24.883576302463734</c:v>
                </c:pt>
                <c:pt idx="916">
                  <c:v>24.883638940029655</c:v>
                </c:pt>
                <c:pt idx="917">
                  <c:v>24.883701576626532</c:v>
                </c:pt>
                <c:pt idx="918">
                  <c:v>24.883764212254373</c:v>
                </c:pt>
                <c:pt idx="919">
                  <c:v>24.883826846913205</c:v>
                </c:pt>
                <c:pt idx="920">
                  <c:v>24.883889480603045</c:v>
                </c:pt>
                <c:pt idx="921">
                  <c:v>24.883952113323897</c:v>
                </c:pt>
                <c:pt idx="922">
                  <c:v>24.884014745075767</c:v>
                </c:pt>
                <c:pt idx="923">
                  <c:v>24.88407737585867</c:v>
                </c:pt>
                <c:pt idx="924">
                  <c:v>24.884140005672627</c:v>
                </c:pt>
                <c:pt idx="925">
                  <c:v>24.884202634517621</c:v>
                </c:pt>
                <c:pt idx="926">
                  <c:v>24.884265262393697</c:v>
                </c:pt>
                <c:pt idx="927">
                  <c:v>24.884327889300831</c:v>
                </c:pt>
                <c:pt idx="928">
                  <c:v>24.884390515239062</c:v>
                </c:pt>
                <c:pt idx="929">
                  <c:v>24.884453140208397</c:v>
                </c:pt>
                <c:pt idx="930">
                  <c:v>24.884515764208842</c:v>
                </c:pt>
                <c:pt idx="931">
                  <c:v>24.88457838724041</c:v>
                </c:pt>
                <c:pt idx="932">
                  <c:v>24.88464100930312</c:v>
                </c:pt>
                <c:pt idx="933">
                  <c:v>24.884703630396956</c:v>
                </c:pt>
                <c:pt idx="934">
                  <c:v>24.884766250521952</c:v>
                </c:pt>
                <c:pt idx="935">
                  <c:v>24.884828869678124</c:v>
                </c:pt>
                <c:pt idx="936">
                  <c:v>24.884891487865463</c:v>
                </c:pt>
                <c:pt idx="937">
                  <c:v>24.884954105084002</c:v>
                </c:pt>
                <c:pt idx="938">
                  <c:v>24.885016721333731</c:v>
                </c:pt>
                <c:pt idx="939">
                  <c:v>24.88507933661468</c:v>
                </c:pt>
                <c:pt idx="940">
                  <c:v>24.885141950926851</c:v>
                </c:pt>
                <c:pt idx="941">
                  <c:v>24.885204564270239</c:v>
                </c:pt>
                <c:pt idx="942">
                  <c:v>24.885267176644888</c:v>
                </c:pt>
                <c:pt idx="943">
                  <c:v>24.885329788050775</c:v>
                </c:pt>
                <c:pt idx="944">
                  <c:v>24.885392398487948</c:v>
                </c:pt>
                <c:pt idx="945">
                  <c:v>24.885455007956388</c:v>
                </c:pt>
                <c:pt idx="946">
                  <c:v>24.885517616456116</c:v>
                </c:pt>
                <c:pt idx="947">
                  <c:v>24.885580223987141</c:v>
                </c:pt>
                <c:pt idx="948">
                  <c:v>24.885642830549493</c:v>
                </c:pt>
                <c:pt idx="949">
                  <c:v>24.885705436143148</c:v>
                </c:pt>
                <c:pt idx="950">
                  <c:v>24.885768040768138</c:v>
                </c:pt>
                <c:pt idx="951">
                  <c:v>24.885830644424477</c:v>
                </c:pt>
                <c:pt idx="952">
                  <c:v>24.885893247112172</c:v>
                </c:pt>
                <c:pt idx="953">
                  <c:v>24.885955848831241</c:v>
                </c:pt>
                <c:pt idx="954">
                  <c:v>24.886018449581691</c:v>
                </c:pt>
                <c:pt idx="955">
                  <c:v>24.886081049363515</c:v>
                </c:pt>
                <c:pt idx="956">
                  <c:v>24.886143648176734</c:v>
                </c:pt>
                <c:pt idx="957">
                  <c:v>24.886206246021381</c:v>
                </c:pt>
                <c:pt idx="958">
                  <c:v>24.886268842897437</c:v>
                </c:pt>
                <c:pt idx="959">
                  <c:v>24.886331438804934</c:v>
                </c:pt>
                <c:pt idx="960">
                  <c:v>24.886394033743869</c:v>
                </c:pt>
                <c:pt idx="961">
                  <c:v>24.886456627714264</c:v>
                </c:pt>
                <c:pt idx="962">
                  <c:v>24.886519220716124</c:v>
                </c:pt>
                <c:pt idx="963">
                  <c:v>24.886581812749466</c:v>
                </c:pt>
                <c:pt idx="964">
                  <c:v>24.886644403814298</c:v>
                </c:pt>
                <c:pt idx="965">
                  <c:v>24.886706993910622</c:v>
                </c:pt>
                <c:pt idx="966">
                  <c:v>24.886769583038458</c:v>
                </c:pt>
                <c:pt idx="967">
                  <c:v>24.88683217119782</c:v>
                </c:pt>
                <c:pt idx="968">
                  <c:v>24.886894758388735</c:v>
                </c:pt>
                <c:pt idx="969">
                  <c:v>24.886957344611169</c:v>
                </c:pt>
                <c:pt idx="970">
                  <c:v>24.887019929865154</c:v>
                </c:pt>
                <c:pt idx="971">
                  <c:v>24.887082514150723</c:v>
                </c:pt>
                <c:pt idx="972">
                  <c:v>24.887145097467876</c:v>
                </c:pt>
                <c:pt idx="973">
                  <c:v>24.887207679816598</c:v>
                </c:pt>
                <c:pt idx="974">
                  <c:v>24.887270261196921</c:v>
                </c:pt>
                <c:pt idx="975">
                  <c:v>24.887332841608867</c:v>
                </c:pt>
                <c:pt idx="976">
                  <c:v>24.887395421052425</c:v>
                </c:pt>
                <c:pt idx="977">
                  <c:v>24.887457999527626</c:v>
                </c:pt>
                <c:pt idx="978">
                  <c:v>24.887520577034461</c:v>
                </c:pt>
                <c:pt idx="979">
                  <c:v>24.887583153572965</c:v>
                </c:pt>
                <c:pt idx="980">
                  <c:v>24.887645729143131</c:v>
                </c:pt>
                <c:pt idx="981">
                  <c:v>24.887708303744962</c:v>
                </c:pt>
                <c:pt idx="982">
                  <c:v>24.887770877378493</c:v>
                </c:pt>
                <c:pt idx="983">
                  <c:v>24.887833450043725</c:v>
                </c:pt>
                <c:pt idx="984">
                  <c:v>24.887896021740659</c:v>
                </c:pt>
                <c:pt idx="985">
                  <c:v>24.887958592469325</c:v>
                </c:pt>
                <c:pt idx="986">
                  <c:v>24.888021162229727</c:v>
                </c:pt>
                <c:pt idx="987">
                  <c:v>24.888083731021872</c:v>
                </c:pt>
                <c:pt idx="988">
                  <c:v>24.888146298845761</c:v>
                </c:pt>
                <c:pt idx="989">
                  <c:v>24.888208865701444</c:v>
                </c:pt>
                <c:pt idx="990">
                  <c:v>24.888271431588876</c:v>
                </c:pt>
                <c:pt idx="991">
                  <c:v>24.888333996508099</c:v>
                </c:pt>
                <c:pt idx="992">
                  <c:v>24.888396560459135</c:v>
                </c:pt>
                <c:pt idx="993">
                  <c:v>24.888459123441962</c:v>
                </c:pt>
                <c:pt idx="994">
                  <c:v>24.888521685456645</c:v>
                </c:pt>
                <c:pt idx="995">
                  <c:v>24.888584246503143</c:v>
                </c:pt>
                <c:pt idx="996">
                  <c:v>24.888646806581487</c:v>
                </c:pt>
                <c:pt idx="997">
                  <c:v>24.888709365691675</c:v>
                </c:pt>
                <c:pt idx="998">
                  <c:v>24.88877192383374</c:v>
                </c:pt>
                <c:pt idx="999">
                  <c:v>24.888834481007684</c:v>
                </c:pt>
                <c:pt idx="1000">
                  <c:v>24.888897037213518</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33.000100000000181</c:v>
                </c:pt>
                <c:pt idx="390">
                  <c:v>33.000200000000184</c:v>
                </c:pt>
                <c:pt idx="391">
                  <c:v>33.000300000000188</c:v>
                </c:pt>
                <c:pt idx="392">
                  <c:v>33.000400000000191</c:v>
                </c:pt>
                <c:pt idx="393">
                  <c:v>33.000500000000194</c:v>
                </c:pt>
                <c:pt idx="394">
                  <c:v>33.000600000000198</c:v>
                </c:pt>
                <c:pt idx="395">
                  <c:v>33.000700000000201</c:v>
                </c:pt>
                <c:pt idx="396">
                  <c:v>33.000800000000204</c:v>
                </c:pt>
                <c:pt idx="397">
                  <c:v>33.000900000000208</c:v>
                </c:pt>
                <c:pt idx="398">
                  <c:v>33.001000000000211</c:v>
                </c:pt>
                <c:pt idx="399">
                  <c:v>33.001100000000214</c:v>
                </c:pt>
                <c:pt idx="400">
                  <c:v>33.001200000000217</c:v>
                </c:pt>
                <c:pt idx="401">
                  <c:v>33.001300000000221</c:v>
                </c:pt>
                <c:pt idx="402">
                  <c:v>33.001400000000224</c:v>
                </c:pt>
                <c:pt idx="403">
                  <c:v>33.001500000000227</c:v>
                </c:pt>
                <c:pt idx="404">
                  <c:v>33.001600000000231</c:v>
                </c:pt>
                <c:pt idx="405">
                  <c:v>33.001700000000234</c:v>
                </c:pt>
                <c:pt idx="406">
                  <c:v>33.001800000000237</c:v>
                </c:pt>
                <c:pt idx="407">
                  <c:v>33.001900000000241</c:v>
                </c:pt>
                <c:pt idx="408">
                  <c:v>33.002000000000244</c:v>
                </c:pt>
                <c:pt idx="409">
                  <c:v>33.002100000000247</c:v>
                </c:pt>
                <c:pt idx="410">
                  <c:v>33.002200000000251</c:v>
                </c:pt>
                <c:pt idx="411">
                  <c:v>33.002300000000254</c:v>
                </c:pt>
                <c:pt idx="412">
                  <c:v>33.002400000000257</c:v>
                </c:pt>
                <c:pt idx="413">
                  <c:v>33.002500000000261</c:v>
                </c:pt>
                <c:pt idx="414">
                  <c:v>33.002600000000264</c:v>
                </c:pt>
                <c:pt idx="415">
                  <c:v>33.002700000000267</c:v>
                </c:pt>
                <c:pt idx="416">
                  <c:v>33.002800000000271</c:v>
                </c:pt>
                <c:pt idx="417">
                  <c:v>33.002900000000274</c:v>
                </c:pt>
                <c:pt idx="418">
                  <c:v>33.003000000000277</c:v>
                </c:pt>
                <c:pt idx="419">
                  <c:v>33.003100000000281</c:v>
                </c:pt>
                <c:pt idx="420">
                  <c:v>33.003200000000284</c:v>
                </c:pt>
                <c:pt idx="421">
                  <c:v>33.003300000000287</c:v>
                </c:pt>
                <c:pt idx="422">
                  <c:v>33.003400000000291</c:v>
                </c:pt>
                <c:pt idx="423">
                  <c:v>33.003500000000294</c:v>
                </c:pt>
                <c:pt idx="424">
                  <c:v>33.003600000000297</c:v>
                </c:pt>
                <c:pt idx="425">
                  <c:v>33.0037000000003</c:v>
                </c:pt>
                <c:pt idx="426">
                  <c:v>33.003800000000304</c:v>
                </c:pt>
                <c:pt idx="427">
                  <c:v>33.003900000000307</c:v>
                </c:pt>
                <c:pt idx="428">
                  <c:v>33.00400000000031</c:v>
                </c:pt>
                <c:pt idx="429">
                  <c:v>33.004100000000314</c:v>
                </c:pt>
                <c:pt idx="430">
                  <c:v>33.004200000000317</c:v>
                </c:pt>
                <c:pt idx="431">
                  <c:v>33.00430000000032</c:v>
                </c:pt>
                <c:pt idx="432">
                  <c:v>33.004400000000324</c:v>
                </c:pt>
                <c:pt idx="433">
                  <c:v>33.004500000000327</c:v>
                </c:pt>
                <c:pt idx="434">
                  <c:v>33.00460000000033</c:v>
                </c:pt>
                <c:pt idx="435">
                  <c:v>33.004700000000334</c:v>
                </c:pt>
                <c:pt idx="436">
                  <c:v>33.004800000000337</c:v>
                </c:pt>
                <c:pt idx="437">
                  <c:v>33.00490000000034</c:v>
                </c:pt>
                <c:pt idx="438">
                  <c:v>33.005000000000344</c:v>
                </c:pt>
                <c:pt idx="439">
                  <c:v>33.005100000000347</c:v>
                </c:pt>
                <c:pt idx="440">
                  <c:v>33.00520000000035</c:v>
                </c:pt>
                <c:pt idx="441">
                  <c:v>33.005300000000354</c:v>
                </c:pt>
                <c:pt idx="442">
                  <c:v>33.005400000000357</c:v>
                </c:pt>
                <c:pt idx="443">
                  <c:v>33.00550000000036</c:v>
                </c:pt>
                <c:pt idx="444">
                  <c:v>33.005600000000364</c:v>
                </c:pt>
                <c:pt idx="445">
                  <c:v>33.005700000000367</c:v>
                </c:pt>
                <c:pt idx="446">
                  <c:v>33.00580000000037</c:v>
                </c:pt>
                <c:pt idx="447">
                  <c:v>33.005900000000373</c:v>
                </c:pt>
                <c:pt idx="448">
                  <c:v>33.006000000000377</c:v>
                </c:pt>
                <c:pt idx="449">
                  <c:v>33.00610000000038</c:v>
                </c:pt>
                <c:pt idx="450">
                  <c:v>33.006200000000383</c:v>
                </c:pt>
                <c:pt idx="451">
                  <c:v>33.006300000000387</c:v>
                </c:pt>
                <c:pt idx="452">
                  <c:v>33.00640000000039</c:v>
                </c:pt>
                <c:pt idx="453">
                  <c:v>33.006500000000393</c:v>
                </c:pt>
                <c:pt idx="454">
                  <c:v>33.006600000000397</c:v>
                </c:pt>
                <c:pt idx="455">
                  <c:v>33.0067000000004</c:v>
                </c:pt>
                <c:pt idx="456">
                  <c:v>33.006800000000403</c:v>
                </c:pt>
                <c:pt idx="457">
                  <c:v>33.006900000000407</c:v>
                </c:pt>
                <c:pt idx="458">
                  <c:v>33.00700000000041</c:v>
                </c:pt>
                <c:pt idx="459">
                  <c:v>33.007100000000413</c:v>
                </c:pt>
                <c:pt idx="460">
                  <c:v>33.007200000000417</c:v>
                </c:pt>
                <c:pt idx="461">
                  <c:v>33.00730000000042</c:v>
                </c:pt>
                <c:pt idx="462">
                  <c:v>33.007400000000423</c:v>
                </c:pt>
                <c:pt idx="463">
                  <c:v>33.007500000000427</c:v>
                </c:pt>
                <c:pt idx="464">
                  <c:v>33.00760000000043</c:v>
                </c:pt>
                <c:pt idx="465">
                  <c:v>33.007700000000433</c:v>
                </c:pt>
                <c:pt idx="466">
                  <c:v>33.007800000000437</c:v>
                </c:pt>
                <c:pt idx="467">
                  <c:v>33.00790000000044</c:v>
                </c:pt>
                <c:pt idx="468">
                  <c:v>33.008000000000443</c:v>
                </c:pt>
                <c:pt idx="469">
                  <c:v>33.008100000000447</c:v>
                </c:pt>
                <c:pt idx="470">
                  <c:v>33.00820000000045</c:v>
                </c:pt>
                <c:pt idx="471">
                  <c:v>33.008300000000453</c:v>
                </c:pt>
                <c:pt idx="472">
                  <c:v>33.008400000000456</c:v>
                </c:pt>
                <c:pt idx="473">
                  <c:v>33.00850000000046</c:v>
                </c:pt>
                <c:pt idx="474">
                  <c:v>33.008600000000463</c:v>
                </c:pt>
                <c:pt idx="475">
                  <c:v>33.008700000000466</c:v>
                </c:pt>
                <c:pt idx="476">
                  <c:v>33.00880000000047</c:v>
                </c:pt>
                <c:pt idx="477">
                  <c:v>33.008900000000473</c:v>
                </c:pt>
                <c:pt idx="478">
                  <c:v>33.009000000000476</c:v>
                </c:pt>
                <c:pt idx="479">
                  <c:v>33.00910000000048</c:v>
                </c:pt>
                <c:pt idx="480">
                  <c:v>33.009200000000483</c:v>
                </c:pt>
                <c:pt idx="481">
                  <c:v>33.009300000000486</c:v>
                </c:pt>
                <c:pt idx="482">
                  <c:v>33.00940000000049</c:v>
                </c:pt>
                <c:pt idx="483">
                  <c:v>33.009500000000493</c:v>
                </c:pt>
                <c:pt idx="484">
                  <c:v>33.009600000000496</c:v>
                </c:pt>
                <c:pt idx="485">
                  <c:v>33.0097000000005</c:v>
                </c:pt>
                <c:pt idx="486">
                  <c:v>33.009800000000503</c:v>
                </c:pt>
                <c:pt idx="487">
                  <c:v>33.009900000000506</c:v>
                </c:pt>
                <c:pt idx="488">
                  <c:v>33.01000000000051</c:v>
                </c:pt>
                <c:pt idx="489">
                  <c:v>33.010100000000513</c:v>
                </c:pt>
                <c:pt idx="490">
                  <c:v>33.010200000000516</c:v>
                </c:pt>
                <c:pt idx="491">
                  <c:v>33.01030000000052</c:v>
                </c:pt>
                <c:pt idx="492">
                  <c:v>33.010400000000523</c:v>
                </c:pt>
                <c:pt idx="493">
                  <c:v>33.010500000000526</c:v>
                </c:pt>
                <c:pt idx="494">
                  <c:v>33.01060000000053</c:v>
                </c:pt>
                <c:pt idx="495">
                  <c:v>33.010700000000533</c:v>
                </c:pt>
                <c:pt idx="496">
                  <c:v>33.010800000000536</c:v>
                </c:pt>
                <c:pt idx="497">
                  <c:v>33.010900000000539</c:v>
                </c:pt>
                <c:pt idx="498">
                  <c:v>33.011000000000543</c:v>
                </c:pt>
                <c:pt idx="499">
                  <c:v>33.011100000000546</c:v>
                </c:pt>
                <c:pt idx="500">
                  <c:v>33.011200000000549</c:v>
                </c:pt>
                <c:pt idx="501">
                  <c:v>33.011300000000553</c:v>
                </c:pt>
                <c:pt idx="502">
                  <c:v>33.011400000000556</c:v>
                </c:pt>
                <c:pt idx="503">
                  <c:v>33.011500000000559</c:v>
                </c:pt>
                <c:pt idx="504">
                  <c:v>33.011600000000563</c:v>
                </c:pt>
                <c:pt idx="505">
                  <c:v>33.011700000000566</c:v>
                </c:pt>
                <c:pt idx="506">
                  <c:v>33.011800000000569</c:v>
                </c:pt>
                <c:pt idx="507">
                  <c:v>33.011900000000573</c:v>
                </c:pt>
                <c:pt idx="508">
                  <c:v>33.012000000000576</c:v>
                </c:pt>
                <c:pt idx="509">
                  <c:v>33.012100000000579</c:v>
                </c:pt>
                <c:pt idx="510">
                  <c:v>33.012200000000583</c:v>
                </c:pt>
                <c:pt idx="511">
                  <c:v>33.012300000000586</c:v>
                </c:pt>
                <c:pt idx="512">
                  <c:v>33.012400000000589</c:v>
                </c:pt>
                <c:pt idx="513">
                  <c:v>33.012500000000593</c:v>
                </c:pt>
                <c:pt idx="514">
                  <c:v>33.012600000000596</c:v>
                </c:pt>
                <c:pt idx="515">
                  <c:v>33.012700000000599</c:v>
                </c:pt>
                <c:pt idx="516">
                  <c:v>33.012800000000603</c:v>
                </c:pt>
                <c:pt idx="517">
                  <c:v>33.012900000000606</c:v>
                </c:pt>
                <c:pt idx="518">
                  <c:v>33.013000000000609</c:v>
                </c:pt>
                <c:pt idx="519">
                  <c:v>33.013100000000613</c:v>
                </c:pt>
                <c:pt idx="520">
                  <c:v>33.013200000000616</c:v>
                </c:pt>
                <c:pt idx="521">
                  <c:v>33.013300000000619</c:v>
                </c:pt>
                <c:pt idx="522">
                  <c:v>33.013400000000622</c:v>
                </c:pt>
                <c:pt idx="523">
                  <c:v>33.013500000000626</c:v>
                </c:pt>
                <c:pt idx="524">
                  <c:v>33.013600000000629</c:v>
                </c:pt>
                <c:pt idx="525">
                  <c:v>33.013700000000632</c:v>
                </c:pt>
                <c:pt idx="526">
                  <c:v>33.013800000000636</c:v>
                </c:pt>
                <c:pt idx="527">
                  <c:v>33.013900000000639</c:v>
                </c:pt>
                <c:pt idx="528">
                  <c:v>33.014000000000642</c:v>
                </c:pt>
                <c:pt idx="529">
                  <c:v>33.014100000000646</c:v>
                </c:pt>
                <c:pt idx="530">
                  <c:v>33.014200000000649</c:v>
                </c:pt>
                <c:pt idx="531">
                  <c:v>33.014300000000652</c:v>
                </c:pt>
                <c:pt idx="532">
                  <c:v>33.014400000000656</c:v>
                </c:pt>
                <c:pt idx="533">
                  <c:v>33.014500000000659</c:v>
                </c:pt>
                <c:pt idx="534">
                  <c:v>33.014600000000662</c:v>
                </c:pt>
                <c:pt idx="535">
                  <c:v>33.014700000000666</c:v>
                </c:pt>
                <c:pt idx="536">
                  <c:v>33.014800000000669</c:v>
                </c:pt>
                <c:pt idx="537">
                  <c:v>33.014900000000672</c:v>
                </c:pt>
                <c:pt idx="538">
                  <c:v>33.015000000000676</c:v>
                </c:pt>
                <c:pt idx="539">
                  <c:v>33.015100000000679</c:v>
                </c:pt>
                <c:pt idx="540">
                  <c:v>33.015200000000682</c:v>
                </c:pt>
                <c:pt idx="541">
                  <c:v>33.015300000000686</c:v>
                </c:pt>
                <c:pt idx="542">
                  <c:v>33.015400000000689</c:v>
                </c:pt>
                <c:pt idx="543">
                  <c:v>33.015500000000692</c:v>
                </c:pt>
                <c:pt idx="544">
                  <c:v>33.015600000000696</c:v>
                </c:pt>
                <c:pt idx="545">
                  <c:v>33.015700000000699</c:v>
                </c:pt>
                <c:pt idx="546">
                  <c:v>33.015800000000702</c:v>
                </c:pt>
                <c:pt idx="547">
                  <c:v>33.015900000000705</c:v>
                </c:pt>
                <c:pt idx="548">
                  <c:v>33.016000000000709</c:v>
                </c:pt>
                <c:pt idx="549">
                  <c:v>33.016100000000712</c:v>
                </c:pt>
                <c:pt idx="550">
                  <c:v>33.016200000000715</c:v>
                </c:pt>
                <c:pt idx="551">
                  <c:v>33.016300000000719</c:v>
                </c:pt>
                <c:pt idx="552">
                  <c:v>33.016400000000722</c:v>
                </c:pt>
                <c:pt idx="553">
                  <c:v>33.016500000000725</c:v>
                </c:pt>
                <c:pt idx="554">
                  <c:v>33.016600000000729</c:v>
                </c:pt>
                <c:pt idx="555">
                  <c:v>33.016700000000732</c:v>
                </c:pt>
                <c:pt idx="556">
                  <c:v>33.016800000000735</c:v>
                </c:pt>
                <c:pt idx="557">
                  <c:v>33.016900000000739</c:v>
                </c:pt>
                <c:pt idx="558">
                  <c:v>33.017000000000742</c:v>
                </c:pt>
                <c:pt idx="559">
                  <c:v>33.017100000000745</c:v>
                </c:pt>
                <c:pt idx="560">
                  <c:v>33.017200000000749</c:v>
                </c:pt>
                <c:pt idx="561">
                  <c:v>33.017300000000752</c:v>
                </c:pt>
                <c:pt idx="562">
                  <c:v>33.017400000000755</c:v>
                </c:pt>
                <c:pt idx="563">
                  <c:v>33.017500000000759</c:v>
                </c:pt>
                <c:pt idx="564">
                  <c:v>33.017600000000762</c:v>
                </c:pt>
                <c:pt idx="565">
                  <c:v>33.017700000000765</c:v>
                </c:pt>
                <c:pt idx="566">
                  <c:v>33.017800000000769</c:v>
                </c:pt>
                <c:pt idx="567">
                  <c:v>33.017900000000772</c:v>
                </c:pt>
                <c:pt idx="568">
                  <c:v>33.018000000000775</c:v>
                </c:pt>
                <c:pt idx="569">
                  <c:v>33.018100000000778</c:v>
                </c:pt>
                <c:pt idx="570">
                  <c:v>33.018200000000782</c:v>
                </c:pt>
                <c:pt idx="571">
                  <c:v>33.018300000000785</c:v>
                </c:pt>
                <c:pt idx="572">
                  <c:v>33.018400000000788</c:v>
                </c:pt>
                <c:pt idx="573">
                  <c:v>33.018500000000792</c:v>
                </c:pt>
                <c:pt idx="574">
                  <c:v>33.018600000000795</c:v>
                </c:pt>
                <c:pt idx="575">
                  <c:v>33.018700000000798</c:v>
                </c:pt>
                <c:pt idx="576">
                  <c:v>33.018800000000802</c:v>
                </c:pt>
                <c:pt idx="577">
                  <c:v>33.018900000000805</c:v>
                </c:pt>
                <c:pt idx="578">
                  <c:v>33.019000000000808</c:v>
                </c:pt>
                <c:pt idx="579">
                  <c:v>33.019100000000812</c:v>
                </c:pt>
                <c:pt idx="580">
                  <c:v>33.019200000000815</c:v>
                </c:pt>
                <c:pt idx="581">
                  <c:v>33.019300000000818</c:v>
                </c:pt>
                <c:pt idx="582">
                  <c:v>33.019400000000822</c:v>
                </c:pt>
                <c:pt idx="583">
                  <c:v>33.019500000000825</c:v>
                </c:pt>
                <c:pt idx="584">
                  <c:v>33.019600000000828</c:v>
                </c:pt>
                <c:pt idx="585">
                  <c:v>33.019700000000832</c:v>
                </c:pt>
                <c:pt idx="586">
                  <c:v>33.019800000000835</c:v>
                </c:pt>
                <c:pt idx="587">
                  <c:v>33.019900000000838</c:v>
                </c:pt>
                <c:pt idx="588">
                  <c:v>33.020000000000842</c:v>
                </c:pt>
                <c:pt idx="589">
                  <c:v>33.020100000000845</c:v>
                </c:pt>
                <c:pt idx="590">
                  <c:v>33.020200000000848</c:v>
                </c:pt>
                <c:pt idx="591">
                  <c:v>33.020300000000852</c:v>
                </c:pt>
                <c:pt idx="592">
                  <c:v>33.020400000000855</c:v>
                </c:pt>
                <c:pt idx="593">
                  <c:v>33.020500000000858</c:v>
                </c:pt>
                <c:pt idx="594">
                  <c:v>33.020600000000861</c:v>
                </c:pt>
                <c:pt idx="595">
                  <c:v>33.020700000000865</c:v>
                </c:pt>
                <c:pt idx="596">
                  <c:v>33.020800000000868</c:v>
                </c:pt>
                <c:pt idx="597">
                  <c:v>33.020900000000871</c:v>
                </c:pt>
                <c:pt idx="598">
                  <c:v>33.021000000000875</c:v>
                </c:pt>
                <c:pt idx="599">
                  <c:v>33.021100000000878</c:v>
                </c:pt>
                <c:pt idx="600">
                  <c:v>33.021200000000881</c:v>
                </c:pt>
                <c:pt idx="601">
                  <c:v>33.021300000000885</c:v>
                </c:pt>
                <c:pt idx="602">
                  <c:v>33.021400000000888</c:v>
                </c:pt>
                <c:pt idx="603">
                  <c:v>33.021500000000891</c:v>
                </c:pt>
                <c:pt idx="604">
                  <c:v>33.021600000000895</c:v>
                </c:pt>
                <c:pt idx="605">
                  <c:v>33.021700000000898</c:v>
                </c:pt>
                <c:pt idx="606">
                  <c:v>33.021800000000901</c:v>
                </c:pt>
                <c:pt idx="607">
                  <c:v>33.021900000000905</c:v>
                </c:pt>
                <c:pt idx="608">
                  <c:v>33.022000000000908</c:v>
                </c:pt>
                <c:pt idx="609">
                  <c:v>33.022100000000911</c:v>
                </c:pt>
                <c:pt idx="610">
                  <c:v>33.022200000000915</c:v>
                </c:pt>
                <c:pt idx="611">
                  <c:v>33.022300000000918</c:v>
                </c:pt>
                <c:pt idx="612">
                  <c:v>33.022400000000921</c:v>
                </c:pt>
                <c:pt idx="613">
                  <c:v>33.022500000000925</c:v>
                </c:pt>
                <c:pt idx="614">
                  <c:v>33.022600000000928</c:v>
                </c:pt>
                <c:pt idx="615">
                  <c:v>33.022700000000931</c:v>
                </c:pt>
                <c:pt idx="616">
                  <c:v>33.022800000000935</c:v>
                </c:pt>
                <c:pt idx="617">
                  <c:v>33.022900000000938</c:v>
                </c:pt>
                <c:pt idx="618">
                  <c:v>33.023000000000941</c:v>
                </c:pt>
                <c:pt idx="619">
                  <c:v>33.023100000000944</c:v>
                </c:pt>
                <c:pt idx="620">
                  <c:v>33.023200000000948</c:v>
                </c:pt>
                <c:pt idx="621">
                  <c:v>33.023300000000951</c:v>
                </c:pt>
                <c:pt idx="622">
                  <c:v>33.023400000000954</c:v>
                </c:pt>
                <c:pt idx="623">
                  <c:v>33.023500000000958</c:v>
                </c:pt>
                <c:pt idx="624">
                  <c:v>33.023600000000961</c:v>
                </c:pt>
                <c:pt idx="625">
                  <c:v>33.023700000000964</c:v>
                </c:pt>
                <c:pt idx="626">
                  <c:v>33.023800000000968</c:v>
                </c:pt>
                <c:pt idx="627">
                  <c:v>33.023900000000971</c:v>
                </c:pt>
                <c:pt idx="628">
                  <c:v>33.024000000000974</c:v>
                </c:pt>
                <c:pt idx="629">
                  <c:v>33.024100000000978</c:v>
                </c:pt>
                <c:pt idx="630">
                  <c:v>33.024200000000981</c:v>
                </c:pt>
                <c:pt idx="631">
                  <c:v>33.024300000000984</c:v>
                </c:pt>
                <c:pt idx="632">
                  <c:v>33.024400000000988</c:v>
                </c:pt>
                <c:pt idx="633">
                  <c:v>33.024500000000991</c:v>
                </c:pt>
                <c:pt idx="634">
                  <c:v>33.024600000000994</c:v>
                </c:pt>
                <c:pt idx="635">
                  <c:v>33.024700000000998</c:v>
                </c:pt>
                <c:pt idx="636">
                  <c:v>33.024800000001001</c:v>
                </c:pt>
                <c:pt idx="637">
                  <c:v>33.024900000001004</c:v>
                </c:pt>
                <c:pt idx="638">
                  <c:v>33.025000000001008</c:v>
                </c:pt>
                <c:pt idx="639">
                  <c:v>33.025100000001011</c:v>
                </c:pt>
                <c:pt idx="640">
                  <c:v>33.025200000001014</c:v>
                </c:pt>
                <c:pt idx="641">
                  <c:v>33.025300000001018</c:v>
                </c:pt>
                <c:pt idx="642">
                  <c:v>33.025400000001021</c:v>
                </c:pt>
                <c:pt idx="643">
                  <c:v>33.025500000001024</c:v>
                </c:pt>
                <c:pt idx="644">
                  <c:v>33.025600000001027</c:v>
                </c:pt>
                <c:pt idx="645">
                  <c:v>33.025700000001031</c:v>
                </c:pt>
                <c:pt idx="646">
                  <c:v>33.025800000001034</c:v>
                </c:pt>
                <c:pt idx="647">
                  <c:v>33.025900000001037</c:v>
                </c:pt>
                <c:pt idx="648">
                  <c:v>33.026000000001041</c:v>
                </c:pt>
                <c:pt idx="649">
                  <c:v>33.026100000001044</c:v>
                </c:pt>
                <c:pt idx="650">
                  <c:v>33.026200000001047</c:v>
                </c:pt>
                <c:pt idx="651">
                  <c:v>33.026300000001051</c:v>
                </c:pt>
                <c:pt idx="652">
                  <c:v>33.026400000001054</c:v>
                </c:pt>
                <c:pt idx="653">
                  <c:v>33.026500000001057</c:v>
                </c:pt>
                <c:pt idx="654">
                  <c:v>33.026600000001061</c:v>
                </c:pt>
                <c:pt idx="655">
                  <c:v>33.026700000001064</c:v>
                </c:pt>
                <c:pt idx="656">
                  <c:v>33.026800000001067</c:v>
                </c:pt>
                <c:pt idx="657">
                  <c:v>33.026900000001071</c:v>
                </c:pt>
                <c:pt idx="658">
                  <c:v>33.027000000001074</c:v>
                </c:pt>
                <c:pt idx="659">
                  <c:v>33.027100000001077</c:v>
                </c:pt>
                <c:pt idx="660">
                  <c:v>33.027200000001081</c:v>
                </c:pt>
                <c:pt idx="661">
                  <c:v>33.027300000001084</c:v>
                </c:pt>
                <c:pt idx="662">
                  <c:v>33.027400000001087</c:v>
                </c:pt>
                <c:pt idx="663">
                  <c:v>33.027500000001091</c:v>
                </c:pt>
                <c:pt idx="664">
                  <c:v>33.027600000001094</c:v>
                </c:pt>
                <c:pt idx="665">
                  <c:v>33.027700000001097</c:v>
                </c:pt>
                <c:pt idx="666">
                  <c:v>33.0278000000011</c:v>
                </c:pt>
                <c:pt idx="667">
                  <c:v>33.027900000001104</c:v>
                </c:pt>
                <c:pt idx="668">
                  <c:v>33.028000000001107</c:v>
                </c:pt>
                <c:pt idx="669">
                  <c:v>33.02810000000111</c:v>
                </c:pt>
                <c:pt idx="670">
                  <c:v>33.028200000001114</c:v>
                </c:pt>
                <c:pt idx="671">
                  <c:v>33.028300000001117</c:v>
                </c:pt>
                <c:pt idx="672">
                  <c:v>33.02840000000112</c:v>
                </c:pt>
                <c:pt idx="673">
                  <c:v>33.028500000001124</c:v>
                </c:pt>
                <c:pt idx="674">
                  <c:v>33.028600000001127</c:v>
                </c:pt>
                <c:pt idx="675">
                  <c:v>33.02870000000113</c:v>
                </c:pt>
                <c:pt idx="676">
                  <c:v>33.028800000001134</c:v>
                </c:pt>
                <c:pt idx="677">
                  <c:v>33.028900000001137</c:v>
                </c:pt>
                <c:pt idx="678">
                  <c:v>33.02900000000114</c:v>
                </c:pt>
                <c:pt idx="679">
                  <c:v>33.029100000001144</c:v>
                </c:pt>
                <c:pt idx="680">
                  <c:v>33.029200000001147</c:v>
                </c:pt>
                <c:pt idx="681">
                  <c:v>33.02930000000115</c:v>
                </c:pt>
                <c:pt idx="682">
                  <c:v>33.029400000001154</c:v>
                </c:pt>
                <c:pt idx="683">
                  <c:v>33.029500000001157</c:v>
                </c:pt>
                <c:pt idx="684">
                  <c:v>33.02960000000116</c:v>
                </c:pt>
                <c:pt idx="685">
                  <c:v>33.029700000001164</c:v>
                </c:pt>
                <c:pt idx="686">
                  <c:v>33.029800000001167</c:v>
                </c:pt>
                <c:pt idx="687">
                  <c:v>33.02990000000117</c:v>
                </c:pt>
                <c:pt idx="688">
                  <c:v>33.030000000001174</c:v>
                </c:pt>
                <c:pt idx="689">
                  <c:v>33.030100000001177</c:v>
                </c:pt>
                <c:pt idx="690">
                  <c:v>33.03020000000118</c:v>
                </c:pt>
                <c:pt idx="691">
                  <c:v>33.030300000001183</c:v>
                </c:pt>
                <c:pt idx="692">
                  <c:v>33.030400000001187</c:v>
                </c:pt>
                <c:pt idx="693">
                  <c:v>33.03050000000119</c:v>
                </c:pt>
                <c:pt idx="694">
                  <c:v>33.030600000001193</c:v>
                </c:pt>
                <c:pt idx="695">
                  <c:v>33.030700000001197</c:v>
                </c:pt>
                <c:pt idx="696">
                  <c:v>33.0308000000012</c:v>
                </c:pt>
                <c:pt idx="697">
                  <c:v>33.030900000001203</c:v>
                </c:pt>
                <c:pt idx="698">
                  <c:v>33.031000000001207</c:v>
                </c:pt>
                <c:pt idx="699">
                  <c:v>33.03110000000121</c:v>
                </c:pt>
                <c:pt idx="700">
                  <c:v>33.031200000001213</c:v>
                </c:pt>
                <c:pt idx="701">
                  <c:v>33.031300000001217</c:v>
                </c:pt>
                <c:pt idx="702">
                  <c:v>33.03140000000122</c:v>
                </c:pt>
                <c:pt idx="703">
                  <c:v>33.031500000001223</c:v>
                </c:pt>
                <c:pt idx="704">
                  <c:v>33.031600000001227</c:v>
                </c:pt>
                <c:pt idx="705">
                  <c:v>33.03170000000123</c:v>
                </c:pt>
                <c:pt idx="706">
                  <c:v>33.031800000001233</c:v>
                </c:pt>
                <c:pt idx="707">
                  <c:v>33.031900000001237</c:v>
                </c:pt>
                <c:pt idx="708">
                  <c:v>33.03200000000124</c:v>
                </c:pt>
                <c:pt idx="709">
                  <c:v>33.032100000001243</c:v>
                </c:pt>
                <c:pt idx="710">
                  <c:v>33.032200000001247</c:v>
                </c:pt>
                <c:pt idx="711">
                  <c:v>33.03230000000125</c:v>
                </c:pt>
                <c:pt idx="712">
                  <c:v>33.032400000001253</c:v>
                </c:pt>
                <c:pt idx="713">
                  <c:v>33.032500000001257</c:v>
                </c:pt>
                <c:pt idx="714">
                  <c:v>33.03260000000126</c:v>
                </c:pt>
                <c:pt idx="715">
                  <c:v>33.032700000001263</c:v>
                </c:pt>
                <c:pt idx="716">
                  <c:v>33.032800000001266</c:v>
                </c:pt>
                <c:pt idx="717">
                  <c:v>33.03290000000127</c:v>
                </c:pt>
                <c:pt idx="718">
                  <c:v>33.033000000001273</c:v>
                </c:pt>
                <c:pt idx="719">
                  <c:v>33.033100000001276</c:v>
                </c:pt>
                <c:pt idx="720">
                  <c:v>33.03320000000128</c:v>
                </c:pt>
                <c:pt idx="721">
                  <c:v>33.033300000001283</c:v>
                </c:pt>
                <c:pt idx="722">
                  <c:v>33.033400000001286</c:v>
                </c:pt>
                <c:pt idx="723">
                  <c:v>33.03350000000129</c:v>
                </c:pt>
                <c:pt idx="724">
                  <c:v>33.033600000001293</c:v>
                </c:pt>
                <c:pt idx="725">
                  <c:v>33.033700000001296</c:v>
                </c:pt>
                <c:pt idx="726">
                  <c:v>33.0338000000013</c:v>
                </c:pt>
                <c:pt idx="727">
                  <c:v>33.033900000001303</c:v>
                </c:pt>
                <c:pt idx="728">
                  <c:v>33.034000000001306</c:v>
                </c:pt>
                <c:pt idx="729">
                  <c:v>33.03410000000131</c:v>
                </c:pt>
                <c:pt idx="730">
                  <c:v>33.034200000001313</c:v>
                </c:pt>
                <c:pt idx="731">
                  <c:v>33.034300000001316</c:v>
                </c:pt>
                <c:pt idx="732">
                  <c:v>33.03440000000132</c:v>
                </c:pt>
                <c:pt idx="733">
                  <c:v>33.034500000001323</c:v>
                </c:pt>
                <c:pt idx="734">
                  <c:v>33.034600000001326</c:v>
                </c:pt>
                <c:pt idx="735">
                  <c:v>33.03470000000133</c:v>
                </c:pt>
                <c:pt idx="736">
                  <c:v>33.034800000001333</c:v>
                </c:pt>
                <c:pt idx="737">
                  <c:v>33.034900000001336</c:v>
                </c:pt>
                <c:pt idx="738">
                  <c:v>33.03500000000134</c:v>
                </c:pt>
                <c:pt idx="739">
                  <c:v>33.035100000001343</c:v>
                </c:pt>
                <c:pt idx="740">
                  <c:v>33.035200000001346</c:v>
                </c:pt>
                <c:pt idx="741">
                  <c:v>33.035300000001349</c:v>
                </c:pt>
                <c:pt idx="742">
                  <c:v>33.035400000001353</c:v>
                </c:pt>
                <c:pt idx="743">
                  <c:v>33.035500000001356</c:v>
                </c:pt>
                <c:pt idx="744">
                  <c:v>33.035600000001359</c:v>
                </c:pt>
                <c:pt idx="745">
                  <c:v>33.035700000001363</c:v>
                </c:pt>
                <c:pt idx="746">
                  <c:v>33.035800000001366</c:v>
                </c:pt>
                <c:pt idx="747">
                  <c:v>33.035900000001369</c:v>
                </c:pt>
                <c:pt idx="748">
                  <c:v>33.036000000001373</c:v>
                </c:pt>
                <c:pt idx="749">
                  <c:v>33.036100000001376</c:v>
                </c:pt>
                <c:pt idx="750">
                  <c:v>33.036200000001379</c:v>
                </c:pt>
                <c:pt idx="751">
                  <c:v>33.036300000001383</c:v>
                </c:pt>
                <c:pt idx="752">
                  <c:v>33.036400000001386</c:v>
                </c:pt>
                <c:pt idx="753">
                  <c:v>33.036500000001389</c:v>
                </c:pt>
                <c:pt idx="754">
                  <c:v>33.036600000001393</c:v>
                </c:pt>
                <c:pt idx="755">
                  <c:v>33.036700000001396</c:v>
                </c:pt>
                <c:pt idx="756">
                  <c:v>33.036800000001399</c:v>
                </c:pt>
                <c:pt idx="757">
                  <c:v>33.036900000001403</c:v>
                </c:pt>
                <c:pt idx="758">
                  <c:v>33.037000000001406</c:v>
                </c:pt>
                <c:pt idx="759">
                  <c:v>33.037100000001409</c:v>
                </c:pt>
                <c:pt idx="760">
                  <c:v>33.037200000001413</c:v>
                </c:pt>
                <c:pt idx="761">
                  <c:v>33.037300000001416</c:v>
                </c:pt>
                <c:pt idx="762">
                  <c:v>33.037400000001419</c:v>
                </c:pt>
                <c:pt idx="763">
                  <c:v>33.037500000001423</c:v>
                </c:pt>
                <c:pt idx="764">
                  <c:v>33.037600000001426</c:v>
                </c:pt>
                <c:pt idx="765">
                  <c:v>33.037700000001429</c:v>
                </c:pt>
                <c:pt idx="766">
                  <c:v>33.037800000001432</c:v>
                </c:pt>
                <c:pt idx="767">
                  <c:v>33.037900000001436</c:v>
                </c:pt>
                <c:pt idx="768">
                  <c:v>33.038000000001439</c:v>
                </c:pt>
                <c:pt idx="769">
                  <c:v>33.038100000001442</c:v>
                </c:pt>
                <c:pt idx="770">
                  <c:v>33.038200000001446</c:v>
                </c:pt>
                <c:pt idx="771">
                  <c:v>33.038300000001449</c:v>
                </c:pt>
                <c:pt idx="772">
                  <c:v>33.038400000001452</c:v>
                </c:pt>
                <c:pt idx="773">
                  <c:v>33.038500000001456</c:v>
                </c:pt>
                <c:pt idx="774">
                  <c:v>33.038600000001459</c:v>
                </c:pt>
                <c:pt idx="775">
                  <c:v>33.038700000001462</c:v>
                </c:pt>
                <c:pt idx="776">
                  <c:v>33.038800000001466</c:v>
                </c:pt>
                <c:pt idx="777">
                  <c:v>33.038900000001469</c:v>
                </c:pt>
                <c:pt idx="778">
                  <c:v>33.039000000001472</c:v>
                </c:pt>
                <c:pt idx="779">
                  <c:v>33.039100000001476</c:v>
                </c:pt>
                <c:pt idx="780">
                  <c:v>33.039200000001479</c:v>
                </c:pt>
                <c:pt idx="781">
                  <c:v>33.039300000001482</c:v>
                </c:pt>
                <c:pt idx="782">
                  <c:v>33.039400000001486</c:v>
                </c:pt>
                <c:pt idx="783">
                  <c:v>33.039500000001489</c:v>
                </c:pt>
                <c:pt idx="784">
                  <c:v>33.039600000001492</c:v>
                </c:pt>
                <c:pt idx="785">
                  <c:v>33.039700000001496</c:v>
                </c:pt>
                <c:pt idx="786">
                  <c:v>33.039800000001499</c:v>
                </c:pt>
                <c:pt idx="787">
                  <c:v>33.039900000001502</c:v>
                </c:pt>
                <c:pt idx="788">
                  <c:v>33.040000000001505</c:v>
                </c:pt>
                <c:pt idx="789">
                  <c:v>33.040100000001509</c:v>
                </c:pt>
                <c:pt idx="790">
                  <c:v>33.040200000001512</c:v>
                </c:pt>
                <c:pt idx="791">
                  <c:v>33.040300000001515</c:v>
                </c:pt>
                <c:pt idx="792">
                  <c:v>33.040400000001519</c:v>
                </c:pt>
                <c:pt idx="793">
                  <c:v>33.040500000001522</c:v>
                </c:pt>
                <c:pt idx="794">
                  <c:v>33.040600000001525</c:v>
                </c:pt>
                <c:pt idx="795">
                  <c:v>33.040700000001529</c:v>
                </c:pt>
                <c:pt idx="796">
                  <c:v>33.040800000001532</c:v>
                </c:pt>
                <c:pt idx="797">
                  <c:v>33.040900000001535</c:v>
                </c:pt>
                <c:pt idx="798">
                  <c:v>33.041000000001539</c:v>
                </c:pt>
                <c:pt idx="799">
                  <c:v>33.041100000001542</c:v>
                </c:pt>
                <c:pt idx="800">
                  <c:v>33.041200000001545</c:v>
                </c:pt>
                <c:pt idx="801">
                  <c:v>33.041300000001549</c:v>
                </c:pt>
                <c:pt idx="802">
                  <c:v>33.041400000001552</c:v>
                </c:pt>
                <c:pt idx="803">
                  <c:v>33.041500000001555</c:v>
                </c:pt>
                <c:pt idx="804">
                  <c:v>33.041600000001559</c:v>
                </c:pt>
                <c:pt idx="805">
                  <c:v>33.041700000001562</c:v>
                </c:pt>
                <c:pt idx="806">
                  <c:v>33.041800000001565</c:v>
                </c:pt>
                <c:pt idx="807">
                  <c:v>33.041900000001569</c:v>
                </c:pt>
                <c:pt idx="808">
                  <c:v>33.042000000001572</c:v>
                </c:pt>
                <c:pt idx="809">
                  <c:v>33.042100000001575</c:v>
                </c:pt>
                <c:pt idx="810">
                  <c:v>33.042200000001579</c:v>
                </c:pt>
                <c:pt idx="811">
                  <c:v>33.042300000001582</c:v>
                </c:pt>
                <c:pt idx="812">
                  <c:v>33.042400000001585</c:v>
                </c:pt>
                <c:pt idx="813">
                  <c:v>33.042500000001588</c:v>
                </c:pt>
                <c:pt idx="814">
                  <c:v>33.042600000001592</c:v>
                </c:pt>
                <c:pt idx="815">
                  <c:v>33.042700000001595</c:v>
                </c:pt>
                <c:pt idx="816">
                  <c:v>33.042800000001598</c:v>
                </c:pt>
                <c:pt idx="817">
                  <c:v>33.042900000001602</c:v>
                </c:pt>
                <c:pt idx="818">
                  <c:v>33.043000000001605</c:v>
                </c:pt>
                <c:pt idx="819">
                  <c:v>33.043100000001608</c:v>
                </c:pt>
                <c:pt idx="820">
                  <c:v>33.043200000001612</c:v>
                </c:pt>
                <c:pt idx="821">
                  <c:v>33.043300000001615</c:v>
                </c:pt>
                <c:pt idx="822">
                  <c:v>33.043400000001618</c:v>
                </c:pt>
                <c:pt idx="823">
                  <c:v>33.043500000001622</c:v>
                </c:pt>
                <c:pt idx="824">
                  <c:v>33.043600000001625</c:v>
                </c:pt>
                <c:pt idx="825">
                  <c:v>33.043700000001628</c:v>
                </c:pt>
                <c:pt idx="826">
                  <c:v>33.043800000001632</c:v>
                </c:pt>
                <c:pt idx="827">
                  <c:v>33.043900000001635</c:v>
                </c:pt>
                <c:pt idx="828">
                  <c:v>33.044000000001638</c:v>
                </c:pt>
                <c:pt idx="829">
                  <c:v>33.044100000001642</c:v>
                </c:pt>
                <c:pt idx="830">
                  <c:v>33.044200000001645</c:v>
                </c:pt>
                <c:pt idx="831">
                  <c:v>33.044300000001648</c:v>
                </c:pt>
                <c:pt idx="832">
                  <c:v>33.044400000001652</c:v>
                </c:pt>
                <c:pt idx="833">
                  <c:v>33.044500000001655</c:v>
                </c:pt>
                <c:pt idx="834">
                  <c:v>33.044600000001658</c:v>
                </c:pt>
                <c:pt idx="835">
                  <c:v>33.044700000001662</c:v>
                </c:pt>
                <c:pt idx="836">
                  <c:v>33.044800000001665</c:v>
                </c:pt>
                <c:pt idx="837">
                  <c:v>33.044900000001668</c:v>
                </c:pt>
                <c:pt idx="838">
                  <c:v>33.045000000001671</c:v>
                </c:pt>
                <c:pt idx="839">
                  <c:v>33.045100000001675</c:v>
                </c:pt>
                <c:pt idx="840">
                  <c:v>33.045200000001678</c:v>
                </c:pt>
                <c:pt idx="841">
                  <c:v>33.045300000001681</c:v>
                </c:pt>
                <c:pt idx="842">
                  <c:v>33.045400000001685</c:v>
                </c:pt>
                <c:pt idx="843">
                  <c:v>33.045500000001688</c:v>
                </c:pt>
                <c:pt idx="844">
                  <c:v>33.045600000001691</c:v>
                </c:pt>
                <c:pt idx="845">
                  <c:v>33.045700000001695</c:v>
                </c:pt>
                <c:pt idx="846">
                  <c:v>33.045800000001698</c:v>
                </c:pt>
                <c:pt idx="847">
                  <c:v>33.045900000001701</c:v>
                </c:pt>
                <c:pt idx="848">
                  <c:v>33.046000000001705</c:v>
                </c:pt>
                <c:pt idx="849">
                  <c:v>33.046100000001708</c:v>
                </c:pt>
                <c:pt idx="850">
                  <c:v>33.046200000001711</c:v>
                </c:pt>
                <c:pt idx="851">
                  <c:v>33.046300000001715</c:v>
                </c:pt>
                <c:pt idx="852">
                  <c:v>33.046400000001718</c:v>
                </c:pt>
                <c:pt idx="853">
                  <c:v>33.046500000001721</c:v>
                </c:pt>
                <c:pt idx="854">
                  <c:v>33.046600000001725</c:v>
                </c:pt>
                <c:pt idx="855">
                  <c:v>33.046700000001728</c:v>
                </c:pt>
                <c:pt idx="856">
                  <c:v>33.046800000001731</c:v>
                </c:pt>
                <c:pt idx="857">
                  <c:v>33.046900000001735</c:v>
                </c:pt>
                <c:pt idx="858">
                  <c:v>33.047000000001738</c:v>
                </c:pt>
                <c:pt idx="859">
                  <c:v>33.047100000001741</c:v>
                </c:pt>
                <c:pt idx="860">
                  <c:v>33.047200000001745</c:v>
                </c:pt>
                <c:pt idx="861">
                  <c:v>33.047300000001748</c:v>
                </c:pt>
                <c:pt idx="862">
                  <c:v>33.047400000001751</c:v>
                </c:pt>
                <c:pt idx="863">
                  <c:v>33.047500000001754</c:v>
                </c:pt>
                <c:pt idx="864">
                  <c:v>33.047600000001758</c:v>
                </c:pt>
                <c:pt idx="865">
                  <c:v>33.047700000001761</c:v>
                </c:pt>
                <c:pt idx="866">
                  <c:v>33.047800000001764</c:v>
                </c:pt>
                <c:pt idx="867">
                  <c:v>33.047900000001768</c:v>
                </c:pt>
                <c:pt idx="868">
                  <c:v>33.048000000001771</c:v>
                </c:pt>
                <c:pt idx="869">
                  <c:v>33.048100000001774</c:v>
                </c:pt>
                <c:pt idx="870">
                  <c:v>33.048200000001778</c:v>
                </c:pt>
                <c:pt idx="871">
                  <c:v>33.048300000001781</c:v>
                </c:pt>
                <c:pt idx="872">
                  <c:v>33.048400000001784</c:v>
                </c:pt>
                <c:pt idx="873">
                  <c:v>33.048500000001788</c:v>
                </c:pt>
                <c:pt idx="874">
                  <c:v>33.048600000001791</c:v>
                </c:pt>
                <c:pt idx="875">
                  <c:v>33.048700000001794</c:v>
                </c:pt>
                <c:pt idx="876">
                  <c:v>33.048800000001798</c:v>
                </c:pt>
                <c:pt idx="877">
                  <c:v>33.048900000001801</c:v>
                </c:pt>
                <c:pt idx="878">
                  <c:v>33.049000000001804</c:v>
                </c:pt>
                <c:pt idx="879">
                  <c:v>33.049100000001808</c:v>
                </c:pt>
                <c:pt idx="880">
                  <c:v>33.049200000001811</c:v>
                </c:pt>
                <c:pt idx="881">
                  <c:v>33.049300000001814</c:v>
                </c:pt>
                <c:pt idx="882">
                  <c:v>33.049400000001818</c:v>
                </c:pt>
                <c:pt idx="883">
                  <c:v>33.049500000001821</c:v>
                </c:pt>
                <c:pt idx="884">
                  <c:v>33.049600000001824</c:v>
                </c:pt>
                <c:pt idx="885">
                  <c:v>33.049700000001828</c:v>
                </c:pt>
                <c:pt idx="886">
                  <c:v>33.049800000001831</c:v>
                </c:pt>
                <c:pt idx="887">
                  <c:v>33.049900000001834</c:v>
                </c:pt>
                <c:pt idx="888">
                  <c:v>33.050000000001837</c:v>
                </c:pt>
                <c:pt idx="889">
                  <c:v>33.050100000001841</c:v>
                </c:pt>
                <c:pt idx="890">
                  <c:v>33.050200000001844</c:v>
                </c:pt>
                <c:pt idx="891">
                  <c:v>33.050300000001847</c:v>
                </c:pt>
                <c:pt idx="892">
                  <c:v>33.050400000001851</c:v>
                </c:pt>
                <c:pt idx="893">
                  <c:v>33.050500000001854</c:v>
                </c:pt>
                <c:pt idx="894">
                  <c:v>33.050600000001857</c:v>
                </c:pt>
                <c:pt idx="895">
                  <c:v>33.050700000001861</c:v>
                </c:pt>
                <c:pt idx="896">
                  <c:v>33.050800000001864</c:v>
                </c:pt>
                <c:pt idx="897">
                  <c:v>33.050900000001867</c:v>
                </c:pt>
                <c:pt idx="898">
                  <c:v>33.051000000001871</c:v>
                </c:pt>
                <c:pt idx="899">
                  <c:v>33.051100000001874</c:v>
                </c:pt>
                <c:pt idx="900">
                  <c:v>33.051200000001877</c:v>
                </c:pt>
                <c:pt idx="901">
                  <c:v>33.051300000001881</c:v>
                </c:pt>
                <c:pt idx="902">
                  <c:v>33.051400000001884</c:v>
                </c:pt>
                <c:pt idx="903">
                  <c:v>33.051500000001887</c:v>
                </c:pt>
                <c:pt idx="904">
                  <c:v>33.051600000001891</c:v>
                </c:pt>
                <c:pt idx="905">
                  <c:v>33.051700000001894</c:v>
                </c:pt>
                <c:pt idx="906">
                  <c:v>33.051800000001897</c:v>
                </c:pt>
                <c:pt idx="907">
                  <c:v>33.051900000001901</c:v>
                </c:pt>
                <c:pt idx="908">
                  <c:v>33.052000000001904</c:v>
                </c:pt>
                <c:pt idx="909">
                  <c:v>33.052100000001907</c:v>
                </c:pt>
                <c:pt idx="910">
                  <c:v>33.05220000000191</c:v>
                </c:pt>
                <c:pt idx="911">
                  <c:v>33.052300000001914</c:v>
                </c:pt>
                <c:pt idx="912">
                  <c:v>33.052400000001917</c:v>
                </c:pt>
                <c:pt idx="913">
                  <c:v>33.05250000000192</c:v>
                </c:pt>
                <c:pt idx="914">
                  <c:v>33.052600000001924</c:v>
                </c:pt>
                <c:pt idx="915">
                  <c:v>33.052700000001927</c:v>
                </c:pt>
                <c:pt idx="916">
                  <c:v>33.05280000000193</c:v>
                </c:pt>
                <c:pt idx="917">
                  <c:v>33.052900000001934</c:v>
                </c:pt>
                <c:pt idx="918">
                  <c:v>33.053000000001937</c:v>
                </c:pt>
                <c:pt idx="919">
                  <c:v>33.05310000000194</c:v>
                </c:pt>
                <c:pt idx="920">
                  <c:v>33.053200000001944</c:v>
                </c:pt>
                <c:pt idx="921">
                  <c:v>33.053300000001947</c:v>
                </c:pt>
                <c:pt idx="922">
                  <c:v>33.05340000000195</c:v>
                </c:pt>
                <c:pt idx="923">
                  <c:v>33.053500000001954</c:v>
                </c:pt>
                <c:pt idx="924">
                  <c:v>33.053600000001957</c:v>
                </c:pt>
                <c:pt idx="925">
                  <c:v>33.05370000000196</c:v>
                </c:pt>
                <c:pt idx="926">
                  <c:v>33.053800000001964</c:v>
                </c:pt>
                <c:pt idx="927">
                  <c:v>33.053900000001967</c:v>
                </c:pt>
                <c:pt idx="928">
                  <c:v>33.05400000000197</c:v>
                </c:pt>
                <c:pt idx="929">
                  <c:v>33.054100000001974</c:v>
                </c:pt>
                <c:pt idx="930">
                  <c:v>33.054200000001977</c:v>
                </c:pt>
                <c:pt idx="931">
                  <c:v>33.05430000000198</c:v>
                </c:pt>
                <c:pt idx="932">
                  <c:v>33.054400000001984</c:v>
                </c:pt>
                <c:pt idx="933">
                  <c:v>33.054500000001987</c:v>
                </c:pt>
                <c:pt idx="934">
                  <c:v>33.05460000000199</c:v>
                </c:pt>
                <c:pt idx="935">
                  <c:v>33.054700000001993</c:v>
                </c:pt>
                <c:pt idx="936">
                  <c:v>33.054800000001997</c:v>
                </c:pt>
                <c:pt idx="937">
                  <c:v>33.054900000002</c:v>
                </c:pt>
                <c:pt idx="938">
                  <c:v>33.055000000002003</c:v>
                </c:pt>
                <c:pt idx="939">
                  <c:v>33.055100000002007</c:v>
                </c:pt>
                <c:pt idx="940">
                  <c:v>33.05520000000201</c:v>
                </c:pt>
                <c:pt idx="941">
                  <c:v>33.055300000002013</c:v>
                </c:pt>
                <c:pt idx="942">
                  <c:v>33.055400000002017</c:v>
                </c:pt>
                <c:pt idx="943">
                  <c:v>33.05550000000202</c:v>
                </c:pt>
                <c:pt idx="944">
                  <c:v>33.055600000002023</c:v>
                </c:pt>
                <c:pt idx="945">
                  <c:v>33.055700000002027</c:v>
                </c:pt>
                <c:pt idx="946">
                  <c:v>33.05580000000203</c:v>
                </c:pt>
                <c:pt idx="947">
                  <c:v>33.055900000002033</c:v>
                </c:pt>
                <c:pt idx="948">
                  <c:v>33.056000000002037</c:v>
                </c:pt>
                <c:pt idx="949">
                  <c:v>33.05610000000204</c:v>
                </c:pt>
                <c:pt idx="950">
                  <c:v>33.056200000002043</c:v>
                </c:pt>
                <c:pt idx="951">
                  <c:v>33.056300000002047</c:v>
                </c:pt>
                <c:pt idx="952">
                  <c:v>33.05640000000205</c:v>
                </c:pt>
                <c:pt idx="953">
                  <c:v>33.056500000002053</c:v>
                </c:pt>
                <c:pt idx="954">
                  <c:v>33.056600000002057</c:v>
                </c:pt>
                <c:pt idx="955">
                  <c:v>33.05670000000206</c:v>
                </c:pt>
                <c:pt idx="956">
                  <c:v>33.056800000002063</c:v>
                </c:pt>
                <c:pt idx="957">
                  <c:v>33.056900000002067</c:v>
                </c:pt>
                <c:pt idx="958">
                  <c:v>33.05700000000207</c:v>
                </c:pt>
                <c:pt idx="959">
                  <c:v>33.057100000002073</c:v>
                </c:pt>
                <c:pt idx="960">
                  <c:v>33.057200000002076</c:v>
                </c:pt>
                <c:pt idx="961">
                  <c:v>33.05730000000208</c:v>
                </c:pt>
                <c:pt idx="962">
                  <c:v>33.057400000002083</c:v>
                </c:pt>
                <c:pt idx="963">
                  <c:v>33.057500000002086</c:v>
                </c:pt>
                <c:pt idx="964">
                  <c:v>33.05760000000209</c:v>
                </c:pt>
                <c:pt idx="965">
                  <c:v>33.057700000002093</c:v>
                </c:pt>
                <c:pt idx="966">
                  <c:v>33.057800000002096</c:v>
                </c:pt>
                <c:pt idx="967">
                  <c:v>33.0579000000021</c:v>
                </c:pt>
                <c:pt idx="968">
                  <c:v>33.058000000002103</c:v>
                </c:pt>
                <c:pt idx="969">
                  <c:v>33.058100000002106</c:v>
                </c:pt>
                <c:pt idx="970">
                  <c:v>33.05820000000211</c:v>
                </c:pt>
                <c:pt idx="971">
                  <c:v>33.058300000002113</c:v>
                </c:pt>
                <c:pt idx="972">
                  <c:v>33.058400000002116</c:v>
                </c:pt>
                <c:pt idx="973">
                  <c:v>33.05850000000212</c:v>
                </c:pt>
                <c:pt idx="974">
                  <c:v>33.058600000002123</c:v>
                </c:pt>
                <c:pt idx="975">
                  <c:v>33.058700000002126</c:v>
                </c:pt>
                <c:pt idx="976">
                  <c:v>33.05880000000213</c:v>
                </c:pt>
                <c:pt idx="977">
                  <c:v>33.058900000002133</c:v>
                </c:pt>
                <c:pt idx="978">
                  <c:v>33.059000000002136</c:v>
                </c:pt>
                <c:pt idx="979">
                  <c:v>33.05910000000214</c:v>
                </c:pt>
                <c:pt idx="980">
                  <c:v>33.059200000002143</c:v>
                </c:pt>
                <c:pt idx="981">
                  <c:v>33.059300000002146</c:v>
                </c:pt>
                <c:pt idx="982">
                  <c:v>33.05940000000215</c:v>
                </c:pt>
                <c:pt idx="983">
                  <c:v>33.059500000002153</c:v>
                </c:pt>
                <c:pt idx="984">
                  <c:v>33.059600000002156</c:v>
                </c:pt>
                <c:pt idx="985">
                  <c:v>33.059700000002159</c:v>
                </c:pt>
                <c:pt idx="986">
                  <c:v>33.059800000002163</c:v>
                </c:pt>
                <c:pt idx="987">
                  <c:v>33.059900000002166</c:v>
                </c:pt>
                <c:pt idx="988">
                  <c:v>33.060000000002169</c:v>
                </c:pt>
                <c:pt idx="989">
                  <c:v>33.060100000002173</c:v>
                </c:pt>
                <c:pt idx="990">
                  <c:v>33.060200000002176</c:v>
                </c:pt>
                <c:pt idx="991">
                  <c:v>33.060300000002179</c:v>
                </c:pt>
                <c:pt idx="992">
                  <c:v>33.060400000002183</c:v>
                </c:pt>
                <c:pt idx="993">
                  <c:v>33.060500000002186</c:v>
                </c:pt>
                <c:pt idx="994">
                  <c:v>33.060600000002189</c:v>
                </c:pt>
                <c:pt idx="995">
                  <c:v>33.060700000002193</c:v>
                </c:pt>
                <c:pt idx="996">
                  <c:v>33.060800000002196</c:v>
                </c:pt>
                <c:pt idx="997">
                  <c:v>33.060900000002199</c:v>
                </c:pt>
                <c:pt idx="998">
                  <c:v>33.061000000002203</c:v>
                </c:pt>
                <c:pt idx="999">
                  <c:v>33.061100000002206</c:v>
                </c:pt>
                <c:pt idx="1000">
                  <c:v>33.061200000002209</c:v>
                </c:pt>
              </c:numCache>
            </c:numRef>
          </c:xVal>
          <c:yVal>
            <c:numRef>
              <c:f>Calculs!$I$4:$I$1004</c:f>
              <c:numCache>
                <c:formatCode>0.00</c:formatCode>
                <c:ptCount val="1001"/>
                <c:pt idx="0">
                  <c:v>176.71085285003218</c:v>
                </c:pt>
                <c:pt idx="1">
                  <c:v>176.34445878640165</c:v>
                </c:pt>
                <c:pt idx="2">
                  <c:v>175.97923780098688</c:v>
                </c:pt>
                <c:pt idx="3">
                  <c:v>175.61518341297537</c:v>
                </c:pt>
                <c:pt idx="4">
                  <c:v>175.25228918951112</c:v>
                </c:pt>
                <c:pt idx="5">
                  <c:v>174.89054874525073</c:v>
                </c:pt>
                <c:pt idx="6">
                  <c:v>174.52995574192394</c:v>
                </c:pt>
                <c:pt idx="7">
                  <c:v>174.17050388789951</c:v>
                </c:pt>
                <c:pt idx="8">
                  <c:v>173.81218693775563</c:v>
                </c:pt>
                <c:pt idx="9">
                  <c:v>173.45499869185511</c:v>
                </c:pt>
                <c:pt idx="10">
                  <c:v>173.09893299592554</c:v>
                </c:pt>
                <c:pt idx="11">
                  <c:v>172.7439802049785</c:v>
                </c:pt>
                <c:pt idx="12">
                  <c:v>172.39013082153127</c:v>
                </c:pt>
                <c:pt idx="13">
                  <c:v>172.03737902970855</c:v>
                </c:pt>
                <c:pt idx="14">
                  <c:v>171.68571905425878</c:v>
                </c:pt>
                <c:pt idx="15">
                  <c:v>171.33514516019747</c:v>
                </c:pt>
                <c:pt idx="16">
                  <c:v>170.98565165245449</c:v>
                </c:pt>
                <c:pt idx="17">
                  <c:v>170.63723287552457</c:v>
                </c:pt>
                <c:pt idx="18">
                  <c:v>170.28988321312212</c:v>
                </c:pt>
                <c:pt idx="19">
                  <c:v>169.94359708783921</c:v>
                </c:pt>
                <c:pt idx="20">
                  <c:v>169.59836896080745</c:v>
                </c:pt>
                <c:pt idx="21">
                  <c:v>169.25419510117214</c:v>
                </c:pt>
                <c:pt idx="22">
                  <c:v>168.91107176646574</c:v>
                </c:pt>
                <c:pt idx="23">
                  <c:v>168.5689934330311</c:v>
                </c:pt>
                <c:pt idx="24">
                  <c:v>168.22795461590312</c:v>
                </c:pt>
                <c:pt idx="25">
                  <c:v>167.88794986846861</c:v>
                </c:pt>
                <c:pt idx="26">
                  <c:v>167.54897378213028</c:v>
                </c:pt>
                <c:pt idx="27">
                  <c:v>167.2110209859739</c:v>
                </c:pt>
                <c:pt idx="28">
                  <c:v>166.87408614643931</c:v>
                </c:pt>
                <c:pt idx="29">
                  <c:v>166.5381639669944</c:v>
                </c:pt>
                <c:pt idx="30">
                  <c:v>166.2032491878131</c:v>
                </c:pt>
                <c:pt idx="31">
                  <c:v>165.86933658545621</c:v>
                </c:pt>
                <c:pt idx="32">
                  <c:v>165.53642097255593</c:v>
                </c:pt>
                <c:pt idx="33">
                  <c:v>165.20449719750346</c:v>
                </c:pt>
                <c:pt idx="34">
                  <c:v>164.8735601441401</c:v>
                </c:pt>
                <c:pt idx="35">
                  <c:v>164.54360473145118</c:v>
                </c:pt>
                <c:pt idx="36">
                  <c:v>164.21462591326355</c:v>
                </c:pt>
                <c:pt idx="37">
                  <c:v>163.88661867794599</c:v>
                </c:pt>
                <c:pt idx="38">
                  <c:v>163.55957804811283</c:v>
                </c:pt>
                <c:pt idx="39">
                  <c:v>163.23349908033049</c:v>
                </c:pt>
                <c:pt idx="40">
                  <c:v>162.9083768648272</c:v>
                </c:pt>
                <c:pt idx="41">
                  <c:v>162.58420652520562</c:v>
                </c:pt>
                <c:pt idx="42">
                  <c:v>162.26098321815837</c:v>
                </c:pt>
                <c:pt idx="43">
                  <c:v>161.93870213318667</c:v>
                </c:pt>
                <c:pt idx="44">
                  <c:v>161.61735849232156</c:v>
                </c:pt>
                <c:pt idx="45">
                  <c:v>161.29694754984828</c:v>
                </c:pt>
                <c:pt idx="46">
                  <c:v>160.97746459203324</c:v>
                </c:pt>
                <c:pt idx="47">
                  <c:v>160.6589049368539</c:v>
                </c:pt>
                <c:pt idx="48">
                  <c:v>160.34126393373123</c:v>
                </c:pt>
                <c:pt idx="49">
                  <c:v>160.02453696326518</c:v>
                </c:pt>
                <c:pt idx="50">
                  <c:v>159.70871943697242</c:v>
                </c:pt>
                <c:pt idx="51">
                  <c:v>159.39380679702725</c:v>
                </c:pt>
                <c:pt idx="52">
                  <c:v>159.0797945160046</c:v>
                </c:pt>
                <c:pt idx="53">
                  <c:v>158.7666780966259</c:v>
                </c:pt>
                <c:pt idx="54">
                  <c:v>158.4544530715076</c:v>
                </c:pt>
                <c:pt idx="55">
                  <c:v>158.14311500291194</c:v>
                </c:pt>
                <c:pt idx="56">
                  <c:v>157.83265948250042</c:v>
                </c:pt>
                <c:pt idx="57">
                  <c:v>157.52308213108967</c:v>
                </c:pt>
                <c:pt idx="58">
                  <c:v>157.21437859840981</c:v>
                </c:pt>
                <c:pt idx="59">
                  <c:v>156.90654456286515</c:v>
                </c:pt>
                <c:pt idx="60">
                  <c:v>156.59957573129731</c:v>
                </c:pt>
                <c:pt idx="61">
                  <c:v>156.29346783875062</c:v>
                </c:pt>
                <c:pt idx="62">
                  <c:v>155.9882166482401</c:v>
                </c:pt>
                <c:pt idx="63">
                  <c:v>155.68381795052139</c:v>
                </c:pt>
                <c:pt idx="64">
                  <c:v>155.3802675638633</c:v>
                </c:pt>
                <c:pt idx="65">
                  <c:v>155.07756133382219</c:v>
                </c:pt>
                <c:pt idx="66">
                  <c:v>154.77569513301916</c:v>
                </c:pt>
                <c:pt idx="67">
                  <c:v>154.47466486091866</c:v>
                </c:pt>
                <c:pt idx="68">
                  <c:v>154.17446644361016</c:v>
                </c:pt>
                <c:pt idx="69">
                  <c:v>153.8750958335913</c:v>
                </c:pt>
                <c:pt idx="70">
                  <c:v>153.5765490095533</c:v>
                </c:pt>
                <c:pt idx="71">
                  <c:v>153.27882197616876</c:v>
                </c:pt>
                <c:pt idx="72">
                  <c:v>152.98191076388105</c:v>
                </c:pt>
                <c:pt idx="73">
                  <c:v>152.68581142869638</c:v>
                </c:pt>
                <c:pt idx="74">
                  <c:v>152.39052005197721</c:v>
                </c:pt>
                <c:pt idx="75">
                  <c:v>152.09603274023823</c:v>
                </c:pt>
                <c:pt idx="76">
                  <c:v>151.80234562494391</c:v>
                </c:pt>
                <c:pt idx="77">
                  <c:v>151.50945486230833</c:v>
                </c:pt>
                <c:pt idx="78">
                  <c:v>151.21735663309676</c:v>
                </c:pt>
                <c:pt idx="79">
                  <c:v>150.92604714242916</c:v>
                </c:pt>
                <c:pt idx="80">
                  <c:v>150.63552261958566</c:v>
                </c:pt>
                <c:pt idx="81">
                  <c:v>150.34577931781382</c:v>
                </c:pt>
                <c:pt idx="82">
                  <c:v>150.05681351413793</c:v>
                </c:pt>
                <c:pt idx="83">
                  <c:v>149.76862150916975</c:v>
                </c:pt>
                <c:pt idx="84">
                  <c:v>149.48119962692161</c:v>
                </c:pt>
                <c:pt idx="85">
                  <c:v>149.19454421462075</c:v>
                </c:pt>
                <c:pt idx="86">
                  <c:v>148.90865164252583</c:v>
                </c:pt>
                <c:pt idx="87">
                  <c:v>148.62351830374502</c:v>
                </c:pt>
                <c:pt idx="88">
                  <c:v>148.33914061405576</c:v>
                </c:pt>
                <c:pt idx="89">
                  <c:v>148.05551501172638</c:v>
                </c:pt>
                <c:pt idx="90">
                  <c:v>147.77263795733941</c:v>
                </c:pt>
                <c:pt idx="91">
                  <c:v>147.49050593361645</c:v>
                </c:pt>
                <c:pt idx="92">
                  <c:v>147.20911544524463</c:v>
                </c:pt>
                <c:pt idx="93">
                  <c:v>146.92846301870506</c:v>
                </c:pt>
                <c:pt idx="94">
                  <c:v>146.64854520210247</c:v>
                </c:pt>
                <c:pt idx="95">
                  <c:v>146.36935856499679</c:v>
                </c:pt>
                <c:pt idx="96">
                  <c:v>146.09089969823606</c:v>
                </c:pt>
                <c:pt idx="97">
                  <c:v>145.81316521379111</c:v>
                </c:pt>
                <c:pt idx="98">
                  <c:v>145.53615174459156</c:v>
                </c:pt>
                <c:pt idx="99">
                  <c:v>145.25985594436372</c:v>
                </c:pt>
                <c:pt idx="100">
                  <c:v>144.98427448746961</c:v>
                </c:pt>
                <c:pt idx="101">
                  <c:v>142.23572452234876</c:v>
                </c:pt>
                <c:pt idx="102">
                  <c:v>139.55726996210089</c:v>
                </c:pt>
                <c:pt idx="103">
                  <c:v>136.94573741047878</c:v>
                </c:pt>
                <c:pt idx="104">
                  <c:v>134.39814237978985</c:v>
                </c:pt>
                <c:pt idx="105">
                  <c:v>131.9116753840031</c:v>
                </c:pt>
                <c:pt idx="106">
                  <c:v>129.483689254355</c:v>
                </c:pt>
                <c:pt idx="107">
                  <c:v>127.11168755392964</c:v>
                </c:pt>
                <c:pt idx="108">
                  <c:v>124.79331398183206</c:v>
                </c:pt>
                <c:pt idx="109">
                  <c:v>122.52634266991707</c:v>
                </c:pt>
                <c:pt idx="110">
                  <c:v>120.30866928583795</c:v>
                </c:pt>
                <c:pt idx="111">
                  <c:v>118.13830286564543</c:v>
                </c:pt>
                <c:pt idx="112">
                  <c:v>116.01335830748367</c:v>
                </c:pt>
                <c:pt idx="113">
                  <c:v>113.93204946524848</c:v>
                </c:pt>
                <c:pt idx="114">
                  <c:v>111.89268278752556</c:v>
                </c:pt>
                <c:pt idx="115">
                  <c:v>109.89365145282746</c:v>
                </c:pt>
                <c:pt idx="116">
                  <c:v>107.93342995719264</c:v>
                </c:pt>
                <c:pt idx="117">
                  <c:v>106.01056911468318</c:v>
                </c:pt>
                <c:pt idx="118">
                  <c:v>104.12369143529038</c:v>
                </c:pt>
                <c:pt idx="119">
                  <c:v>102.27148684829289</c:v>
                </c:pt>
                <c:pt idx="120">
                  <c:v>100.45270874226247</c:v>
                </c:pt>
                <c:pt idx="121">
                  <c:v>98.666170295726658</c:v>
                </c:pt>
                <c:pt idx="122">
                  <c:v>96.910741075014514</c:v>
                </c:pt>
                <c:pt idx="123">
                  <c:v>95.185343878067357</c:v>
                </c:pt>
                <c:pt idx="124">
                  <c:v>93.48895180502231</c:v>
                </c:pt>
                <c:pt idx="125">
                  <c:v>91.820585538198316</c:v>
                </c:pt>
                <c:pt idx="126">
                  <c:v>90.179310815757887</c:v>
                </c:pt>
                <c:pt idx="127">
                  <c:v>88.564236084801479</c:v>
                </c:pt>
                <c:pt idx="128">
                  <c:v>86.974510320996444</c:v>
                </c:pt>
                <c:pt idx="129">
                  <c:v>85.409321003062075</c:v>
                </c:pt>
                <c:pt idx="130">
                  <c:v>83.867892231544261</c:v>
                </c:pt>
                <c:pt idx="131">
                  <c:v>82.349482982327004</c:v>
                </c:pt>
                <c:pt idx="132">
                  <c:v>80.853385486257949</c:v>
                </c:pt>
                <c:pt idx="133">
                  <c:v>79.378923727120025</c:v>
                </c:pt>
                <c:pt idx="134">
                  <c:v>77.925452050970364</c:v>
                </c:pt>
                <c:pt idx="135">
                  <c:v>76.492353880600191</c:v>
                </c:pt>
                <c:pt idx="136">
                  <c:v>75.079040529552671</c:v>
                </c:pt>
                <c:pt idx="137">
                  <c:v>73.684950110776086</c:v>
                </c:pt>
                <c:pt idx="138">
                  <c:v>72.309546535595544</c:v>
                </c:pt>
                <c:pt idx="139">
                  <c:v>70.952318599261403</c:v>
                </c:pt>
                <c:pt idx="140">
                  <c:v>69.612779149884673</c:v>
                </c:pt>
                <c:pt idx="141">
                  <c:v>68.290464338103305</c:v>
                </c:pt>
                <c:pt idx="142">
                  <c:v>66.984932945343346</c:v>
                </c:pt>
                <c:pt idx="143">
                  <c:v>65.695765789052345</c:v>
                </c:pt>
                <c:pt idx="144">
                  <c:v>64.422565203791663</c:v>
                </c:pt>
                <c:pt idx="145">
                  <c:v>63.16495459758746</c:v>
                </c:pt>
                <c:pt idx="146">
                  <c:v>61.922578083459783</c:v>
                </c:pt>
                <c:pt idx="147">
                  <c:v>60.695100186581833</c:v>
                </c:pt>
                <c:pt idx="148">
                  <c:v>59.482205628072428</c:v>
                </c:pt>
                <c:pt idx="149">
                  <c:v>58.283599186998778</c:v>
                </c:pt>
                <c:pt idx="150">
                  <c:v>57.099005642769924</c:v>
                </c:pt>
                <c:pt idx="151">
                  <c:v>55.92816980073939</c:v>
                </c:pt>
                <c:pt idx="152">
                  <c:v>54.770856604514016</c:v>
                </c:pt>
                <c:pt idx="153">
                  <c:v>53.626851339191312</c:v>
                </c:pt>
                <c:pt idx="154">
                  <c:v>52.495959930525103</c:v>
                </c:pt>
                <c:pt idx="155">
                  <c:v>51.378009345854203</c:v>
                </c:pt>
                <c:pt idx="156">
                  <c:v>50.272848103527295</c:v>
                </c:pt>
                <c:pt idx="157">
                  <c:v>49.180346898522423</c:v>
                </c:pt>
                <c:pt idx="158">
                  <c:v>48.100399352994074</c:v>
                </c:pt>
                <c:pt idx="159">
                  <c:v>47.032922901587035</c:v>
                </c:pt>
                <c:pt idx="160">
                  <c:v>45.977859822529368</c:v>
                </c:pt>
                <c:pt idx="161">
                  <c:v>44.935178426752159</c:v>
                </c:pt>
                <c:pt idx="162">
                  <c:v>43.904874418566855</c:v>
                </c:pt>
                <c:pt idx="163">
                  <c:v>42.886972442741452</c:v>
                </c:pt>
                <c:pt idx="164">
                  <c:v>41.881527834120845</c:v>
                </c:pt>
                <c:pt idx="165">
                  <c:v>40.888628587186247</c:v>
                </c:pt>
                <c:pt idx="166">
                  <c:v>39.9083975640741</c:v>
                </c:pt>
                <c:pt idx="167">
                  <c:v>38.940994960479827</c:v>
                </c:pt>
                <c:pt idx="168">
                  <c:v>37.986621049423277</c:v>
                </c:pt>
                <c:pt idx="169">
                  <c:v>37.045519222872535</c:v>
                </c:pt>
                <c:pt idx="170">
                  <c:v>36.117979350471352</c:v>
                </c:pt>
                <c:pt idx="171">
                  <c:v>35.204341472780648</c:v>
                </c:pt>
                <c:pt idx="172">
                  <c:v>34.304999843117123</c:v>
                </c:pt>
                <c:pt idx="173">
                  <c:v>33.420407326730512</c:v>
                </c:pt>
                <c:pt idx="174">
                  <c:v>32.551080158042971</c:v>
                </c:pt>
                <c:pt idx="175">
                  <c:v>31.697603045156846</c:v>
                </c:pt>
                <c:pt idx="176">
                  <c:v>30.860634594817292</c:v>
                </c:pt>
                <c:pt idx="177">
                  <c:v>30.040913009296276</c:v>
                </c:pt>
                <c:pt idx="178">
                  <c:v>29.239261977866743</c:v>
                </c:pt>
                <c:pt idx="179">
                  <c:v>28.456596648136212</c:v>
                </c:pt>
                <c:pt idx="180">
                  <c:v>27.69392951493522</c:v>
                </c:pt>
                <c:pt idx="181">
                  <c:v>26.952376005256138</c:v>
                </c:pt>
                <c:pt idx="182">
                  <c:v>26.233159465867551</c:v>
                </c:pt>
                <c:pt idx="183">
                  <c:v>25.537615175487186</c:v>
                </c:pt>
                <c:pt idx="184">
                  <c:v>24.867192907049414</c:v>
                </c:pt>
                <c:pt idx="185">
                  <c:v>24.223457461219134</c:v>
                </c:pt>
                <c:pt idx="186">
                  <c:v>23.608086486769452</c:v>
                </c:pt>
                <c:pt idx="187">
                  <c:v>23.022864808075781</c:v>
                </c:pt>
                <c:pt idx="188">
                  <c:v>22.469674411518227</c:v>
                </c:pt>
                <c:pt idx="189">
                  <c:v>21.950479223646393</c:v>
                </c:pt>
                <c:pt idx="190">
                  <c:v>21.46730387242151</c:v>
                </c:pt>
                <c:pt idx="191">
                  <c:v>21.022205789394526</c:v>
                </c:pt>
                <c:pt idx="192">
                  <c:v>20.6172403138196</c:v>
                </c:pt>
                <c:pt idx="193">
                  <c:v>20.254418917925861</c:v>
                </c:pt>
                <c:pt idx="194">
                  <c:v>19.935661284104189</c:v>
                </c:pt>
                <c:pt idx="195">
                  <c:v>19.662742696868087</c:v>
                </c:pt>
                <c:pt idx="196">
                  <c:v>19.437238993751478</c:v>
                </c:pt>
                <c:pt idx="197">
                  <c:v>19.260472039906727</c:v>
                </c:pt>
                <c:pt idx="198">
                  <c:v>19.133459214796151</c:v>
                </c:pt>
                <c:pt idx="199">
                  <c:v>19.056870589161392</c:v>
                </c:pt>
                <c:pt idx="200">
                  <c:v>19.030997224553833</c:v>
                </c:pt>
                <c:pt idx="201">
                  <c:v>19.055733314983712</c:v>
                </c:pt>
                <c:pt idx="202">
                  <c:v>19.130573772730134</c:v>
                </c:pt>
                <c:pt idx="203">
                  <c:v>19.254627490933391</c:v>
                </c:pt>
                <c:pt idx="204">
                  <c:v>19.426645107531449</c:v>
                </c:pt>
                <c:pt idx="205">
                  <c:v>19.645058871363378</c:v>
                </c:pt>
                <c:pt idx="206">
                  <c:v>19.908031350419485</c:v>
                </c:pt>
                <c:pt idx="207">
                  <c:v>20.213509319389768</c:v>
                </c:pt>
                <c:pt idx="208">
                  <c:v>20.559279218140016</c:v>
                </c:pt>
                <c:pt idx="209">
                  <c:v>20.943021002840581</c:v>
                </c:pt>
                <c:pt idx="210">
                  <c:v>21.362357887303013</c:v>
                </c:pt>
                <c:pt idx="211">
                  <c:v>21.814900252781779</c:v>
                </c:pt>
                <c:pt idx="212">
                  <c:v>22.298282768342617</c:v>
                </c:pt>
                <c:pt idx="213">
                  <c:v>22.81019442533665</c:v>
                </c:pt>
                <c:pt idx="214">
                  <c:v>23.348401703060262</c:v>
                </c:pt>
                <c:pt idx="215">
                  <c:v>23.910765437288138</c:v>
                </c:pt>
                <c:pt idx="216">
                  <c:v>24.495252172205674</c:v>
                </c:pt>
                <c:pt idx="217">
                  <c:v>25.09994086589754</c:v>
                </c:pt>
                <c:pt idx="218">
                  <c:v>25.723025821043407</c:v>
                </c:pt>
                <c:pt idx="219">
                  <c:v>26.362816655399431</c:v>
                </c:pt>
                <c:pt idx="220">
                  <c:v>27.017736035808301</c:v>
                </c:pt>
                <c:pt idx="221">
                  <c:v>27.686315793754893</c:v>
                </c:pt>
                <c:pt idx="222">
                  <c:v>28.367191933003561</c:v>
                </c:pt>
                <c:pt idx="223">
                  <c:v>29.059098938891733</c:v>
                </c:pt>
                <c:pt idx="224">
                  <c:v>29.760863708956443</c:v>
                </c:pt>
                <c:pt idx="225">
                  <c:v>30.47139934762663</c:v>
                </c:pt>
                <c:pt idx="226">
                  <c:v>31.189699003884073</c:v>
                </c:pt>
                <c:pt idx="227">
                  <c:v>31.914829879204429</c:v>
                </c:pt>
                <c:pt idx="228">
                  <c:v>32.645927492334273</c:v>
                </c:pt>
                <c:pt idx="229">
                  <c:v>33.382190255939975</c:v>
                </c:pt>
                <c:pt idx="230">
                  <c:v>34.12287439629187</c:v>
                </c:pt>
                <c:pt idx="231">
                  <c:v>34.867289229460866</c:v>
                </c:pt>
                <c:pt idx="232">
                  <c:v>35.614792794724032</c:v>
                </c:pt>
                <c:pt idx="233">
                  <c:v>36.364787836918964</c:v>
                </c:pt>
                <c:pt idx="234">
                  <c:v>37.11671812346016</c:v>
                </c:pt>
                <c:pt idx="235">
                  <c:v>37.870065077916571</c:v>
                </c:pt>
                <c:pt idx="236">
                  <c:v>38.624344709874983</c:v>
                </c:pt>
                <c:pt idx="237">
                  <c:v>39.379104819834218</c:v>
                </c:pt>
                <c:pt idx="238">
                  <c:v>40.133922457745982</c:v>
                </c:pt>
                <c:pt idx="239">
                  <c:v>40.888401614277015</c:v>
                </c:pt>
                <c:pt idx="240">
                  <c:v>41.642171124718509</c:v>
                </c:pt>
                <c:pt idx="241">
                  <c:v>42.3948827665645</c:v>
                </c:pt>
                <c:pt idx="242">
                  <c:v>43.14620953301651</c:v>
                </c:pt>
                <c:pt idx="243">
                  <c:v>43.895844065967928</c:v>
                </c:pt>
                <c:pt idx="244">
                  <c:v>44.6434972333264</c:v>
                </c:pt>
                <c:pt idx="245">
                  <c:v>45.388896836807561</c:v>
                </c:pt>
                <c:pt idx="246">
                  <c:v>46.131786437554993</c:v>
                </c:pt>
                <c:pt idx="247">
                  <c:v>46.871924288093922</c:v>
                </c:pt>
                <c:pt idx="248">
                  <c:v>47.609082360202194</c:v>
                </c:pt>
                <c:pt idx="249">
                  <c:v>48.343045459276922</c:v>
                </c:pt>
                <c:pt idx="250">
                  <c:v>49.073610416689881</c:v>
                </c:pt>
                <c:pt idx="251">
                  <c:v>49.800585352459919</c:v>
                </c:pt>
                <c:pt idx="252">
                  <c:v>50.523789001331814</c:v>
                </c:pt>
                <c:pt idx="253">
                  <c:v>51.243050096039987</c:v>
                </c:pt>
                <c:pt idx="254">
                  <c:v>51.958206802159637</c:v>
                </c:pt>
                <c:pt idx="255">
                  <c:v>52.669106199511106</c:v>
                </c:pt>
                <c:pt idx="256">
                  <c:v>53.375603805590281</c:v>
                </c:pt>
                <c:pt idx="257">
                  <c:v>54.077563136954581</c:v>
                </c:pt>
                <c:pt idx="258">
                  <c:v>54.774855304904619</c:v>
                </c:pt>
                <c:pt idx="259">
                  <c:v>55.467358642170254</c:v>
                </c:pt>
                <c:pt idx="260">
                  <c:v>56.154958357640965</c:v>
                </c:pt>
                <c:pt idx="261">
                  <c:v>56.837546216477655</c:v>
                </c:pt>
                <c:pt idx="262">
                  <c:v>57.515020243209761</c:v>
                </c:pt>
                <c:pt idx="263">
                  <c:v>58.187284445661092</c:v>
                </c:pt>
                <c:pt idx="264">
                  <c:v>58.854248557762453</c:v>
                </c:pt>
                <c:pt idx="265">
                  <c:v>59.51582779950224</c:v>
                </c:pt>
                <c:pt idx="266">
                  <c:v>60.171942652439306</c:v>
                </c:pt>
                <c:pt idx="267">
                  <c:v>60.822518649357988</c:v>
                </c:pt>
                <c:pt idx="268">
                  <c:v>61.467486176784966</c:v>
                </c:pt>
                <c:pt idx="269">
                  <c:v>62.106780289213198</c:v>
                </c:pt>
                <c:pt idx="270">
                  <c:v>62.740340533991329</c:v>
                </c:pt>
                <c:pt idx="271">
                  <c:v>63.368110785938462</c:v>
                </c:pt>
                <c:pt idx="272">
                  <c:v>63.990039090835658</c:v>
                </c:pt>
                <c:pt idx="273">
                  <c:v>64.606077517027984</c:v>
                </c:pt>
                <c:pt idx="274">
                  <c:v>65.216182014445195</c:v>
                </c:pt>
                <c:pt idx="275">
                  <c:v>65.820312280415749</c:v>
                </c:pt>
                <c:pt idx="276">
                  <c:v>66.418431631709453</c:v>
                </c:pt>
                <c:pt idx="277">
                  <c:v>67.010506882298444</c:v>
                </c:pt>
                <c:pt idx="278">
                  <c:v>67.596508226374937</c:v>
                </c:pt>
                <c:pt idx="279">
                  <c:v>68.176409126208952</c:v>
                </c:pt>
                <c:pt idx="280">
                  <c:v>68.750186204468989</c:v>
                </c:pt>
                <c:pt idx="281">
                  <c:v>69.31781914066508</c:v>
                </c:pt>
                <c:pt idx="282">
                  <c:v>69.87929057140569</c:v>
                </c:pt>
                <c:pt idx="283">
                  <c:v>70.434585994190428</c:v>
                </c:pt>
                <c:pt idx="284">
                  <c:v>70.983693674486503</c:v>
                </c:pt>
                <c:pt idx="285">
                  <c:v>71.526604555861311</c:v>
                </c:pt>
                <c:pt idx="286">
                  <c:v>72.063312172965269</c:v>
                </c:pt>
                <c:pt idx="287">
                  <c:v>72.593812567179157</c:v>
                </c:pt>
                <c:pt idx="288">
                  <c:v>73.118104204757543</c:v>
                </c:pt>
                <c:pt idx="289">
                  <c:v>73.636187897316518</c:v>
                </c:pt>
                <c:pt idx="290">
                  <c:v>74.148066724528306</c:v>
                </c:pt>
                <c:pt idx="291">
                  <c:v>74.653745958898767</c:v>
                </c:pt>
                <c:pt idx="292">
                  <c:v>75.153232992515598</c:v>
                </c:pt>
                <c:pt idx="293">
                  <c:v>75.646537265665955</c:v>
                </c:pt>
                <c:pt idx="294">
                  <c:v>76.133670197231936</c:v>
                </c:pt>
                <c:pt idx="295">
                  <c:v>76.614645116781304</c:v>
                </c:pt>
                <c:pt idx="296">
                  <c:v>77.089477198278601</c:v>
                </c:pt>
                <c:pt idx="297">
                  <c:v>77.558183395349232</c:v>
                </c:pt>
                <c:pt idx="298">
                  <c:v>78.020782378035207</c:v>
                </c:pt>
                <c:pt idx="299">
                  <c:v>78.477294470987673</c:v>
                </c:pt>
                <c:pt idx="300">
                  <c:v>78.927741593045866</c:v>
                </c:pt>
                <c:pt idx="301">
                  <c:v>79.372147198157577</c:v>
                </c:pt>
                <c:pt idx="302">
                  <c:v>79.810536217599775</c:v>
                </c:pt>
                <c:pt idx="303">
                  <c:v>80.242935003462364</c:v>
                </c:pt>
                <c:pt idx="304">
                  <c:v>80.669371273361293</c:v>
                </c:pt>
                <c:pt idx="305">
                  <c:v>81.089874056350041</c:v>
                </c:pt>
                <c:pt idx="306">
                  <c:v>81.504473640001493</c:v>
                </c:pt>
                <c:pt idx="307">
                  <c:v>81.913201518634736</c:v>
                </c:pt>
                <c:pt idx="308">
                  <c:v>82.316090342662889</c:v>
                </c:pt>
                <c:pt idx="309">
                  <c:v>82.713173869040759</c:v>
                </c:pt>
                <c:pt idx="310">
                  <c:v>83.104486912792012</c:v>
                </c:pt>
                <c:pt idx="311">
                  <c:v>83.490065299597788</c:v>
                </c:pt>
                <c:pt idx="312">
                  <c:v>83.86994581942929</c:v>
                </c:pt>
                <c:pt idx="313">
                  <c:v>84.244166181208485</c:v>
                </c:pt>
                <c:pt idx="314">
                  <c:v>84.612764968481784</c:v>
                </c:pt>
                <c:pt idx="315">
                  <c:v>84.975781596092716</c:v>
                </c:pt>
                <c:pt idx="316">
                  <c:v>85.333256267839772</c:v>
                </c:pt>
                <c:pt idx="317">
                  <c:v>85.68522993510706</c:v>
                </c:pt>
                <c:pt idx="318">
                  <c:v>86.031744256454985</c:v>
                </c:pt>
                <c:pt idx="319">
                  <c:v>86.372841558159536</c:v>
                </c:pt>
                <c:pt idx="320">
                  <c:v>86.708564795688361</c:v>
                </c:pt>
                <c:pt idx="321">
                  <c:v>87.038957516102627</c:v>
                </c:pt>
                <c:pt idx="322">
                  <c:v>87.364063821373563</c:v>
                </c:pt>
                <c:pt idx="323">
                  <c:v>87.683928332603074</c:v>
                </c:pt>
                <c:pt idx="324">
                  <c:v>87.998596155137704</c:v>
                </c:pt>
                <c:pt idx="325">
                  <c:v>88.308112844565343</c:v>
                </c:pt>
                <c:pt idx="326">
                  <c:v>88.612524373584293</c:v>
                </c:pt>
                <c:pt idx="327">
                  <c:v>88.911877099734355</c:v>
                </c:pt>
                <c:pt idx="328">
                  <c:v>89.206217733979074</c:v>
                </c:pt>
                <c:pt idx="329">
                  <c:v>89.49559331012928</c:v>
                </c:pt>
                <c:pt idx="330">
                  <c:v>89.780051155096899</c:v>
                </c:pt>
                <c:pt idx="331">
                  <c:v>90.059638859968757</c:v>
                </c:pt>
                <c:pt idx="332">
                  <c:v>90.334404251889708</c:v>
                </c:pt>
                <c:pt idx="333">
                  <c:v>90.604395366744455</c:v>
                </c:pt>
                <c:pt idx="334">
                  <c:v>90.869660422627049</c:v>
                </c:pt>
                <c:pt idx="335">
                  <c:v>91.130247794087694</c:v>
                </c:pt>
                <c:pt idx="336">
                  <c:v>91.386205987145246</c:v>
                </c:pt>
                <c:pt idx="337">
                  <c:v>91.637583615055135</c:v>
                </c:pt>
                <c:pt idx="338">
                  <c:v>91.884429374820868</c:v>
                </c:pt>
                <c:pt idx="339">
                  <c:v>92.126792024438558</c:v>
                </c:pt>
                <c:pt idx="340">
                  <c:v>92.36472036086252</c:v>
                </c:pt>
                <c:pt idx="341">
                  <c:v>92.598263198681224</c:v>
                </c:pt>
                <c:pt idx="342">
                  <c:v>92.827469349491821</c:v>
                </c:pt>
                <c:pt idx="343">
                  <c:v>93.052387601961371</c:v>
                </c:pt>
                <c:pt idx="344">
                  <c:v>93.273066702564094</c:v>
                </c:pt>
                <c:pt idx="345">
                  <c:v>93.489555336982164</c:v>
                </c:pt>
                <c:pt idx="346">
                  <c:v>93.701902112158663</c:v>
                </c:pt>
                <c:pt idx="347">
                  <c:v>93.910155538991134</c:v>
                </c:pt>
                <c:pt idx="348">
                  <c:v>94.114364015653692</c:v>
                </c:pt>
                <c:pt idx="349">
                  <c:v>94.314575811535974</c:v>
                </c:pt>
                <c:pt idx="350">
                  <c:v>94.510839051787258</c:v>
                </c:pt>
                <c:pt idx="351">
                  <c:v>94.703201702453782</c:v>
                </c:pt>
                <c:pt idx="352">
                  <c:v>94.891711556197464</c:v>
                </c:pt>
                <c:pt idx="353">
                  <c:v>95.076416218584285</c:v>
                </c:pt>
                <c:pt idx="354">
                  <c:v>95.257363094930426</c:v>
                </c:pt>
                <c:pt idx="355">
                  <c:v>95.434599377694568</c:v>
                </c:pt>
                <c:pt idx="356">
                  <c:v>95.608172034404319</c:v>
                </c:pt>
                <c:pt idx="357">
                  <c:v>95.778127796105466</c:v>
                </c:pt>
                <c:pt idx="358">
                  <c:v>95.944513146321967</c:v>
                </c:pt>
                <c:pt idx="359">
                  <c:v>96.107374310515553</c:v>
                </c:pt>
                <c:pt idx="360">
                  <c:v>96.266757246032952</c:v>
                </c:pt>
                <c:pt idx="361">
                  <c:v>96.422707632529551</c:v>
                </c:pt>
                <c:pt idx="362">
                  <c:v>96.575270862858233</c:v>
                </c:pt>
                <c:pt idx="363">
                  <c:v>96.724492034411639</c:v>
                </c:pt>
                <c:pt idx="364">
                  <c:v>96.870415940907236</c:v>
                </c:pt>
                <c:pt idx="365">
                  <c:v>97.013087064603482</c:v>
                </c:pt>
                <c:pt idx="366">
                  <c:v>97.152549568936635</c:v>
                </c:pt>
                <c:pt idx="367">
                  <c:v>97.288847291567023</c:v>
                </c:pt>
                <c:pt idx="368">
                  <c:v>97.422023737823821</c:v>
                </c:pt>
                <c:pt idx="369">
                  <c:v>97.552122074538346</c:v>
                </c:pt>
                <c:pt idx="370">
                  <c:v>97.679185124254374</c:v>
                </c:pt>
                <c:pt idx="371">
                  <c:v>97.803255359805974</c:v>
                </c:pt>
                <c:pt idx="372">
                  <c:v>97.924374899252044</c:v>
                </c:pt>
                <c:pt idx="373">
                  <c:v>98.042585501157518</c:v>
                </c:pt>
                <c:pt idx="374">
                  <c:v>98.157928560211388</c:v>
                </c:pt>
                <c:pt idx="375">
                  <c:v>98.270445103171625</c:v>
                </c:pt>
                <c:pt idx="376">
                  <c:v>98.380175785127079</c:v>
                </c:pt>
                <c:pt idx="377">
                  <c:v>98.487160886067159</c:v>
                </c:pt>
                <c:pt idx="378">
                  <c:v>98.59144030774965</c:v>
                </c:pt>
                <c:pt idx="379">
                  <c:v>98.693053570857387</c:v>
                </c:pt>
                <c:pt idx="380">
                  <c:v>98.792039812434993</c:v>
                </c:pt>
                <c:pt idx="381">
                  <c:v>98.888437783596117</c:v>
                </c:pt>
                <c:pt idx="382">
                  <c:v>98.982285847493188</c:v>
                </c:pt>
                <c:pt idx="383">
                  <c:v>99.073621977540455</c:v>
                </c:pt>
                <c:pt idx="384">
                  <c:v>99.162483755882036</c:v>
                </c:pt>
                <c:pt idx="385">
                  <c:v>99.248908372096778</c:v>
                </c:pt>
                <c:pt idx="386">
                  <c:v>99.33293262213158</c:v>
                </c:pt>
                <c:pt idx="387">
                  <c:v>99.414592907455457</c:v>
                </c:pt>
                <c:pt idx="388">
                  <c:v>99.493925234426243</c:v>
                </c:pt>
                <c:pt idx="389">
                  <c:v>99.494002255061503</c:v>
                </c:pt>
                <c:pt idx="390">
                  <c:v>99.494079273443333</c:v>
                </c:pt>
                <c:pt idx="391">
                  <c:v>99.494156289571777</c:v>
                </c:pt>
                <c:pt idx="392">
                  <c:v>99.494233303446848</c:v>
                </c:pt>
                <c:pt idx="393">
                  <c:v>99.494310315068603</c:v>
                </c:pt>
                <c:pt idx="394">
                  <c:v>99.494387324437056</c:v>
                </c:pt>
                <c:pt idx="395">
                  <c:v>99.494464331552251</c:v>
                </c:pt>
                <c:pt idx="396">
                  <c:v>99.49454133641423</c:v>
                </c:pt>
                <c:pt idx="397">
                  <c:v>99.49461833902302</c:v>
                </c:pt>
                <c:pt idx="398">
                  <c:v>99.494695339378637</c:v>
                </c:pt>
                <c:pt idx="399">
                  <c:v>99.494772337481137</c:v>
                </c:pt>
                <c:pt idx="400">
                  <c:v>99.494849333330563</c:v>
                </c:pt>
                <c:pt idx="401">
                  <c:v>99.49492632692693</c:v>
                </c:pt>
                <c:pt idx="402">
                  <c:v>99.495003318270278</c:v>
                </c:pt>
                <c:pt idx="403">
                  <c:v>99.495080307360638</c:v>
                </c:pt>
                <c:pt idx="404">
                  <c:v>99.49515729419808</c:v>
                </c:pt>
                <c:pt idx="405">
                  <c:v>99.49523427878259</c:v>
                </c:pt>
                <c:pt idx="406">
                  <c:v>99.49531126111421</c:v>
                </c:pt>
                <c:pt idx="407">
                  <c:v>99.495388241192998</c:v>
                </c:pt>
                <c:pt idx="408">
                  <c:v>99.495465219018982</c:v>
                </c:pt>
                <c:pt idx="409">
                  <c:v>99.49554219459219</c:v>
                </c:pt>
                <c:pt idx="410">
                  <c:v>99.49561916791265</c:v>
                </c:pt>
                <c:pt idx="411">
                  <c:v>99.495696138980406</c:v>
                </c:pt>
                <c:pt idx="412">
                  <c:v>99.4957731077955</c:v>
                </c:pt>
                <c:pt idx="413">
                  <c:v>99.495850074357932</c:v>
                </c:pt>
                <c:pt idx="414">
                  <c:v>99.495927038667773</c:v>
                </c:pt>
                <c:pt idx="415">
                  <c:v>99.496004000725051</c:v>
                </c:pt>
                <c:pt idx="416">
                  <c:v>99.496080960529795</c:v>
                </c:pt>
                <c:pt idx="417">
                  <c:v>99.496157918082034</c:v>
                </c:pt>
                <c:pt idx="418">
                  <c:v>99.496234873381823</c:v>
                </c:pt>
                <c:pt idx="419">
                  <c:v>99.496311826429178</c:v>
                </c:pt>
                <c:pt idx="420">
                  <c:v>99.496388777224141</c:v>
                </c:pt>
                <c:pt idx="421">
                  <c:v>99.49646572576674</c:v>
                </c:pt>
                <c:pt idx="422">
                  <c:v>99.496542672057004</c:v>
                </c:pt>
                <c:pt idx="423">
                  <c:v>99.496619616094989</c:v>
                </c:pt>
                <c:pt idx="424">
                  <c:v>99.496696557880711</c:v>
                </c:pt>
                <c:pt idx="425">
                  <c:v>99.49677349741421</c:v>
                </c:pt>
                <c:pt idx="426">
                  <c:v>99.496850434695531</c:v>
                </c:pt>
                <c:pt idx="427">
                  <c:v>99.496927369724702</c:v>
                </c:pt>
                <c:pt idx="428">
                  <c:v>99.49700430250175</c:v>
                </c:pt>
                <c:pt idx="429">
                  <c:v>99.497081233026719</c:v>
                </c:pt>
                <c:pt idx="430">
                  <c:v>99.497158161299637</c:v>
                </c:pt>
                <c:pt idx="431">
                  <c:v>99.497235087320533</c:v>
                </c:pt>
                <c:pt idx="432">
                  <c:v>99.497312011089448</c:v>
                </c:pt>
                <c:pt idx="433">
                  <c:v>99.497388932606427</c:v>
                </c:pt>
                <c:pt idx="434">
                  <c:v>99.49746585187151</c:v>
                </c:pt>
                <c:pt idx="435">
                  <c:v>99.497542768884685</c:v>
                </c:pt>
                <c:pt idx="436">
                  <c:v>99.49761968364605</c:v>
                </c:pt>
                <c:pt idx="437">
                  <c:v>99.497696596155592</c:v>
                </c:pt>
                <c:pt idx="438">
                  <c:v>99.497773506413367</c:v>
                </c:pt>
                <c:pt idx="439">
                  <c:v>99.497850414419389</c:v>
                </c:pt>
                <c:pt idx="440">
                  <c:v>99.49792732017373</c:v>
                </c:pt>
                <c:pt idx="441">
                  <c:v>99.498004223676389</c:v>
                </c:pt>
                <c:pt idx="442">
                  <c:v>99.49808112492741</c:v>
                </c:pt>
                <c:pt idx="443">
                  <c:v>99.498158023926834</c:v>
                </c:pt>
                <c:pt idx="444">
                  <c:v>99.498234920674705</c:v>
                </c:pt>
                <c:pt idx="445">
                  <c:v>99.498311815171036</c:v>
                </c:pt>
                <c:pt idx="446">
                  <c:v>99.498388707415884</c:v>
                </c:pt>
                <c:pt idx="447">
                  <c:v>99.49846559740925</c:v>
                </c:pt>
                <c:pt idx="448">
                  <c:v>99.498542485151219</c:v>
                </c:pt>
                <c:pt idx="449">
                  <c:v>99.498619370641791</c:v>
                </c:pt>
                <c:pt idx="450">
                  <c:v>99.498696253880993</c:v>
                </c:pt>
                <c:pt idx="451">
                  <c:v>99.498773134868884</c:v>
                </c:pt>
                <c:pt idx="452">
                  <c:v>99.498850013605477</c:v>
                </c:pt>
                <c:pt idx="453">
                  <c:v>99.498926890090829</c:v>
                </c:pt>
                <c:pt idx="454">
                  <c:v>99.499003764324939</c:v>
                </c:pt>
                <c:pt idx="455">
                  <c:v>99.49908063630788</c:v>
                </c:pt>
                <c:pt idx="456">
                  <c:v>99.499157506039666</c:v>
                </c:pt>
                <c:pt idx="457">
                  <c:v>99.499234373520338</c:v>
                </c:pt>
                <c:pt idx="458">
                  <c:v>99.499311238749925</c:v>
                </c:pt>
                <c:pt idx="459">
                  <c:v>99.499388101728471</c:v>
                </c:pt>
                <c:pt idx="460">
                  <c:v>99.499464962456017</c:v>
                </c:pt>
                <c:pt idx="461">
                  <c:v>99.499541820932563</c:v>
                </c:pt>
                <c:pt idx="462">
                  <c:v>99.499618677158182</c:v>
                </c:pt>
                <c:pt idx="463">
                  <c:v>99.4996955311329</c:v>
                </c:pt>
                <c:pt idx="464">
                  <c:v>99.499772382856747</c:v>
                </c:pt>
                <c:pt idx="465">
                  <c:v>99.499849232329723</c:v>
                </c:pt>
                <c:pt idx="466">
                  <c:v>99.499926079551912</c:v>
                </c:pt>
                <c:pt idx="467">
                  <c:v>99.500002924523343</c:v>
                </c:pt>
                <c:pt idx="468">
                  <c:v>99.500079767244031</c:v>
                </c:pt>
                <c:pt idx="469">
                  <c:v>99.500156607714018</c:v>
                </c:pt>
                <c:pt idx="470">
                  <c:v>99.500233445933333</c:v>
                </c:pt>
                <c:pt idx="471">
                  <c:v>99.500310281902031</c:v>
                </c:pt>
                <c:pt idx="472">
                  <c:v>99.500387115620128</c:v>
                </c:pt>
                <c:pt idx="473">
                  <c:v>99.500463947087653</c:v>
                </c:pt>
                <c:pt idx="474">
                  <c:v>99.500540776304661</c:v>
                </c:pt>
                <c:pt idx="475">
                  <c:v>99.500617603271181</c:v>
                </c:pt>
                <c:pt idx="476">
                  <c:v>99.500694427987227</c:v>
                </c:pt>
                <c:pt idx="477">
                  <c:v>99.500771250452871</c:v>
                </c:pt>
                <c:pt idx="478">
                  <c:v>99.500848070668113</c:v>
                </c:pt>
                <c:pt idx="479">
                  <c:v>99.500924888632994</c:v>
                </c:pt>
                <c:pt idx="480">
                  <c:v>99.501001704347559</c:v>
                </c:pt>
                <c:pt idx="481">
                  <c:v>99.501078517811834</c:v>
                </c:pt>
                <c:pt idx="482">
                  <c:v>99.501155329025863</c:v>
                </c:pt>
                <c:pt idx="483">
                  <c:v>99.501232137989675</c:v>
                </c:pt>
                <c:pt idx="484">
                  <c:v>99.501308944703297</c:v>
                </c:pt>
                <c:pt idx="485">
                  <c:v>99.501385749166786</c:v>
                </c:pt>
                <c:pt idx="486">
                  <c:v>99.501462551380158</c:v>
                </c:pt>
                <c:pt idx="487">
                  <c:v>99.501539351343425</c:v>
                </c:pt>
                <c:pt idx="488">
                  <c:v>99.501616149056673</c:v>
                </c:pt>
                <c:pt idx="489">
                  <c:v>99.501692944519917</c:v>
                </c:pt>
                <c:pt idx="490">
                  <c:v>99.501769737733184</c:v>
                </c:pt>
                <c:pt idx="491">
                  <c:v>99.501846528696504</c:v>
                </c:pt>
                <c:pt idx="492">
                  <c:v>99.501923317409918</c:v>
                </c:pt>
                <c:pt idx="493">
                  <c:v>99.50200010387347</c:v>
                </c:pt>
                <c:pt idx="494">
                  <c:v>99.502076888087174</c:v>
                </c:pt>
                <c:pt idx="495">
                  <c:v>99.502153670051072</c:v>
                </c:pt>
                <c:pt idx="496">
                  <c:v>99.502230449765221</c:v>
                </c:pt>
                <c:pt idx="497">
                  <c:v>99.502307227229622</c:v>
                </c:pt>
                <c:pt idx="498">
                  <c:v>99.50238400244433</c:v>
                </c:pt>
                <c:pt idx="499">
                  <c:v>99.502460775409361</c:v>
                </c:pt>
                <c:pt idx="500">
                  <c:v>99.502537546124785</c:v>
                </c:pt>
                <c:pt idx="501">
                  <c:v>99.502614314590602</c:v>
                </c:pt>
                <c:pt idx="502">
                  <c:v>99.502691080806855</c:v>
                </c:pt>
                <c:pt idx="503">
                  <c:v>99.502767844773587</c:v>
                </c:pt>
                <c:pt idx="504">
                  <c:v>99.502844606490839</c:v>
                </c:pt>
                <c:pt idx="505">
                  <c:v>99.502921365958642</c:v>
                </c:pt>
                <c:pt idx="506">
                  <c:v>99.502998123177008</c:v>
                </c:pt>
                <c:pt idx="507">
                  <c:v>99.503074878145995</c:v>
                </c:pt>
                <c:pt idx="508">
                  <c:v>99.503151630865617</c:v>
                </c:pt>
                <c:pt idx="509">
                  <c:v>99.503228381335916</c:v>
                </c:pt>
                <c:pt idx="510">
                  <c:v>99.503305129556949</c:v>
                </c:pt>
                <c:pt idx="511">
                  <c:v>99.503381875528731</c:v>
                </c:pt>
                <c:pt idx="512">
                  <c:v>99.503458619251276</c:v>
                </c:pt>
                <c:pt idx="513">
                  <c:v>99.503535360724669</c:v>
                </c:pt>
                <c:pt idx="514">
                  <c:v>99.50361209994891</c:v>
                </c:pt>
                <c:pt idx="515">
                  <c:v>99.503688836924042</c:v>
                </c:pt>
                <c:pt idx="516">
                  <c:v>99.503765571650092</c:v>
                </c:pt>
                <c:pt idx="517">
                  <c:v>99.503842304127105</c:v>
                </c:pt>
                <c:pt idx="518">
                  <c:v>99.503919034355093</c:v>
                </c:pt>
                <c:pt idx="519">
                  <c:v>99.503995762334128</c:v>
                </c:pt>
                <c:pt idx="520">
                  <c:v>99.50407248806421</c:v>
                </c:pt>
                <c:pt idx="521">
                  <c:v>99.504149211545396</c:v>
                </c:pt>
                <c:pt idx="522">
                  <c:v>99.504225932777715</c:v>
                </c:pt>
                <c:pt idx="523">
                  <c:v>99.504302651761193</c:v>
                </c:pt>
                <c:pt idx="524">
                  <c:v>99.504379368495862</c:v>
                </c:pt>
                <c:pt idx="525">
                  <c:v>99.50445608298179</c:v>
                </c:pt>
                <c:pt idx="526">
                  <c:v>99.504532795218964</c:v>
                </c:pt>
                <c:pt idx="527">
                  <c:v>99.504609505207455</c:v>
                </c:pt>
                <c:pt idx="528">
                  <c:v>99.504686212947291</c:v>
                </c:pt>
                <c:pt idx="529">
                  <c:v>99.504762918438487</c:v>
                </c:pt>
                <c:pt idx="530">
                  <c:v>99.5048396216811</c:v>
                </c:pt>
                <c:pt idx="531">
                  <c:v>99.504916322675157</c:v>
                </c:pt>
                <c:pt idx="532">
                  <c:v>99.504993021420674</c:v>
                </c:pt>
                <c:pt idx="533">
                  <c:v>99.505069717917706</c:v>
                </c:pt>
                <c:pt idx="534">
                  <c:v>99.505146412166297</c:v>
                </c:pt>
                <c:pt idx="535">
                  <c:v>99.505223104166475</c:v>
                </c:pt>
                <c:pt idx="536">
                  <c:v>99.50529979391824</c:v>
                </c:pt>
                <c:pt idx="537">
                  <c:v>99.505376481421663</c:v>
                </c:pt>
                <c:pt idx="538">
                  <c:v>99.505453166676787</c:v>
                </c:pt>
                <c:pt idx="539">
                  <c:v>99.505529849683612</c:v>
                </c:pt>
                <c:pt idx="540">
                  <c:v>99.505606530442179</c:v>
                </c:pt>
                <c:pt idx="541">
                  <c:v>99.505683208952561</c:v>
                </c:pt>
                <c:pt idx="542">
                  <c:v>99.505759885214758</c:v>
                </c:pt>
                <c:pt idx="543">
                  <c:v>99.505836559228783</c:v>
                </c:pt>
                <c:pt idx="544">
                  <c:v>99.505913230994736</c:v>
                </c:pt>
                <c:pt idx="545">
                  <c:v>99.505989900512574</c:v>
                </c:pt>
                <c:pt idx="546">
                  <c:v>99.506066567782412</c:v>
                </c:pt>
                <c:pt idx="547">
                  <c:v>99.50614323280422</c:v>
                </c:pt>
                <c:pt idx="548">
                  <c:v>99.50621989557807</c:v>
                </c:pt>
                <c:pt idx="549">
                  <c:v>99.506296556103976</c:v>
                </c:pt>
                <c:pt idx="550">
                  <c:v>99.506373214381981</c:v>
                </c:pt>
                <c:pt idx="551">
                  <c:v>99.506449870412126</c:v>
                </c:pt>
                <c:pt idx="552">
                  <c:v>99.506526524194427</c:v>
                </c:pt>
                <c:pt idx="553">
                  <c:v>99.506603175728927</c:v>
                </c:pt>
                <c:pt idx="554">
                  <c:v>99.506679825015667</c:v>
                </c:pt>
                <c:pt idx="555">
                  <c:v>99.50675647205469</c:v>
                </c:pt>
                <c:pt idx="556">
                  <c:v>99.506833116846011</c:v>
                </c:pt>
                <c:pt idx="557">
                  <c:v>99.506909759389671</c:v>
                </c:pt>
                <c:pt idx="558">
                  <c:v>99.506986399685715</c:v>
                </c:pt>
                <c:pt idx="559">
                  <c:v>99.507063037734156</c:v>
                </c:pt>
                <c:pt idx="560">
                  <c:v>99.507139673535036</c:v>
                </c:pt>
                <c:pt idx="561">
                  <c:v>99.507216307088399</c:v>
                </c:pt>
                <c:pt idx="562">
                  <c:v>99.507292938394272</c:v>
                </c:pt>
                <c:pt idx="563">
                  <c:v>99.507369567452699</c:v>
                </c:pt>
                <c:pt idx="564">
                  <c:v>99.507446194263693</c:v>
                </c:pt>
                <c:pt idx="565">
                  <c:v>99.507522818827312</c:v>
                </c:pt>
                <c:pt idx="566">
                  <c:v>99.507599441143597</c:v>
                </c:pt>
                <c:pt idx="567">
                  <c:v>99.50767606121255</c:v>
                </c:pt>
                <c:pt idx="568">
                  <c:v>99.507752679034226</c:v>
                </c:pt>
                <c:pt idx="569">
                  <c:v>99.507829294608641</c:v>
                </c:pt>
                <c:pt idx="570">
                  <c:v>99.507905907935879</c:v>
                </c:pt>
                <c:pt idx="571">
                  <c:v>99.507982519015911</c:v>
                </c:pt>
                <c:pt idx="572">
                  <c:v>99.50805912784881</c:v>
                </c:pt>
                <c:pt idx="573">
                  <c:v>99.508135734434589</c:v>
                </c:pt>
                <c:pt idx="574">
                  <c:v>99.508212338773319</c:v>
                </c:pt>
                <c:pt idx="575">
                  <c:v>99.508288940864986</c:v>
                </c:pt>
                <c:pt idx="576">
                  <c:v>99.508365540709647</c:v>
                </c:pt>
                <c:pt idx="577">
                  <c:v>99.508442138307345</c:v>
                </c:pt>
                <c:pt idx="578">
                  <c:v>99.508518733658107</c:v>
                </c:pt>
                <c:pt idx="579">
                  <c:v>99.508595326761977</c:v>
                </c:pt>
                <c:pt idx="580">
                  <c:v>99.508671917618983</c:v>
                </c:pt>
                <c:pt idx="581">
                  <c:v>99.508748506229168</c:v>
                </c:pt>
                <c:pt idx="582">
                  <c:v>99.508825092592531</c:v>
                </c:pt>
                <c:pt idx="583">
                  <c:v>99.508901676709158</c:v>
                </c:pt>
                <c:pt idx="584">
                  <c:v>99.508978258579035</c:v>
                </c:pt>
                <c:pt idx="585">
                  <c:v>99.509054838202218</c:v>
                </c:pt>
                <c:pt idx="586">
                  <c:v>99.50913141557875</c:v>
                </c:pt>
                <c:pt idx="587">
                  <c:v>99.50920799070866</c:v>
                </c:pt>
                <c:pt idx="588">
                  <c:v>99.50928456359199</c:v>
                </c:pt>
                <c:pt idx="589">
                  <c:v>99.50936113422874</c:v>
                </c:pt>
                <c:pt idx="590">
                  <c:v>99.509437702618982</c:v>
                </c:pt>
                <c:pt idx="591">
                  <c:v>99.509514268762743</c:v>
                </c:pt>
                <c:pt idx="592">
                  <c:v>99.509590832660038</c:v>
                </c:pt>
                <c:pt idx="593">
                  <c:v>99.509667394310924</c:v>
                </c:pt>
                <c:pt idx="594">
                  <c:v>99.509743953715429</c:v>
                </c:pt>
                <c:pt idx="595">
                  <c:v>99.509820510873567</c:v>
                </c:pt>
                <c:pt idx="596">
                  <c:v>99.509897065785424</c:v>
                </c:pt>
                <c:pt idx="597">
                  <c:v>99.509973618450971</c:v>
                </c:pt>
                <c:pt idx="598">
                  <c:v>99.510050168870293</c:v>
                </c:pt>
                <c:pt idx="599">
                  <c:v>99.510126717043406</c:v>
                </c:pt>
                <c:pt idx="600">
                  <c:v>99.510203262970307</c:v>
                </c:pt>
                <c:pt idx="601">
                  <c:v>99.510279806651099</c:v>
                </c:pt>
                <c:pt idx="602">
                  <c:v>99.510356348085779</c:v>
                </c:pt>
                <c:pt idx="603">
                  <c:v>99.510432887274376</c:v>
                </c:pt>
                <c:pt idx="604">
                  <c:v>99.510509424216949</c:v>
                </c:pt>
                <c:pt idx="605">
                  <c:v>99.510585958913524</c:v>
                </c:pt>
                <c:pt idx="606">
                  <c:v>99.510662491364116</c:v>
                </c:pt>
                <c:pt idx="607">
                  <c:v>99.510739021568781</c:v>
                </c:pt>
                <c:pt idx="608">
                  <c:v>99.510815549527535</c:v>
                </c:pt>
                <c:pt idx="609">
                  <c:v>99.510892075240434</c:v>
                </c:pt>
                <c:pt idx="610">
                  <c:v>99.510968598707521</c:v>
                </c:pt>
                <c:pt idx="611">
                  <c:v>99.511045119928781</c:v>
                </c:pt>
                <c:pt idx="612">
                  <c:v>99.511121638904299</c:v>
                </c:pt>
                <c:pt idx="613">
                  <c:v>99.511198155634062</c:v>
                </c:pt>
                <c:pt idx="614">
                  <c:v>99.511274670118141</c:v>
                </c:pt>
                <c:pt idx="615">
                  <c:v>99.511351182356577</c:v>
                </c:pt>
                <c:pt idx="616">
                  <c:v>99.511427692349386</c:v>
                </c:pt>
                <c:pt idx="617">
                  <c:v>99.511504200096596</c:v>
                </c:pt>
                <c:pt idx="618">
                  <c:v>99.511580705598249</c:v>
                </c:pt>
                <c:pt idx="619">
                  <c:v>99.511657208854388</c:v>
                </c:pt>
                <c:pt idx="620">
                  <c:v>99.511733709865055</c:v>
                </c:pt>
                <c:pt idx="621">
                  <c:v>99.51181020863028</c:v>
                </c:pt>
                <c:pt idx="622">
                  <c:v>99.511886705150076</c:v>
                </c:pt>
                <c:pt idx="623">
                  <c:v>99.511963199424457</c:v>
                </c:pt>
                <c:pt idx="624">
                  <c:v>99.512039691453509</c:v>
                </c:pt>
                <c:pt idx="625">
                  <c:v>99.512116181237261</c:v>
                </c:pt>
                <c:pt idx="626">
                  <c:v>99.512192668775725</c:v>
                </c:pt>
                <c:pt idx="627">
                  <c:v>99.512269154068946</c:v>
                </c:pt>
                <c:pt idx="628">
                  <c:v>99.512345637116965</c:v>
                </c:pt>
                <c:pt idx="629">
                  <c:v>99.512422117919812</c:v>
                </c:pt>
                <c:pt idx="630">
                  <c:v>99.512498596477499</c:v>
                </c:pt>
                <c:pt idx="631">
                  <c:v>99.512575072790113</c:v>
                </c:pt>
                <c:pt idx="632">
                  <c:v>99.512651546857626</c:v>
                </c:pt>
                <c:pt idx="633">
                  <c:v>99.512728018680122</c:v>
                </c:pt>
                <c:pt idx="634">
                  <c:v>99.512804488257601</c:v>
                </c:pt>
                <c:pt idx="635">
                  <c:v>99.512880955590106</c:v>
                </c:pt>
                <c:pt idx="636">
                  <c:v>99.512957420677694</c:v>
                </c:pt>
                <c:pt idx="637">
                  <c:v>99.513033883520379</c:v>
                </c:pt>
                <c:pt idx="638">
                  <c:v>99.513110344118189</c:v>
                </c:pt>
                <c:pt idx="639">
                  <c:v>99.513186802471154</c:v>
                </c:pt>
                <c:pt idx="640">
                  <c:v>99.513263258579343</c:v>
                </c:pt>
                <c:pt idx="641">
                  <c:v>99.513339712442772</c:v>
                </c:pt>
                <c:pt idx="642">
                  <c:v>99.513416164061468</c:v>
                </c:pt>
                <c:pt idx="643">
                  <c:v>99.513492613435488</c:v>
                </c:pt>
                <c:pt idx="644">
                  <c:v>99.513569060564834</c:v>
                </c:pt>
                <c:pt idx="645">
                  <c:v>99.513645505449546</c:v>
                </c:pt>
                <c:pt idx="646">
                  <c:v>99.513721948089696</c:v>
                </c:pt>
                <c:pt idx="647">
                  <c:v>99.513798388485284</c:v>
                </c:pt>
                <c:pt idx="648">
                  <c:v>99.513874826636354</c:v>
                </c:pt>
                <c:pt idx="649">
                  <c:v>99.513951262542932</c:v>
                </c:pt>
                <c:pt idx="650">
                  <c:v>99.514027696205062</c:v>
                </c:pt>
                <c:pt idx="651">
                  <c:v>99.514104127622787</c:v>
                </c:pt>
                <c:pt idx="652">
                  <c:v>99.514180556796106</c:v>
                </c:pt>
                <c:pt idx="653">
                  <c:v>99.51425698372509</c:v>
                </c:pt>
                <c:pt idx="654">
                  <c:v>99.514333408409755</c:v>
                </c:pt>
                <c:pt idx="655">
                  <c:v>99.514409830850141</c:v>
                </c:pt>
                <c:pt idx="656">
                  <c:v>99.514486251046293</c:v>
                </c:pt>
                <c:pt idx="657">
                  <c:v>99.514562668998238</c:v>
                </c:pt>
                <c:pt idx="658">
                  <c:v>99.514639084706005</c:v>
                </c:pt>
                <c:pt idx="659">
                  <c:v>99.514715498169636</c:v>
                </c:pt>
                <c:pt idx="660">
                  <c:v>99.51479190938916</c:v>
                </c:pt>
                <c:pt idx="661">
                  <c:v>99.514868318364606</c:v>
                </c:pt>
                <c:pt idx="662">
                  <c:v>99.514944725096015</c:v>
                </c:pt>
                <c:pt idx="663">
                  <c:v>99.515021129583431</c:v>
                </c:pt>
                <c:pt idx="664">
                  <c:v>99.515097531826854</c:v>
                </c:pt>
                <c:pt idx="665">
                  <c:v>99.515173931826368</c:v>
                </c:pt>
                <c:pt idx="666">
                  <c:v>99.515250329581988</c:v>
                </c:pt>
                <c:pt idx="667">
                  <c:v>99.515326725093729</c:v>
                </c:pt>
                <c:pt idx="668">
                  <c:v>99.515403118361647</c:v>
                </c:pt>
                <c:pt idx="669">
                  <c:v>99.515479509385756</c:v>
                </c:pt>
                <c:pt idx="670">
                  <c:v>99.515555898166113</c:v>
                </c:pt>
                <c:pt idx="671">
                  <c:v>99.515632284702747</c:v>
                </c:pt>
                <c:pt idx="672">
                  <c:v>99.515708668995686</c:v>
                </c:pt>
                <c:pt idx="673">
                  <c:v>99.515785051044972</c:v>
                </c:pt>
                <c:pt idx="674">
                  <c:v>99.515861430850634</c:v>
                </c:pt>
                <c:pt idx="675">
                  <c:v>99.515937808412701</c:v>
                </c:pt>
                <c:pt idx="676">
                  <c:v>99.51601418373123</c:v>
                </c:pt>
                <c:pt idx="677">
                  <c:v>99.516090556806219</c:v>
                </c:pt>
                <c:pt idx="678">
                  <c:v>99.516166927637713</c:v>
                </c:pt>
                <c:pt idx="679">
                  <c:v>99.516243296225781</c:v>
                </c:pt>
                <c:pt idx="680">
                  <c:v>99.516319662570424</c:v>
                </c:pt>
                <c:pt idx="681">
                  <c:v>99.516396026671671</c:v>
                </c:pt>
                <c:pt idx="682">
                  <c:v>99.516472388529593</c:v>
                </c:pt>
                <c:pt idx="683">
                  <c:v>99.516548748144189</c:v>
                </c:pt>
                <c:pt idx="684">
                  <c:v>99.516625105515516</c:v>
                </c:pt>
                <c:pt idx="685">
                  <c:v>99.516701460643603</c:v>
                </c:pt>
                <c:pt idx="686">
                  <c:v>99.516777813528478</c:v>
                </c:pt>
                <c:pt idx="687">
                  <c:v>99.516854164170169</c:v>
                </c:pt>
                <c:pt idx="688">
                  <c:v>99.51693051256872</c:v>
                </c:pt>
                <c:pt idx="689">
                  <c:v>99.517006858724173</c:v>
                </c:pt>
                <c:pt idx="690">
                  <c:v>99.517083202636542</c:v>
                </c:pt>
                <c:pt idx="691">
                  <c:v>99.517159544305898</c:v>
                </c:pt>
                <c:pt idx="692">
                  <c:v>99.517235883732226</c:v>
                </c:pt>
                <c:pt idx="693">
                  <c:v>99.517312220915599</c:v>
                </c:pt>
                <c:pt idx="694">
                  <c:v>99.51738855585603</c:v>
                </c:pt>
                <c:pt idx="695">
                  <c:v>99.517464888553576</c:v>
                </c:pt>
                <c:pt idx="696">
                  <c:v>99.517541219008237</c:v>
                </c:pt>
                <c:pt idx="697">
                  <c:v>99.517617547220084</c:v>
                </c:pt>
                <c:pt idx="698">
                  <c:v>99.517693873189145</c:v>
                </c:pt>
                <c:pt idx="699">
                  <c:v>99.517770196915421</c:v>
                </c:pt>
                <c:pt idx="700">
                  <c:v>99.517846518398983</c:v>
                </c:pt>
                <c:pt idx="701">
                  <c:v>99.517922837639844</c:v>
                </c:pt>
                <c:pt idx="702">
                  <c:v>99.517999154638062</c:v>
                </c:pt>
                <c:pt idx="703">
                  <c:v>99.518075469393651</c:v>
                </c:pt>
                <c:pt idx="704">
                  <c:v>99.518151781906653</c:v>
                </c:pt>
                <c:pt idx="705">
                  <c:v>99.518228092177111</c:v>
                </c:pt>
                <c:pt idx="706">
                  <c:v>99.518304400205025</c:v>
                </c:pt>
                <c:pt idx="707">
                  <c:v>99.518380705990467</c:v>
                </c:pt>
                <c:pt idx="708">
                  <c:v>99.518457009533464</c:v>
                </c:pt>
                <c:pt idx="709">
                  <c:v>99.518533310834044</c:v>
                </c:pt>
                <c:pt idx="710">
                  <c:v>99.518609609892238</c:v>
                </c:pt>
                <c:pt idx="711">
                  <c:v>99.518685906708086</c:v>
                </c:pt>
                <c:pt idx="712">
                  <c:v>99.518762201281604</c:v>
                </c:pt>
                <c:pt idx="713">
                  <c:v>99.518838493612861</c:v>
                </c:pt>
                <c:pt idx="714">
                  <c:v>99.518914783701874</c:v>
                </c:pt>
                <c:pt idx="715">
                  <c:v>99.518991071548683</c:v>
                </c:pt>
                <c:pt idx="716">
                  <c:v>99.519067357153304</c:v>
                </c:pt>
                <c:pt idx="717">
                  <c:v>99.519143640515793</c:v>
                </c:pt>
                <c:pt idx="718">
                  <c:v>99.519219921636164</c:v>
                </c:pt>
                <c:pt idx="719">
                  <c:v>99.519296200514475</c:v>
                </c:pt>
                <c:pt idx="720">
                  <c:v>99.519372477150753</c:v>
                </c:pt>
                <c:pt idx="721">
                  <c:v>99.519448751545028</c:v>
                </c:pt>
                <c:pt idx="722">
                  <c:v>99.519525023697327</c:v>
                </c:pt>
                <c:pt idx="723">
                  <c:v>99.519601293607707</c:v>
                </c:pt>
                <c:pt idx="724">
                  <c:v>99.519677561276154</c:v>
                </c:pt>
                <c:pt idx="725">
                  <c:v>99.519753826702768</c:v>
                </c:pt>
                <c:pt idx="726">
                  <c:v>99.519830089887549</c:v>
                </c:pt>
                <c:pt idx="727">
                  <c:v>99.51990635083051</c:v>
                </c:pt>
                <c:pt idx="728">
                  <c:v>99.519982609531723</c:v>
                </c:pt>
                <c:pt idx="729">
                  <c:v>99.520058865991203</c:v>
                </c:pt>
                <c:pt idx="730">
                  <c:v>99.520135120209005</c:v>
                </c:pt>
                <c:pt idx="731">
                  <c:v>99.52021137218513</c:v>
                </c:pt>
                <c:pt idx="732">
                  <c:v>99.520287621919636</c:v>
                </c:pt>
                <c:pt idx="733">
                  <c:v>99.520363869412577</c:v>
                </c:pt>
                <c:pt idx="734">
                  <c:v>99.520440114663941</c:v>
                </c:pt>
                <c:pt idx="735">
                  <c:v>99.520516357673799</c:v>
                </c:pt>
                <c:pt idx="736">
                  <c:v>99.52059259844215</c:v>
                </c:pt>
                <c:pt idx="737">
                  <c:v>99.520668836969065</c:v>
                </c:pt>
                <c:pt idx="738">
                  <c:v>99.520745073254574</c:v>
                </c:pt>
                <c:pt idx="739">
                  <c:v>99.520821307298675</c:v>
                </c:pt>
                <c:pt idx="740">
                  <c:v>99.520897539101455</c:v>
                </c:pt>
                <c:pt idx="741">
                  <c:v>99.520973768662898</c:v>
                </c:pt>
                <c:pt idx="742">
                  <c:v>99.521049995983063</c:v>
                </c:pt>
                <c:pt idx="743">
                  <c:v>99.521126221062005</c:v>
                </c:pt>
                <c:pt idx="744">
                  <c:v>99.521202443899725</c:v>
                </c:pt>
                <c:pt idx="745">
                  <c:v>99.521278664496279</c:v>
                </c:pt>
                <c:pt idx="746">
                  <c:v>99.521354882851682</c:v>
                </c:pt>
                <c:pt idx="747">
                  <c:v>99.521431098965962</c:v>
                </c:pt>
                <c:pt idx="748">
                  <c:v>99.521507312839177</c:v>
                </c:pt>
                <c:pt idx="749">
                  <c:v>99.521583524471367</c:v>
                </c:pt>
                <c:pt idx="750">
                  <c:v>99.521659733862549</c:v>
                </c:pt>
                <c:pt idx="751">
                  <c:v>99.521735941012778</c:v>
                </c:pt>
                <c:pt idx="752">
                  <c:v>99.521812145922055</c:v>
                </c:pt>
                <c:pt idx="753">
                  <c:v>99.521888348590437</c:v>
                </c:pt>
                <c:pt idx="754">
                  <c:v>99.521964549017937</c:v>
                </c:pt>
                <c:pt idx="755">
                  <c:v>99.522040747204628</c:v>
                </c:pt>
                <c:pt idx="756">
                  <c:v>99.522116943150522</c:v>
                </c:pt>
                <c:pt idx="757">
                  <c:v>99.522193136855648</c:v>
                </c:pt>
                <c:pt idx="758">
                  <c:v>99.52226932832005</c:v>
                </c:pt>
                <c:pt idx="759">
                  <c:v>99.522345517543741</c:v>
                </c:pt>
                <c:pt idx="760">
                  <c:v>99.522421704526792</c:v>
                </c:pt>
                <c:pt idx="761">
                  <c:v>99.522497889269204</c:v>
                </c:pt>
                <c:pt idx="762">
                  <c:v>99.522574071771032</c:v>
                </c:pt>
                <c:pt idx="763">
                  <c:v>99.522650252032307</c:v>
                </c:pt>
                <c:pt idx="764">
                  <c:v>99.522726430053055</c:v>
                </c:pt>
                <c:pt idx="765">
                  <c:v>99.522802605833334</c:v>
                </c:pt>
                <c:pt idx="766">
                  <c:v>99.522878779373144</c:v>
                </c:pt>
                <c:pt idx="767">
                  <c:v>99.522954950672542</c:v>
                </c:pt>
                <c:pt idx="768">
                  <c:v>99.523031119731556</c:v>
                </c:pt>
                <c:pt idx="769">
                  <c:v>99.523107286550228</c:v>
                </c:pt>
                <c:pt idx="770">
                  <c:v>99.523183451128574</c:v>
                </c:pt>
                <c:pt idx="771">
                  <c:v>99.523259613466649</c:v>
                </c:pt>
                <c:pt idx="772">
                  <c:v>99.523335773564469</c:v>
                </c:pt>
                <c:pt idx="773">
                  <c:v>99.523411931422089</c:v>
                </c:pt>
                <c:pt idx="774">
                  <c:v>99.52348808703951</c:v>
                </c:pt>
                <c:pt idx="775">
                  <c:v>99.523564240416803</c:v>
                </c:pt>
                <c:pt idx="776">
                  <c:v>99.523640391554011</c:v>
                </c:pt>
                <c:pt idx="777">
                  <c:v>99.523716540451105</c:v>
                </c:pt>
                <c:pt idx="778">
                  <c:v>99.523792687108198</c:v>
                </c:pt>
                <c:pt idx="779">
                  <c:v>99.523868831525263</c:v>
                </c:pt>
                <c:pt idx="780">
                  <c:v>99.52394497370237</c:v>
                </c:pt>
                <c:pt idx="781">
                  <c:v>99.524021113639535</c:v>
                </c:pt>
                <c:pt idx="782">
                  <c:v>99.524097251336798</c:v>
                </c:pt>
                <c:pt idx="783">
                  <c:v>99.524173386794203</c:v>
                </c:pt>
                <c:pt idx="784">
                  <c:v>99.524249520011765</c:v>
                </c:pt>
                <c:pt idx="785">
                  <c:v>99.524325650989539</c:v>
                </c:pt>
                <c:pt idx="786">
                  <c:v>99.52440177972754</c:v>
                </c:pt>
                <c:pt idx="787">
                  <c:v>99.524477906225812</c:v>
                </c:pt>
                <c:pt idx="788">
                  <c:v>99.52455403048441</c:v>
                </c:pt>
                <c:pt idx="789">
                  <c:v>99.524630152503335</c:v>
                </c:pt>
                <c:pt idx="790">
                  <c:v>99.524706272282629</c:v>
                </c:pt>
                <c:pt idx="791">
                  <c:v>99.524782389822334</c:v>
                </c:pt>
                <c:pt idx="792">
                  <c:v>99.524858505122481</c:v>
                </c:pt>
                <c:pt idx="793">
                  <c:v>99.52493461818311</c:v>
                </c:pt>
                <c:pt idx="794">
                  <c:v>99.525010729004265</c:v>
                </c:pt>
                <c:pt idx="795">
                  <c:v>99.52508683758596</c:v>
                </c:pt>
                <c:pt idx="796">
                  <c:v>99.525162943928208</c:v>
                </c:pt>
                <c:pt idx="797">
                  <c:v>99.525239048031096</c:v>
                </c:pt>
                <c:pt idx="798">
                  <c:v>99.525315149894624</c:v>
                </c:pt>
                <c:pt idx="799">
                  <c:v>99.525391249518847</c:v>
                </c:pt>
                <c:pt idx="800">
                  <c:v>99.525467346903795</c:v>
                </c:pt>
                <c:pt idx="801">
                  <c:v>99.525543442049482</c:v>
                </c:pt>
                <c:pt idx="802">
                  <c:v>99.525619534955979</c:v>
                </c:pt>
                <c:pt idx="803">
                  <c:v>99.525695625623285</c:v>
                </c:pt>
                <c:pt idx="804">
                  <c:v>99.525771714051416</c:v>
                </c:pt>
                <c:pt idx="805">
                  <c:v>99.525847800240484</c:v>
                </c:pt>
                <c:pt idx="806">
                  <c:v>99.525923884190462</c:v>
                </c:pt>
                <c:pt idx="807">
                  <c:v>99.525999965901406</c:v>
                </c:pt>
                <c:pt idx="808">
                  <c:v>99.526076045373316</c:v>
                </c:pt>
                <c:pt idx="809">
                  <c:v>99.526152122606277</c:v>
                </c:pt>
                <c:pt idx="810">
                  <c:v>99.526228197600304</c:v>
                </c:pt>
                <c:pt idx="811">
                  <c:v>99.526304270355425</c:v>
                </c:pt>
                <c:pt idx="812">
                  <c:v>99.526380340871668</c:v>
                </c:pt>
                <c:pt idx="813">
                  <c:v>99.526456409149091</c:v>
                </c:pt>
                <c:pt idx="814">
                  <c:v>99.526532475187722</c:v>
                </c:pt>
                <c:pt idx="815">
                  <c:v>99.526608538987574</c:v>
                </c:pt>
                <c:pt idx="816">
                  <c:v>99.526684600548705</c:v>
                </c:pt>
                <c:pt idx="817">
                  <c:v>99.52676065987113</c:v>
                </c:pt>
                <c:pt idx="818">
                  <c:v>99.526836716954904</c:v>
                </c:pt>
                <c:pt idx="819">
                  <c:v>99.526912771800042</c:v>
                </c:pt>
                <c:pt idx="820">
                  <c:v>99.526988824406587</c:v>
                </c:pt>
                <c:pt idx="821">
                  <c:v>99.527064874774581</c:v>
                </c:pt>
                <c:pt idx="822">
                  <c:v>99.527140922904039</c:v>
                </c:pt>
                <c:pt idx="823">
                  <c:v>99.527216968795017</c:v>
                </c:pt>
                <c:pt idx="824">
                  <c:v>99.527293012447544</c:v>
                </c:pt>
                <c:pt idx="825">
                  <c:v>99.527369053861648</c:v>
                </c:pt>
                <c:pt idx="826">
                  <c:v>99.527445093037372</c:v>
                </c:pt>
                <c:pt idx="827">
                  <c:v>99.52752112997473</c:v>
                </c:pt>
                <c:pt idx="828">
                  <c:v>99.527597164673793</c:v>
                </c:pt>
                <c:pt idx="829">
                  <c:v>99.527673197134547</c:v>
                </c:pt>
                <c:pt idx="830">
                  <c:v>99.527749227357077</c:v>
                </c:pt>
                <c:pt idx="831">
                  <c:v>99.527825255341384</c:v>
                </c:pt>
                <c:pt idx="832">
                  <c:v>99.527901281087509</c:v>
                </c:pt>
                <c:pt idx="833">
                  <c:v>99.527977304595495</c:v>
                </c:pt>
                <c:pt idx="834">
                  <c:v>99.528053325865358</c:v>
                </c:pt>
                <c:pt idx="835">
                  <c:v>99.528129344897152</c:v>
                </c:pt>
                <c:pt idx="836">
                  <c:v>99.528205361690908</c:v>
                </c:pt>
                <c:pt idx="837">
                  <c:v>99.528281376246653</c:v>
                </c:pt>
                <c:pt idx="838">
                  <c:v>99.52835738856443</c:v>
                </c:pt>
                <c:pt idx="839">
                  <c:v>99.528433398644253</c:v>
                </c:pt>
                <c:pt idx="840">
                  <c:v>99.52850940648618</c:v>
                </c:pt>
                <c:pt idx="841">
                  <c:v>99.528585412090251</c:v>
                </c:pt>
                <c:pt idx="842">
                  <c:v>99.528661415456483</c:v>
                </c:pt>
                <c:pt idx="843">
                  <c:v>99.528737416584889</c:v>
                </c:pt>
                <c:pt idx="844">
                  <c:v>99.528813415475554</c:v>
                </c:pt>
                <c:pt idx="845">
                  <c:v>99.528889412128478</c:v>
                </c:pt>
                <c:pt idx="846">
                  <c:v>99.528965406543705</c:v>
                </c:pt>
                <c:pt idx="847">
                  <c:v>99.529041398721276</c:v>
                </c:pt>
                <c:pt idx="848">
                  <c:v>99.529117388661206</c:v>
                </c:pt>
                <c:pt idx="849">
                  <c:v>99.529193376363551</c:v>
                </c:pt>
                <c:pt idx="850">
                  <c:v>99.529269361828327</c:v>
                </c:pt>
                <c:pt idx="851">
                  <c:v>99.529345345055589</c:v>
                </c:pt>
                <c:pt idx="852">
                  <c:v>99.529421326045366</c:v>
                </c:pt>
                <c:pt idx="853">
                  <c:v>99.529497304797673</c:v>
                </c:pt>
                <c:pt idx="854">
                  <c:v>99.529573281312565</c:v>
                </c:pt>
                <c:pt idx="855">
                  <c:v>99.529649255590058</c:v>
                </c:pt>
                <c:pt idx="856">
                  <c:v>99.529725227630209</c:v>
                </c:pt>
                <c:pt idx="857">
                  <c:v>99.529801197433045</c:v>
                </c:pt>
                <c:pt idx="858">
                  <c:v>99.529877164998581</c:v>
                </c:pt>
                <c:pt idx="859">
                  <c:v>99.529953130326888</c:v>
                </c:pt>
                <c:pt idx="860">
                  <c:v>99.530029093417966</c:v>
                </c:pt>
                <c:pt idx="861">
                  <c:v>99.530105054271857</c:v>
                </c:pt>
                <c:pt idx="862">
                  <c:v>99.53018101288859</c:v>
                </c:pt>
                <c:pt idx="863">
                  <c:v>99.530256969268223</c:v>
                </c:pt>
                <c:pt idx="864">
                  <c:v>99.530332923410796</c:v>
                </c:pt>
                <c:pt idx="865">
                  <c:v>99.530408875316311</c:v>
                </c:pt>
                <c:pt idx="866">
                  <c:v>99.530484824984811</c:v>
                </c:pt>
                <c:pt idx="867">
                  <c:v>99.530560772416365</c:v>
                </c:pt>
                <c:pt idx="868">
                  <c:v>99.530636717610946</c:v>
                </c:pt>
                <c:pt idx="869">
                  <c:v>99.530712660568625</c:v>
                </c:pt>
                <c:pt idx="870">
                  <c:v>99.530788601289444</c:v>
                </c:pt>
                <c:pt idx="871">
                  <c:v>99.530864539773418</c:v>
                </c:pt>
                <c:pt idx="872">
                  <c:v>99.530940476020604</c:v>
                </c:pt>
                <c:pt idx="873">
                  <c:v>99.531016410031015</c:v>
                </c:pt>
                <c:pt idx="874">
                  <c:v>99.531092341804694</c:v>
                </c:pt>
                <c:pt idx="875">
                  <c:v>99.531168271341656</c:v>
                </c:pt>
                <c:pt idx="876">
                  <c:v>99.531244198641971</c:v>
                </c:pt>
                <c:pt idx="877">
                  <c:v>99.53132012370564</c:v>
                </c:pt>
                <c:pt idx="878">
                  <c:v>99.53139604653272</c:v>
                </c:pt>
                <c:pt idx="879">
                  <c:v>99.531471967123238</c:v>
                </c:pt>
                <c:pt idx="880">
                  <c:v>99.531547885477224</c:v>
                </c:pt>
                <c:pt idx="881">
                  <c:v>99.531623801594719</c:v>
                </c:pt>
                <c:pt idx="882">
                  <c:v>99.531699715475767</c:v>
                </c:pt>
                <c:pt idx="883">
                  <c:v>99.531775627120382</c:v>
                </c:pt>
                <c:pt idx="884">
                  <c:v>99.531851536528606</c:v>
                </c:pt>
                <c:pt idx="885">
                  <c:v>99.531927443700496</c:v>
                </c:pt>
                <c:pt idx="886">
                  <c:v>99.532003348636039</c:v>
                </c:pt>
                <c:pt idx="887">
                  <c:v>99.532079251335304</c:v>
                </c:pt>
                <c:pt idx="888">
                  <c:v>99.532155151798307</c:v>
                </c:pt>
                <c:pt idx="889">
                  <c:v>99.532231050025118</c:v>
                </c:pt>
                <c:pt idx="890">
                  <c:v>99.532306946015723</c:v>
                </c:pt>
                <c:pt idx="891">
                  <c:v>99.532382839770193</c:v>
                </c:pt>
                <c:pt idx="892">
                  <c:v>99.532458731288528</c:v>
                </c:pt>
                <c:pt idx="893">
                  <c:v>99.5325346205708</c:v>
                </c:pt>
                <c:pt idx="894">
                  <c:v>99.532610507617022</c:v>
                </c:pt>
                <c:pt idx="895">
                  <c:v>99.532686392427237</c:v>
                </c:pt>
                <c:pt idx="896">
                  <c:v>99.53276227500146</c:v>
                </c:pt>
                <c:pt idx="897">
                  <c:v>99.532838155339746</c:v>
                </c:pt>
                <c:pt idx="898">
                  <c:v>99.53291403344214</c:v>
                </c:pt>
                <c:pt idx="899">
                  <c:v>99.53298990930864</c:v>
                </c:pt>
                <c:pt idx="900">
                  <c:v>99.533065782939332</c:v>
                </c:pt>
                <c:pt idx="901">
                  <c:v>99.533141654334202</c:v>
                </c:pt>
                <c:pt idx="902">
                  <c:v>99.533217523493278</c:v>
                </c:pt>
                <c:pt idx="903">
                  <c:v>99.533293390416631</c:v>
                </c:pt>
                <c:pt idx="904">
                  <c:v>99.53336925510429</c:v>
                </c:pt>
                <c:pt idx="905">
                  <c:v>99.533445117556283</c:v>
                </c:pt>
                <c:pt idx="906">
                  <c:v>99.533520977772625</c:v>
                </c:pt>
                <c:pt idx="907">
                  <c:v>99.533596835753386</c:v>
                </c:pt>
                <c:pt idx="908">
                  <c:v>99.53367269149858</c:v>
                </c:pt>
                <c:pt idx="909">
                  <c:v>99.533748545008251</c:v>
                </c:pt>
                <c:pt idx="910">
                  <c:v>99.533824396282412</c:v>
                </c:pt>
                <c:pt idx="911">
                  <c:v>99.533900245321121</c:v>
                </c:pt>
                <c:pt idx="912">
                  <c:v>99.533976092124391</c:v>
                </c:pt>
                <c:pt idx="913">
                  <c:v>99.534051936692265</c:v>
                </c:pt>
                <c:pt idx="914">
                  <c:v>99.534127779024814</c:v>
                </c:pt>
                <c:pt idx="915">
                  <c:v>99.53420361912201</c:v>
                </c:pt>
                <c:pt idx="916">
                  <c:v>99.534279456983938</c:v>
                </c:pt>
                <c:pt idx="917">
                  <c:v>99.534355292610599</c:v>
                </c:pt>
                <c:pt idx="918">
                  <c:v>99.534431126002033</c:v>
                </c:pt>
                <c:pt idx="919">
                  <c:v>99.534506957158285</c:v>
                </c:pt>
                <c:pt idx="920">
                  <c:v>99.534582786079383</c:v>
                </c:pt>
                <c:pt idx="921">
                  <c:v>99.534658612765384</c:v>
                </c:pt>
                <c:pt idx="922">
                  <c:v>99.534734437216272</c:v>
                </c:pt>
                <c:pt idx="923">
                  <c:v>99.534810259432135</c:v>
                </c:pt>
                <c:pt idx="924">
                  <c:v>99.534886079412985</c:v>
                </c:pt>
                <c:pt idx="925">
                  <c:v>99.534961897158837</c:v>
                </c:pt>
                <c:pt idx="926">
                  <c:v>99.535037712669762</c:v>
                </c:pt>
                <c:pt idx="927">
                  <c:v>99.535113525945746</c:v>
                </c:pt>
                <c:pt idx="928">
                  <c:v>99.535189336986875</c:v>
                </c:pt>
                <c:pt idx="929">
                  <c:v>99.535265145793161</c:v>
                </c:pt>
                <c:pt idx="930">
                  <c:v>99.535340952364649</c:v>
                </c:pt>
                <c:pt idx="931">
                  <c:v>99.535416756701352</c:v>
                </c:pt>
                <c:pt idx="932">
                  <c:v>99.535492558803327</c:v>
                </c:pt>
                <c:pt idx="933">
                  <c:v>99.535568358670588</c:v>
                </c:pt>
                <c:pt idx="934">
                  <c:v>99.535644156303178</c:v>
                </c:pt>
                <c:pt idx="935">
                  <c:v>99.53571995170114</c:v>
                </c:pt>
                <c:pt idx="936">
                  <c:v>99.535795744864487</c:v>
                </c:pt>
                <c:pt idx="937">
                  <c:v>99.535871535793277</c:v>
                </c:pt>
                <c:pt idx="938">
                  <c:v>99.535947324487537</c:v>
                </c:pt>
                <c:pt idx="939">
                  <c:v>99.536023110947298</c:v>
                </c:pt>
                <c:pt idx="940">
                  <c:v>99.5360988951726</c:v>
                </c:pt>
                <c:pt idx="941">
                  <c:v>99.536174677163459</c:v>
                </c:pt>
                <c:pt idx="942">
                  <c:v>99.53625045691993</c:v>
                </c:pt>
                <c:pt idx="943">
                  <c:v>99.536326234442029</c:v>
                </c:pt>
                <c:pt idx="944">
                  <c:v>99.536402009729812</c:v>
                </c:pt>
                <c:pt idx="945">
                  <c:v>99.536477782783308</c:v>
                </c:pt>
                <c:pt idx="946">
                  <c:v>99.536553553602545</c:v>
                </c:pt>
                <c:pt idx="947">
                  <c:v>99.536629322187537</c:v>
                </c:pt>
                <c:pt idx="948">
                  <c:v>99.536705088538369</c:v>
                </c:pt>
                <c:pt idx="949">
                  <c:v>99.536780852655028</c:v>
                </c:pt>
                <c:pt idx="950">
                  <c:v>99.536856614537569</c:v>
                </c:pt>
                <c:pt idx="951">
                  <c:v>99.536932374186037</c:v>
                </c:pt>
                <c:pt idx="952">
                  <c:v>99.53700813160043</c:v>
                </c:pt>
                <c:pt idx="953">
                  <c:v>99.537083886780835</c:v>
                </c:pt>
                <c:pt idx="954">
                  <c:v>99.53715963972725</c:v>
                </c:pt>
                <c:pt idx="955">
                  <c:v>99.537235390439704</c:v>
                </c:pt>
                <c:pt idx="956">
                  <c:v>99.537311138918255</c:v>
                </c:pt>
                <c:pt idx="957">
                  <c:v>99.537386885162917</c:v>
                </c:pt>
                <c:pt idx="958">
                  <c:v>99.537462629173746</c:v>
                </c:pt>
                <c:pt idx="959">
                  <c:v>99.537538370950742</c:v>
                </c:pt>
                <c:pt idx="960">
                  <c:v>99.537614110493976</c:v>
                </c:pt>
                <c:pt idx="961">
                  <c:v>99.537689847803478</c:v>
                </c:pt>
                <c:pt idx="962">
                  <c:v>99.53776558287926</c:v>
                </c:pt>
                <c:pt idx="963">
                  <c:v>99.53784131572138</c:v>
                </c:pt>
                <c:pt idx="964">
                  <c:v>99.537917046329852</c:v>
                </c:pt>
                <c:pt idx="965">
                  <c:v>99.537992774704719</c:v>
                </c:pt>
                <c:pt idx="966">
                  <c:v>99.538068500846023</c:v>
                </c:pt>
                <c:pt idx="967">
                  <c:v>99.538144224753779</c:v>
                </c:pt>
                <c:pt idx="968">
                  <c:v>99.538219946428057</c:v>
                </c:pt>
                <c:pt idx="969">
                  <c:v>99.538295665868858</c:v>
                </c:pt>
                <c:pt idx="970">
                  <c:v>99.53837138307621</c:v>
                </c:pt>
                <c:pt idx="971">
                  <c:v>99.538447098050185</c:v>
                </c:pt>
                <c:pt idx="972">
                  <c:v>99.538522810790795</c:v>
                </c:pt>
                <c:pt idx="973">
                  <c:v>99.53859852129807</c:v>
                </c:pt>
                <c:pt idx="974">
                  <c:v>99.538674229572038</c:v>
                </c:pt>
                <c:pt idx="975">
                  <c:v>99.538749935612771</c:v>
                </c:pt>
                <c:pt idx="976">
                  <c:v>99.538825639420253</c:v>
                </c:pt>
                <c:pt idx="977">
                  <c:v>99.538901340994556</c:v>
                </c:pt>
                <c:pt idx="978">
                  <c:v>99.538977040335681</c:v>
                </c:pt>
                <c:pt idx="979">
                  <c:v>99.539052737443711</c:v>
                </c:pt>
                <c:pt idx="980">
                  <c:v>99.539128432318634</c:v>
                </c:pt>
                <c:pt idx="981">
                  <c:v>99.539204124960506</c:v>
                </c:pt>
                <c:pt idx="982">
                  <c:v>99.539279815369355</c:v>
                </c:pt>
                <c:pt idx="983">
                  <c:v>99.539355503545224</c:v>
                </c:pt>
                <c:pt idx="984">
                  <c:v>99.539431189488141</c:v>
                </c:pt>
                <c:pt idx="985">
                  <c:v>99.539506873198135</c:v>
                </c:pt>
                <c:pt idx="986">
                  <c:v>99.539582554675249</c:v>
                </c:pt>
                <c:pt idx="987">
                  <c:v>99.539658233919525</c:v>
                </c:pt>
                <c:pt idx="988">
                  <c:v>99.539733910930977</c:v>
                </c:pt>
                <c:pt idx="989">
                  <c:v>99.539809585709662</c:v>
                </c:pt>
                <c:pt idx="990">
                  <c:v>99.53988525825558</c:v>
                </c:pt>
                <c:pt idx="991">
                  <c:v>99.539960928568789</c:v>
                </c:pt>
                <c:pt idx="992">
                  <c:v>99.54003659664933</c:v>
                </c:pt>
                <c:pt idx="993">
                  <c:v>99.540112262497217</c:v>
                </c:pt>
                <c:pt idx="994">
                  <c:v>99.540187926112523</c:v>
                </c:pt>
                <c:pt idx="995">
                  <c:v>99.540263587495232</c:v>
                </c:pt>
                <c:pt idx="996">
                  <c:v>99.540339246645416</c:v>
                </c:pt>
                <c:pt idx="997">
                  <c:v>99.540414903563089</c:v>
                </c:pt>
                <c:pt idx="998">
                  <c:v>99.54049055824828</c:v>
                </c:pt>
                <c:pt idx="999">
                  <c:v>99.540566210701044</c:v>
                </c:pt>
                <c:pt idx="1000">
                  <c:v>99.540641860921411</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33.000100000000181</c:v>
                </c:pt>
                <c:pt idx="390">
                  <c:v>33.000200000000184</c:v>
                </c:pt>
                <c:pt idx="391">
                  <c:v>33.000300000000188</c:v>
                </c:pt>
                <c:pt idx="392">
                  <c:v>33.000400000000191</c:v>
                </c:pt>
                <c:pt idx="393">
                  <c:v>33.000500000000194</c:v>
                </c:pt>
                <c:pt idx="394">
                  <c:v>33.000600000000198</c:v>
                </c:pt>
                <c:pt idx="395">
                  <c:v>33.000700000000201</c:v>
                </c:pt>
                <c:pt idx="396">
                  <c:v>33.000800000000204</c:v>
                </c:pt>
                <c:pt idx="397">
                  <c:v>33.000900000000208</c:v>
                </c:pt>
                <c:pt idx="398">
                  <c:v>33.001000000000211</c:v>
                </c:pt>
                <c:pt idx="399">
                  <c:v>33.001100000000214</c:v>
                </c:pt>
                <c:pt idx="400">
                  <c:v>33.001200000000217</c:v>
                </c:pt>
                <c:pt idx="401">
                  <c:v>33.001300000000221</c:v>
                </c:pt>
                <c:pt idx="402">
                  <c:v>33.001400000000224</c:v>
                </c:pt>
                <c:pt idx="403">
                  <c:v>33.001500000000227</c:v>
                </c:pt>
                <c:pt idx="404">
                  <c:v>33.001600000000231</c:v>
                </c:pt>
                <c:pt idx="405">
                  <c:v>33.001700000000234</c:v>
                </c:pt>
                <c:pt idx="406">
                  <c:v>33.001800000000237</c:v>
                </c:pt>
                <c:pt idx="407">
                  <c:v>33.001900000000241</c:v>
                </c:pt>
                <c:pt idx="408">
                  <c:v>33.002000000000244</c:v>
                </c:pt>
                <c:pt idx="409">
                  <c:v>33.002100000000247</c:v>
                </c:pt>
                <c:pt idx="410">
                  <c:v>33.002200000000251</c:v>
                </c:pt>
                <c:pt idx="411">
                  <c:v>33.002300000000254</c:v>
                </c:pt>
                <c:pt idx="412">
                  <c:v>33.002400000000257</c:v>
                </c:pt>
                <c:pt idx="413">
                  <c:v>33.002500000000261</c:v>
                </c:pt>
                <c:pt idx="414">
                  <c:v>33.002600000000264</c:v>
                </c:pt>
                <c:pt idx="415">
                  <c:v>33.002700000000267</c:v>
                </c:pt>
                <c:pt idx="416">
                  <c:v>33.002800000000271</c:v>
                </c:pt>
                <c:pt idx="417">
                  <c:v>33.002900000000274</c:v>
                </c:pt>
                <c:pt idx="418">
                  <c:v>33.003000000000277</c:v>
                </c:pt>
                <c:pt idx="419">
                  <c:v>33.003100000000281</c:v>
                </c:pt>
                <c:pt idx="420">
                  <c:v>33.003200000000284</c:v>
                </c:pt>
                <c:pt idx="421">
                  <c:v>33.003300000000287</c:v>
                </c:pt>
                <c:pt idx="422">
                  <c:v>33.003400000000291</c:v>
                </c:pt>
                <c:pt idx="423">
                  <c:v>33.003500000000294</c:v>
                </c:pt>
                <c:pt idx="424">
                  <c:v>33.003600000000297</c:v>
                </c:pt>
                <c:pt idx="425">
                  <c:v>33.0037000000003</c:v>
                </c:pt>
                <c:pt idx="426">
                  <c:v>33.003800000000304</c:v>
                </c:pt>
                <c:pt idx="427">
                  <c:v>33.003900000000307</c:v>
                </c:pt>
                <c:pt idx="428">
                  <c:v>33.00400000000031</c:v>
                </c:pt>
                <c:pt idx="429">
                  <c:v>33.004100000000314</c:v>
                </c:pt>
                <c:pt idx="430">
                  <c:v>33.004200000000317</c:v>
                </c:pt>
                <c:pt idx="431">
                  <c:v>33.00430000000032</c:v>
                </c:pt>
                <c:pt idx="432">
                  <c:v>33.004400000000324</c:v>
                </c:pt>
                <c:pt idx="433">
                  <c:v>33.004500000000327</c:v>
                </c:pt>
                <c:pt idx="434">
                  <c:v>33.00460000000033</c:v>
                </c:pt>
                <c:pt idx="435">
                  <c:v>33.004700000000334</c:v>
                </c:pt>
                <c:pt idx="436">
                  <c:v>33.004800000000337</c:v>
                </c:pt>
                <c:pt idx="437">
                  <c:v>33.00490000000034</c:v>
                </c:pt>
                <c:pt idx="438">
                  <c:v>33.005000000000344</c:v>
                </c:pt>
                <c:pt idx="439">
                  <c:v>33.005100000000347</c:v>
                </c:pt>
                <c:pt idx="440">
                  <c:v>33.00520000000035</c:v>
                </c:pt>
                <c:pt idx="441">
                  <c:v>33.005300000000354</c:v>
                </c:pt>
                <c:pt idx="442">
                  <c:v>33.005400000000357</c:v>
                </c:pt>
                <c:pt idx="443">
                  <c:v>33.00550000000036</c:v>
                </c:pt>
                <c:pt idx="444">
                  <c:v>33.005600000000364</c:v>
                </c:pt>
                <c:pt idx="445">
                  <c:v>33.005700000000367</c:v>
                </c:pt>
                <c:pt idx="446">
                  <c:v>33.00580000000037</c:v>
                </c:pt>
                <c:pt idx="447">
                  <c:v>33.005900000000373</c:v>
                </c:pt>
                <c:pt idx="448">
                  <c:v>33.006000000000377</c:v>
                </c:pt>
                <c:pt idx="449">
                  <c:v>33.00610000000038</c:v>
                </c:pt>
                <c:pt idx="450">
                  <c:v>33.006200000000383</c:v>
                </c:pt>
                <c:pt idx="451">
                  <c:v>33.006300000000387</c:v>
                </c:pt>
                <c:pt idx="452">
                  <c:v>33.00640000000039</c:v>
                </c:pt>
                <c:pt idx="453">
                  <c:v>33.006500000000393</c:v>
                </c:pt>
                <c:pt idx="454">
                  <c:v>33.006600000000397</c:v>
                </c:pt>
                <c:pt idx="455">
                  <c:v>33.0067000000004</c:v>
                </c:pt>
                <c:pt idx="456">
                  <c:v>33.006800000000403</c:v>
                </c:pt>
                <c:pt idx="457">
                  <c:v>33.006900000000407</c:v>
                </c:pt>
                <c:pt idx="458">
                  <c:v>33.00700000000041</c:v>
                </c:pt>
                <c:pt idx="459">
                  <c:v>33.007100000000413</c:v>
                </c:pt>
                <c:pt idx="460">
                  <c:v>33.007200000000417</c:v>
                </c:pt>
                <c:pt idx="461">
                  <c:v>33.00730000000042</c:v>
                </c:pt>
                <c:pt idx="462">
                  <c:v>33.007400000000423</c:v>
                </c:pt>
                <c:pt idx="463">
                  <c:v>33.007500000000427</c:v>
                </c:pt>
                <c:pt idx="464">
                  <c:v>33.00760000000043</c:v>
                </c:pt>
                <c:pt idx="465">
                  <c:v>33.007700000000433</c:v>
                </c:pt>
                <c:pt idx="466">
                  <c:v>33.007800000000437</c:v>
                </c:pt>
                <c:pt idx="467">
                  <c:v>33.00790000000044</c:v>
                </c:pt>
                <c:pt idx="468">
                  <c:v>33.008000000000443</c:v>
                </c:pt>
                <c:pt idx="469">
                  <c:v>33.008100000000447</c:v>
                </c:pt>
                <c:pt idx="470">
                  <c:v>33.00820000000045</c:v>
                </c:pt>
                <c:pt idx="471">
                  <c:v>33.008300000000453</c:v>
                </c:pt>
                <c:pt idx="472">
                  <c:v>33.008400000000456</c:v>
                </c:pt>
                <c:pt idx="473">
                  <c:v>33.00850000000046</c:v>
                </c:pt>
                <c:pt idx="474">
                  <c:v>33.008600000000463</c:v>
                </c:pt>
                <c:pt idx="475">
                  <c:v>33.008700000000466</c:v>
                </c:pt>
                <c:pt idx="476">
                  <c:v>33.00880000000047</c:v>
                </c:pt>
                <c:pt idx="477">
                  <c:v>33.008900000000473</c:v>
                </c:pt>
                <c:pt idx="478">
                  <c:v>33.009000000000476</c:v>
                </c:pt>
                <c:pt idx="479">
                  <c:v>33.00910000000048</c:v>
                </c:pt>
                <c:pt idx="480">
                  <c:v>33.009200000000483</c:v>
                </c:pt>
                <c:pt idx="481">
                  <c:v>33.009300000000486</c:v>
                </c:pt>
                <c:pt idx="482">
                  <c:v>33.00940000000049</c:v>
                </c:pt>
                <c:pt idx="483">
                  <c:v>33.009500000000493</c:v>
                </c:pt>
                <c:pt idx="484">
                  <c:v>33.009600000000496</c:v>
                </c:pt>
                <c:pt idx="485">
                  <c:v>33.0097000000005</c:v>
                </c:pt>
                <c:pt idx="486">
                  <c:v>33.009800000000503</c:v>
                </c:pt>
                <c:pt idx="487">
                  <c:v>33.009900000000506</c:v>
                </c:pt>
                <c:pt idx="488">
                  <c:v>33.01000000000051</c:v>
                </c:pt>
                <c:pt idx="489">
                  <c:v>33.010100000000513</c:v>
                </c:pt>
                <c:pt idx="490">
                  <c:v>33.010200000000516</c:v>
                </c:pt>
                <c:pt idx="491">
                  <c:v>33.01030000000052</c:v>
                </c:pt>
                <c:pt idx="492">
                  <c:v>33.010400000000523</c:v>
                </c:pt>
                <c:pt idx="493">
                  <c:v>33.010500000000526</c:v>
                </c:pt>
                <c:pt idx="494">
                  <c:v>33.01060000000053</c:v>
                </c:pt>
                <c:pt idx="495">
                  <c:v>33.010700000000533</c:v>
                </c:pt>
                <c:pt idx="496">
                  <c:v>33.010800000000536</c:v>
                </c:pt>
                <c:pt idx="497">
                  <c:v>33.010900000000539</c:v>
                </c:pt>
                <c:pt idx="498">
                  <c:v>33.011000000000543</c:v>
                </c:pt>
                <c:pt idx="499">
                  <c:v>33.011100000000546</c:v>
                </c:pt>
                <c:pt idx="500">
                  <c:v>33.011200000000549</c:v>
                </c:pt>
                <c:pt idx="501">
                  <c:v>33.011300000000553</c:v>
                </c:pt>
                <c:pt idx="502">
                  <c:v>33.011400000000556</c:v>
                </c:pt>
                <c:pt idx="503">
                  <c:v>33.011500000000559</c:v>
                </c:pt>
                <c:pt idx="504">
                  <c:v>33.011600000000563</c:v>
                </c:pt>
                <c:pt idx="505">
                  <c:v>33.011700000000566</c:v>
                </c:pt>
                <c:pt idx="506">
                  <c:v>33.011800000000569</c:v>
                </c:pt>
                <c:pt idx="507">
                  <c:v>33.011900000000573</c:v>
                </c:pt>
                <c:pt idx="508">
                  <c:v>33.012000000000576</c:v>
                </c:pt>
                <c:pt idx="509">
                  <c:v>33.012100000000579</c:v>
                </c:pt>
                <c:pt idx="510">
                  <c:v>33.012200000000583</c:v>
                </c:pt>
                <c:pt idx="511">
                  <c:v>33.012300000000586</c:v>
                </c:pt>
                <c:pt idx="512">
                  <c:v>33.012400000000589</c:v>
                </c:pt>
                <c:pt idx="513">
                  <c:v>33.012500000000593</c:v>
                </c:pt>
                <c:pt idx="514">
                  <c:v>33.012600000000596</c:v>
                </c:pt>
                <c:pt idx="515">
                  <c:v>33.012700000000599</c:v>
                </c:pt>
                <c:pt idx="516">
                  <c:v>33.012800000000603</c:v>
                </c:pt>
                <c:pt idx="517">
                  <c:v>33.012900000000606</c:v>
                </c:pt>
                <c:pt idx="518">
                  <c:v>33.013000000000609</c:v>
                </c:pt>
                <c:pt idx="519">
                  <c:v>33.013100000000613</c:v>
                </c:pt>
                <c:pt idx="520">
                  <c:v>33.013200000000616</c:v>
                </c:pt>
                <c:pt idx="521">
                  <c:v>33.013300000000619</c:v>
                </c:pt>
                <c:pt idx="522">
                  <c:v>33.013400000000622</c:v>
                </c:pt>
                <c:pt idx="523">
                  <c:v>33.013500000000626</c:v>
                </c:pt>
                <c:pt idx="524">
                  <c:v>33.013600000000629</c:v>
                </c:pt>
                <c:pt idx="525">
                  <c:v>33.013700000000632</c:v>
                </c:pt>
                <c:pt idx="526">
                  <c:v>33.013800000000636</c:v>
                </c:pt>
                <c:pt idx="527">
                  <c:v>33.013900000000639</c:v>
                </c:pt>
                <c:pt idx="528">
                  <c:v>33.014000000000642</c:v>
                </c:pt>
                <c:pt idx="529">
                  <c:v>33.014100000000646</c:v>
                </c:pt>
                <c:pt idx="530">
                  <c:v>33.014200000000649</c:v>
                </c:pt>
                <c:pt idx="531">
                  <c:v>33.014300000000652</c:v>
                </c:pt>
                <c:pt idx="532">
                  <c:v>33.014400000000656</c:v>
                </c:pt>
                <c:pt idx="533">
                  <c:v>33.014500000000659</c:v>
                </c:pt>
                <c:pt idx="534">
                  <c:v>33.014600000000662</c:v>
                </c:pt>
                <c:pt idx="535">
                  <c:v>33.014700000000666</c:v>
                </c:pt>
                <c:pt idx="536">
                  <c:v>33.014800000000669</c:v>
                </c:pt>
                <c:pt idx="537">
                  <c:v>33.014900000000672</c:v>
                </c:pt>
                <c:pt idx="538">
                  <c:v>33.015000000000676</c:v>
                </c:pt>
                <c:pt idx="539">
                  <c:v>33.015100000000679</c:v>
                </c:pt>
                <c:pt idx="540">
                  <c:v>33.015200000000682</c:v>
                </c:pt>
                <c:pt idx="541">
                  <c:v>33.015300000000686</c:v>
                </c:pt>
                <c:pt idx="542">
                  <c:v>33.015400000000689</c:v>
                </c:pt>
                <c:pt idx="543">
                  <c:v>33.015500000000692</c:v>
                </c:pt>
                <c:pt idx="544">
                  <c:v>33.015600000000696</c:v>
                </c:pt>
                <c:pt idx="545">
                  <c:v>33.015700000000699</c:v>
                </c:pt>
                <c:pt idx="546">
                  <c:v>33.015800000000702</c:v>
                </c:pt>
                <c:pt idx="547">
                  <c:v>33.015900000000705</c:v>
                </c:pt>
                <c:pt idx="548">
                  <c:v>33.016000000000709</c:v>
                </c:pt>
                <c:pt idx="549">
                  <c:v>33.016100000000712</c:v>
                </c:pt>
                <c:pt idx="550">
                  <c:v>33.016200000000715</c:v>
                </c:pt>
                <c:pt idx="551">
                  <c:v>33.016300000000719</c:v>
                </c:pt>
                <c:pt idx="552">
                  <c:v>33.016400000000722</c:v>
                </c:pt>
                <c:pt idx="553">
                  <c:v>33.016500000000725</c:v>
                </c:pt>
                <c:pt idx="554">
                  <c:v>33.016600000000729</c:v>
                </c:pt>
                <c:pt idx="555">
                  <c:v>33.016700000000732</c:v>
                </c:pt>
                <c:pt idx="556">
                  <c:v>33.016800000000735</c:v>
                </c:pt>
                <c:pt idx="557">
                  <c:v>33.016900000000739</c:v>
                </c:pt>
                <c:pt idx="558">
                  <c:v>33.017000000000742</c:v>
                </c:pt>
                <c:pt idx="559">
                  <c:v>33.017100000000745</c:v>
                </c:pt>
                <c:pt idx="560">
                  <c:v>33.017200000000749</c:v>
                </c:pt>
                <c:pt idx="561">
                  <c:v>33.017300000000752</c:v>
                </c:pt>
                <c:pt idx="562">
                  <c:v>33.017400000000755</c:v>
                </c:pt>
                <c:pt idx="563">
                  <c:v>33.017500000000759</c:v>
                </c:pt>
                <c:pt idx="564">
                  <c:v>33.017600000000762</c:v>
                </c:pt>
                <c:pt idx="565">
                  <c:v>33.017700000000765</c:v>
                </c:pt>
                <c:pt idx="566">
                  <c:v>33.017800000000769</c:v>
                </c:pt>
                <c:pt idx="567">
                  <c:v>33.017900000000772</c:v>
                </c:pt>
                <c:pt idx="568">
                  <c:v>33.018000000000775</c:v>
                </c:pt>
                <c:pt idx="569">
                  <c:v>33.018100000000778</c:v>
                </c:pt>
                <c:pt idx="570">
                  <c:v>33.018200000000782</c:v>
                </c:pt>
                <c:pt idx="571">
                  <c:v>33.018300000000785</c:v>
                </c:pt>
                <c:pt idx="572">
                  <c:v>33.018400000000788</c:v>
                </c:pt>
                <c:pt idx="573">
                  <c:v>33.018500000000792</c:v>
                </c:pt>
                <c:pt idx="574">
                  <c:v>33.018600000000795</c:v>
                </c:pt>
                <c:pt idx="575">
                  <c:v>33.018700000000798</c:v>
                </c:pt>
                <c:pt idx="576">
                  <c:v>33.018800000000802</c:v>
                </c:pt>
                <c:pt idx="577">
                  <c:v>33.018900000000805</c:v>
                </c:pt>
                <c:pt idx="578">
                  <c:v>33.019000000000808</c:v>
                </c:pt>
                <c:pt idx="579">
                  <c:v>33.019100000000812</c:v>
                </c:pt>
                <c:pt idx="580">
                  <c:v>33.019200000000815</c:v>
                </c:pt>
                <c:pt idx="581">
                  <c:v>33.019300000000818</c:v>
                </c:pt>
                <c:pt idx="582">
                  <c:v>33.019400000000822</c:v>
                </c:pt>
                <c:pt idx="583">
                  <c:v>33.019500000000825</c:v>
                </c:pt>
                <c:pt idx="584">
                  <c:v>33.019600000000828</c:v>
                </c:pt>
                <c:pt idx="585">
                  <c:v>33.019700000000832</c:v>
                </c:pt>
                <c:pt idx="586">
                  <c:v>33.019800000000835</c:v>
                </c:pt>
                <c:pt idx="587">
                  <c:v>33.019900000000838</c:v>
                </c:pt>
                <c:pt idx="588">
                  <c:v>33.020000000000842</c:v>
                </c:pt>
                <c:pt idx="589">
                  <c:v>33.020100000000845</c:v>
                </c:pt>
                <c:pt idx="590">
                  <c:v>33.020200000000848</c:v>
                </c:pt>
                <c:pt idx="591">
                  <c:v>33.020300000000852</c:v>
                </c:pt>
                <c:pt idx="592">
                  <c:v>33.020400000000855</c:v>
                </c:pt>
                <c:pt idx="593">
                  <c:v>33.020500000000858</c:v>
                </c:pt>
                <c:pt idx="594">
                  <c:v>33.020600000000861</c:v>
                </c:pt>
                <c:pt idx="595">
                  <c:v>33.020700000000865</c:v>
                </c:pt>
                <c:pt idx="596">
                  <c:v>33.020800000000868</c:v>
                </c:pt>
                <c:pt idx="597">
                  <c:v>33.020900000000871</c:v>
                </c:pt>
                <c:pt idx="598">
                  <c:v>33.021000000000875</c:v>
                </c:pt>
                <c:pt idx="599">
                  <c:v>33.021100000000878</c:v>
                </c:pt>
                <c:pt idx="600">
                  <c:v>33.021200000000881</c:v>
                </c:pt>
                <c:pt idx="601">
                  <c:v>33.021300000000885</c:v>
                </c:pt>
                <c:pt idx="602">
                  <c:v>33.021400000000888</c:v>
                </c:pt>
                <c:pt idx="603">
                  <c:v>33.021500000000891</c:v>
                </c:pt>
                <c:pt idx="604">
                  <c:v>33.021600000000895</c:v>
                </c:pt>
                <c:pt idx="605">
                  <c:v>33.021700000000898</c:v>
                </c:pt>
                <c:pt idx="606">
                  <c:v>33.021800000000901</c:v>
                </c:pt>
                <c:pt idx="607">
                  <c:v>33.021900000000905</c:v>
                </c:pt>
                <c:pt idx="608">
                  <c:v>33.022000000000908</c:v>
                </c:pt>
                <c:pt idx="609">
                  <c:v>33.022100000000911</c:v>
                </c:pt>
                <c:pt idx="610">
                  <c:v>33.022200000000915</c:v>
                </c:pt>
                <c:pt idx="611">
                  <c:v>33.022300000000918</c:v>
                </c:pt>
                <c:pt idx="612">
                  <c:v>33.022400000000921</c:v>
                </c:pt>
                <c:pt idx="613">
                  <c:v>33.022500000000925</c:v>
                </c:pt>
                <c:pt idx="614">
                  <c:v>33.022600000000928</c:v>
                </c:pt>
                <c:pt idx="615">
                  <c:v>33.022700000000931</c:v>
                </c:pt>
                <c:pt idx="616">
                  <c:v>33.022800000000935</c:v>
                </c:pt>
                <c:pt idx="617">
                  <c:v>33.022900000000938</c:v>
                </c:pt>
                <c:pt idx="618">
                  <c:v>33.023000000000941</c:v>
                </c:pt>
                <c:pt idx="619">
                  <c:v>33.023100000000944</c:v>
                </c:pt>
                <c:pt idx="620">
                  <c:v>33.023200000000948</c:v>
                </c:pt>
                <c:pt idx="621">
                  <c:v>33.023300000000951</c:v>
                </c:pt>
                <c:pt idx="622">
                  <c:v>33.023400000000954</c:v>
                </c:pt>
                <c:pt idx="623">
                  <c:v>33.023500000000958</c:v>
                </c:pt>
                <c:pt idx="624">
                  <c:v>33.023600000000961</c:v>
                </c:pt>
                <c:pt idx="625">
                  <c:v>33.023700000000964</c:v>
                </c:pt>
                <c:pt idx="626">
                  <c:v>33.023800000000968</c:v>
                </c:pt>
                <c:pt idx="627">
                  <c:v>33.023900000000971</c:v>
                </c:pt>
                <c:pt idx="628">
                  <c:v>33.024000000000974</c:v>
                </c:pt>
                <c:pt idx="629">
                  <c:v>33.024100000000978</c:v>
                </c:pt>
                <c:pt idx="630">
                  <c:v>33.024200000000981</c:v>
                </c:pt>
                <c:pt idx="631">
                  <c:v>33.024300000000984</c:v>
                </c:pt>
                <c:pt idx="632">
                  <c:v>33.024400000000988</c:v>
                </c:pt>
                <c:pt idx="633">
                  <c:v>33.024500000000991</c:v>
                </c:pt>
                <c:pt idx="634">
                  <c:v>33.024600000000994</c:v>
                </c:pt>
                <c:pt idx="635">
                  <c:v>33.024700000000998</c:v>
                </c:pt>
                <c:pt idx="636">
                  <c:v>33.024800000001001</c:v>
                </c:pt>
                <c:pt idx="637">
                  <c:v>33.024900000001004</c:v>
                </c:pt>
                <c:pt idx="638">
                  <c:v>33.025000000001008</c:v>
                </c:pt>
                <c:pt idx="639">
                  <c:v>33.025100000001011</c:v>
                </c:pt>
                <c:pt idx="640">
                  <c:v>33.025200000001014</c:v>
                </c:pt>
                <c:pt idx="641">
                  <c:v>33.025300000001018</c:v>
                </c:pt>
                <c:pt idx="642">
                  <c:v>33.025400000001021</c:v>
                </c:pt>
                <c:pt idx="643">
                  <c:v>33.025500000001024</c:v>
                </c:pt>
                <c:pt idx="644">
                  <c:v>33.025600000001027</c:v>
                </c:pt>
                <c:pt idx="645">
                  <c:v>33.025700000001031</c:v>
                </c:pt>
                <c:pt idx="646">
                  <c:v>33.025800000001034</c:v>
                </c:pt>
                <c:pt idx="647">
                  <c:v>33.025900000001037</c:v>
                </c:pt>
                <c:pt idx="648">
                  <c:v>33.026000000001041</c:v>
                </c:pt>
                <c:pt idx="649">
                  <c:v>33.026100000001044</c:v>
                </c:pt>
                <c:pt idx="650">
                  <c:v>33.026200000001047</c:v>
                </c:pt>
                <c:pt idx="651">
                  <c:v>33.026300000001051</c:v>
                </c:pt>
                <c:pt idx="652">
                  <c:v>33.026400000001054</c:v>
                </c:pt>
                <c:pt idx="653">
                  <c:v>33.026500000001057</c:v>
                </c:pt>
                <c:pt idx="654">
                  <c:v>33.026600000001061</c:v>
                </c:pt>
                <c:pt idx="655">
                  <c:v>33.026700000001064</c:v>
                </c:pt>
                <c:pt idx="656">
                  <c:v>33.026800000001067</c:v>
                </c:pt>
                <c:pt idx="657">
                  <c:v>33.026900000001071</c:v>
                </c:pt>
                <c:pt idx="658">
                  <c:v>33.027000000001074</c:v>
                </c:pt>
                <c:pt idx="659">
                  <c:v>33.027100000001077</c:v>
                </c:pt>
                <c:pt idx="660">
                  <c:v>33.027200000001081</c:v>
                </c:pt>
                <c:pt idx="661">
                  <c:v>33.027300000001084</c:v>
                </c:pt>
                <c:pt idx="662">
                  <c:v>33.027400000001087</c:v>
                </c:pt>
                <c:pt idx="663">
                  <c:v>33.027500000001091</c:v>
                </c:pt>
                <c:pt idx="664">
                  <c:v>33.027600000001094</c:v>
                </c:pt>
                <c:pt idx="665">
                  <c:v>33.027700000001097</c:v>
                </c:pt>
                <c:pt idx="666">
                  <c:v>33.0278000000011</c:v>
                </c:pt>
                <c:pt idx="667">
                  <c:v>33.027900000001104</c:v>
                </c:pt>
                <c:pt idx="668">
                  <c:v>33.028000000001107</c:v>
                </c:pt>
                <c:pt idx="669">
                  <c:v>33.02810000000111</c:v>
                </c:pt>
                <c:pt idx="670">
                  <c:v>33.028200000001114</c:v>
                </c:pt>
                <c:pt idx="671">
                  <c:v>33.028300000001117</c:v>
                </c:pt>
                <c:pt idx="672">
                  <c:v>33.02840000000112</c:v>
                </c:pt>
                <c:pt idx="673">
                  <c:v>33.028500000001124</c:v>
                </c:pt>
                <c:pt idx="674">
                  <c:v>33.028600000001127</c:v>
                </c:pt>
                <c:pt idx="675">
                  <c:v>33.02870000000113</c:v>
                </c:pt>
                <c:pt idx="676">
                  <c:v>33.028800000001134</c:v>
                </c:pt>
                <c:pt idx="677">
                  <c:v>33.028900000001137</c:v>
                </c:pt>
                <c:pt idx="678">
                  <c:v>33.02900000000114</c:v>
                </c:pt>
                <c:pt idx="679">
                  <c:v>33.029100000001144</c:v>
                </c:pt>
                <c:pt idx="680">
                  <c:v>33.029200000001147</c:v>
                </c:pt>
                <c:pt idx="681">
                  <c:v>33.02930000000115</c:v>
                </c:pt>
                <c:pt idx="682">
                  <c:v>33.029400000001154</c:v>
                </c:pt>
                <c:pt idx="683">
                  <c:v>33.029500000001157</c:v>
                </c:pt>
                <c:pt idx="684">
                  <c:v>33.02960000000116</c:v>
                </c:pt>
                <c:pt idx="685">
                  <c:v>33.029700000001164</c:v>
                </c:pt>
                <c:pt idx="686">
                  <c:v>33.029800000001167</c:v>
                </c:pt>
                <c:pt idx="687">
                  <c:v>33.02990000000117</c:v>
                </c:pt>
                <c:pt idx="688">
                  <c:v>33.030000000001174</c:v>
                </c:pt>
                <c:pt idx="689">
                  <c:v>33.030100000001177</c:v>
                </c:pt>
                <c:pt idx="690">
                  <c:v>33.03020000000118</c:v>
                </c:pt>
                <c:pt idx="691">
                  <c:v>33.030300000001183</c:v>
                </c:pt>
                <c:pt idx="692">
                  <c:v>33.030400000001187</c:v>
                </c:pt>
                <c:pt idx="693">
                  <c:v>33.03050000000119</c:v>
                </c:pt>
                <c:pt idx="694">
                  <c:v>33.030600000001193</c:v>
                </c:pt>
                <c:pt idx="695">
                  <c:v>33.030700000001197</c:v>
                </c:pt>
                <c:pt idx="696">
                  <c:v>33.0308000000012</c:v>
                </c:pt>
                <c:pt idx="697">
                  <c:v>33.030900000001203</c:v>
                </c:pt>
                <c:pt idx="698">
                  <c:v>33.031000000001207</c:v>
                </c:pt>
                <c:pt idx="699">
                  <c:v>33.03110000000121</c:v>
                </c:pt>
                <c:pt idx="700">
                  <c:v>33.031200000001213</c:v>
                </c:pt>
                <c:pt idx="701">
                  <c:v>33.031300000001217</c:v>
                </c:pt>
                <c:pt idx="702">
                  <c:v>33.03140000000122</c:v>
                </c:pt>
                <c:pt idx="703">
                  <c:v>33.031500000001223</c:v>
                </c:pt>
                <c:pt idx="704">
                  <c:v>33.031600000001227</c:v>
                </c:pt>
                <c:pt idx="705">
                  <c:v>33.03170000000123</c:v>
                </c:pt>
                <c:pt idx="706">
                  <c:v>33.031800000001233</c:v>
                </c:pt>
                <c:pt idx="707">
                  <c:v>33.031900000001237</c:v>
                </c:pt>
                <c:pt idx="708">
                  <c:v>33.03200000000124</c:v>
                </c:pt>
                <c:pt idx="709">
                  <c:v>33.032100000001243</c:v>
                </c:pt>
                <c:pt idx="710">
                  <c:v>33.032200000001247</c:v>
                </c:pt>
                <c:pt idx="711">
                  <c:v>33.03230000000125</c:v>
                </c:pt>
                <c:pt idx="712">
                  <c:v>33.032400000001253</c:v>
                </c:pt>
                <c:pt idx="713">
                  <c:v>33.032500000001257</c:v>
                </c:pt>
                <c:pt idx="714">
                  <c:v>33.03260000000126</c:v>
                </c:pt>
                <c:pt idx="715">
                  <c:v>33.032700000001263</c:v>
                </c:pt>
                <c:pt idx="716">
                  <c:v>33.032800000001266</c:v>
                </c:pt>
                <c:pt idx="717">
                  <c:v>33.03290000000127</c:v>
                </c:pt>
                <c:pt idx="718">
                  <c:v>33.033000000001273</c:v>
                </c:pt>
                <c:pt idx="719">
                  <c:v>33.033100000001276</c:v>
                </c:pt>
                <c:pt idx="720">
                  <c:v>33.03320000000128</c:v>
                </c:pt>
                <c:pt idx="721">
                  <c:v>33.033300000001283</c:v>
                </c:pt>
                <c:pt idx="722">
                  <c:v>33.033400000001286</c:v>
                </c:pt>
                <c:pt idx="723">
                  <c:v>33.03350000000129</c:v>
                </c:pt>
                <c:pt idx="724">
                  <c:v>33.033600000001293</c:v>
                </c:pt>
                <c:pt idx="725">
                  <c:v>33.033700000001296</c:v>
                </c:pt>
                <c:pt idx="726">
                  <c:v>33.0338000000013</c:v>
                </c:pt>
                <c:pt idx="727">
                  <c:v>33.033900000001303</c:v>
                </c:pt>
                <c:pt idx="728">
                  <c:v>33.034000000001306</c:v>
                </c:pt>
                <c:pt idx="729">
                  <c:v>33.03410000000131</c:v>
                </c:pt>
                <c:pt idx="730">
                  <c:v>33.034200000001313</c:v>
                </c:pt>
                <c:pt idx="731">
                  <c:v>33.034300000001316</c:v>
                </c:pt>
                <c:pt idx="732">
                  <c:v>33.03440000000132</c:v>
                </c:pt>
                <c:pt idx="733">
                  <c:v>33.034500000001323</c:v>
                </c:pt>
                <c:pt idx="734">
                  <c:v>33.034600000001326</c:v>
                </c:pt>
                <c:pt idx="735">
                  <c:v>33.03470000000133</c:v>
                </c:pt>
                <c:pt idx="736">
                  <c:v>33.034800000001333</c:v>
                </c:pt>
                <c:pt idx="737">
                  <c:v>33.034900000001336</c:v>
                </c:pt>
                <c:pt idx="738">
                  <c:v>33.03500000000134</c:v>
                </c:pt>
                <c:pt idx="739">
                  <c:v>33.035100000001343</c:v>
                </c:pt>
                <c:pt idx="740">
                  <c:v>33.035200000001346</c:v>
                </c:pt>
                <c:pt idx="741">
                  <c:v>33.035300000001349</c:v>
                </c:pt>
                <c:pt idx="742">
                  <c:v>33.035400000001353</c:v>
                </c:pt>
                <c:pt idx="743">
                  <c:v>33.035500000001356</c:v>
                </c:pt>
                <c:pt idx="744">
                  <c:v>33.035600000001359</c:v>
                </c:pt>
                <c:pt idx="745">
                  <c:v>33.035700000001363</c:v>
                </c:pt>
                <c:pt idx="746">
                  <c:v>33.035800000001366</c:v>
                </c:pt>
                <c:pt idx="747">
                  <c:v>33.035900000001369</c:v>
                </c:pt>
                <c:pt idx="748">
                  <c:v>33.036000000001373</c:v>
                </c:pt>
                <c:pt idx="749">
                  <c:v>33.036100000001376</c:v>
                </c:pt>
                <c:pt idx="750">
                  <c:v>33.036200000001379</c:v>
                </c:pt>
                <c:pt idx="751">
                  <c:v>33.036300000001383</c:v>
                </c:pt>
                <c:pt idx="752">
                  <c:v>33.036400000001386</c:v>
                </c:pt>
                <c:pt idx="753">
                  <c:v>33.036500000001389</c:v>
                </c:pt>
                <c:pt idx="754">
                  <c:v>33.036600000001393</c:v>
                </c:pt>
                <c:pt idx="755">
                  <c:v>33.036700000001396</c:v>
                </c:pt>
                <c:pt idx="756">
                  <c:v>33.036800000001399</c:v>
                </c:pt>
                <c:pt idx="757">
                  <c:v>33.036900000001403</c:v>
                </c:pt>
                <c:pt idx="758">
                  <c:v>33.037000000001406</c:v>
                </c:pt>
                <c:pt idx="759">
                  <c:v>33.037100000001409</c:v>
                </c:pt>
                <c:pt idx="760">
                  <c:v>33.037200000001413</c:v>
                </c:pt>
                <c:pt idx="761">
                  <c:v>33.037300000001416</c:v>
                </c:pt>
                <c:pt idx="762">
                  <c:v>33.037400000001419</c:v>
                </c:pt>
                <c:pt idx="763">
                  <c:v>33.037500000001423</c:v>
                </c:pt>
                <c:pt idx="764">
                  <c:v>33.037600000001426</c:v>
                </c:pt>
                <c:pt idx="765">
                  <c:v>33.037700000001429</c:v>
                </c:pt>
                <c:pt idx="766">
                  <c:v>33.037800000001432</c:v>
                </c:pt>
                <c:pt idx="767">
                  <c:v>33.037900000001436</c:v>
                </c:pt>
                <c:pt idx="768">
                  <c:v>33.038000000001439</c:v>
                </c:pt>
                <c:pt idx="769">
                  <c:v>33.038100000001442</c:v>
                </c:pt>
                <c:pt idx="770">
                  <c:v>33.038200000001446</c:v>
                </c:pt>
                <c:pt idx="771">
                  <c:v>33.038300000001449</c:v>
                </c:pt>
                <c:pt idx="772">
                  <c:v>33.038400000001452</c:v>
                </c:pt>
                <c:pt idx="773">
                  <c:v>33.038500000001456</c:v>
                </c:pt>
                <c:pt idx="774">
                  <c:v>33.038600000001459</c:v>
                </c:pt>
                <c:pt idx="775">
                  <c:v>33.038700000001462</c:v>
                </c:pt>
                <c:pt idx="776">
                  <c:v>33.038800000001466</c:v>
                </c:pt>
                <c:pt idx="777">
                  <c:v>33.038900000001469</c:v>
                </c:pt>
                <c:pt idx="778">
                  <c:v>33.039000000001472</c:v>
                </c:pt>
                <c:pt idx="779">
                  <c:v>33.039100000001476</c:v>
                </c:pt>
                <c:pt idx="780">
                  <c:v>33.039200000001479</c:v>
                </c:pt>
                <c:pt idx="781">
                  <c:v>33.039300000001482</c:v>
                </c:pt>
                <c:pt idx="782">
                  <c:v>33.039400000001486</c:v>
                </c:pt>
                <c:pt idx="783">
                  <c:v>33.039500000001489</c:v>
                </c:pt>
                <c:pt idx="784">
                  <c:v>33.039600000001492</c:v>
                </c:pt>
                <c:pt idx="785">
                  <c:v>33.039700000001496</c:v>
                </c:pt>
                <c:pt idx="786">
                  <c:v>33.039800000001499</c:v>
                </c:pt>
                <c:pt idx="787">
                  <c:v>33.039900000001502</c:v>
                </c:pt>
                <c:pt idx="788">
                  <c:v>33.040000000001505</c:v>
                </c:pt>
                <c:pt idx="789">
                  <c:v>33.040100000001509</c:v>
                </c:pt>
                <c:pt idx="790">
                  <c:v>33.040200000001512</c:v>
                </c:pt>
                <c:pt idx="791">
                  <c:v>33.040300000001515</c:v>
                </c:pt>
                <c:pt idx="792">
                  <c:v>33.040400000001519</c:v>
                </c:pt>
                <c:pt idx="793">
                  <c:v>33.040500000001522</c:v>
                </c:pt>
                <c:pt idx="794">
                  <c:v>33.040600000001525</c:v>
                </c:pt>
                <c:pt idx="795">
                  <c:v>33.040700000001529</c:v>
                </c:pt>
                <c:pt idx="796">
                  <c:v>33.040800000001532</c:v>
                </c:pt>
                <c:pt idx="797">
                  <c:v>33.040900000001535</c:v>
                </c:pt>
                <c:pt idx="798">
                  <c:v>33.041000000001539</c:v>
                </c:pt>
                <c:pt idx="799">
                  <c:v>33.041100000001542</c:v>
                </c:pt>
                <c:pt idx="800">
                  <c:v>33.041200000001545</c:v>
                </c:pt>
                <c:pt idx="801">
                  <c:v>33.041300000001549</c:v>
                </c:pt>
                <c:pt idx="802">
                  <c:v>33.041400000001552</c:v>
                </c:pt>
                <c:pt idx="803">
                  <c:v>33.041500000001555</c:v>
                </c:pt>
                <c:pt idx="804">
                  <c:v>33.041600000001559</c:v>
                </c:pt>
                <c:pt idx="805">
                  <c:v>33.041700000001562</c:v>
                </c:pt>
                <c:pt idx="806">
                  <c:v>33.041800000001565</c:v>
                </c:pt>
                <c:pt idx="807">
                  <c:v>33.041900000001569</c:v>
                </c:pt>
                <c:pt idx="808">
                  <c:v>33.042000000001572</c:v>
                </c:pt>
                <c:pt idx="809">
                  <c:v>33.042100000001575</c:v>
                </c:pt>
                <c:pt idx="810">
                  <c:v>33.042200000001579</c:v>
                </c:pt>
                <c:pt idx="811">
                  <c:v>33.042300000001582</c:v>
                </c:pt>
                <c:pt idx="812">
                  <c:v>33.042400000001585</c:v>
                </c:pt>
                <c:pt idx="813">
                  <c:v>33.042500000001588</c:v>
                </c:pt>
                <c:pt idx="814">
                  <c:v>33.042600000001592</c:v>
                </c:pt>
                <c:pt idx="815">
                  <c:v>33.042700000001595</c:v>
                </c:pt>
                <c:pt idx="816">
                  <c:v>33.042800000001598</c:v>
                </c:pt>
                <c:pt idx="817">
                  <c:v>33.042900000001602</c:v>
                </c:pt>
                <c:pt idx="818">
                  <c:v>33.043000000001605</c:v>
                </c:pt>
                <c:pt idx="819">
                  <c:v>33.043100000001608</c:v>
                </c:pt>
                <c:pt idx="820">
                  <c:v>33.043200000001612</c:v>
                </c:pt>
                <c:pt idx="821">
                  <c:v>33.043300000001615</c:v>
                </c:pt>
                <c:pt idx="822">
                  <c:v>33.043400000001618</c:v>
                </c:pt>
                <c:pt idx="823">
                  <c:v>33.043500000001622</c:v>
                </c:pt>
                <c:pt idx="824">
                  <c:v>33.043600000001625</c:v>
                </c:pt>
                <c:pt idx="825">
                  <c:v>33.043700000001628</c:v>
                </c:pt>
                <c:pt idx="826">
                  <c:v>33.043800000001632</c:v>
                </c:pt>
                <c:pt idx="827">
                  <c:v>33.043900000001635</c:v>
                </c:pt>
                <c:pt idx="828">
                  <c:v>33.044000000001638</c:v>
                </c:pt>
                <c:pt idx="829">
                  <c:v>33.044100000001642</c:v>
                </c:pt>
                <c:pt idx="830">
                  <c:v>33.044200000001645</c:v>
                </c:pt>
                <c:pt idx="831">
                  <c:v>33.044300000001648</c:v>
                </c:pt>
                <c:pt idx="832">
                  <c:v>33.044400000001652</c:v>
                </c:pt>
                <c:pt idx="833">
                  <c:v>33.044500000001655</c:v>
                </c:pt>
                <c:pt idx="834">
                  <c:v>33.044600000001658</c:v>
                </c:pt>
                <c:pt idx="835">
                  <c:v>33.044700000001662</c:v>
                </c:pt>
                <c:pt idx="836">
                  <c:v>33.044800000001665</c:v>
                </c:pt>
                <c:pt idx="837">
                  <c:v>33.044900000001668</c:v>
                </c:pt>
                <c:pt idx="838">
                  <c:v>33.045000000001671</c:v>
                </c:pt>
                <c:pt idx="839">
                  <c:v>33.045100000001675</c:v>
                </c:pt>
                <c:pt idx="840">
                  <c:v>33.045200000001678</c:v>
                </c:pt>
                <c:pt idx="841">
                  <c:v>33.045300000001681</c:v>
                </c:pt>
                <c:pt idx="842">
                  <c:v>33.045400000001685</c:v>
                </c:pt>
                <c:pt idx="843">
                  <c:v>33.045500000001688</c:v>
                </c:pt>
                <c:pt idx="844">
                  <c:v>33.045600000001691</c:v>
                </c:pt>
                <c:pt idx="845">
                  <c:v>33.045700000001695</c:v>
                </c:pt>
                <c:pt idx="846">
                  <c:v>33.045800000001698</c:v>
                </c:pt>
                <c:pt idx="847">
                  <c:v>33.045900000001701</c:v>
                </c:pt>
                <c:pt idx="848">
                  <c:v>33.046000000001705</c:v>
                </c:pt>
                <c:pt idx="849">
                  <c:v>33.046100000001708</c:v>
                </c:pt>
                <c:pt idx="850">
                  <c:v>33.046200000001711</c:v>
                </c:pt>
                <c:pt idx="851">
                  <c:v>33.046300000001715</c:v>
                </c:pt>
                <c:pt idx="852">
                  <c:v>33.046400000001718</c:v>
                </c:pt>
                <c:pt idx="853">
                  <c:v>33.046500000001721</c:v>
                </c:pt>
                <c:pt idx="854">
                  <c:v>33.046600000001725</c:v>
                </c:pt>
                <c:pt idx="855">
                  <c:v>33.046700000001728</c:v>
                </c:pt>
                <c:pt idx="856">
                  <c:v>33.046800000001731</c:v>
                </c:pt>
                <c:pt idx="857">
                  <c:v>33.046900000001735</c:v>
                </c:pt>
                <c:pt idx="858">
                  <c:v>33.047000000001738</c:v>
                </c:pt>
                <c:pt idx="859">
                  <c:v>33.047100000001741</c:v>
                </c:pt>
                <c:pt idx="860">
                  <c:v>33.047200000001745</c:v>
                </c:pt>
                <c:pt idx="861">
                  <c:v>33.047300000001748</c:v>
                </c:pt>
                <c:pt idx="862">
                  <c:v>33.047400000001751</c:v>
                </c:pt>
                <c:pt idx="863">
                  <c:v>33.047500000001754</c:v>
                </c:pt>
                <c:pt idx="864">
                  <c:v>33.047600000001758</c:v>
                </c:pt>
                <c:pt idx="865">
                  <c:v>33.047700000001761</c:v>
                </c:pt>
                <c:pt idx="866">
                  <c:v>33.047800000001764</c:v>
                </c:pt>
                <c:pt idx="867">
                  <c:v>33.047900000001768</c:v>
                </c:pt>
                <c:pt idx="868">
                  <c:v>33.048000000001771</c:v>
                </c:pt>
                <c:pt idx="869">
                  <c:v>33.048100000001774</c:v>
                </c:pt>
                <c:pt idx="870">
                  <c:v>33.048200000001778</c:v>
                </c:pt>
                <c:pt idx="871">
                  <c:v>33.048300000001781</c:v>
                </c:pt>
                <c:pt idx="872">
                  <c:v>33.048400000001784</c:v>
                </c:pt>
                <c:pt idx="873">
                  <c:v>33.048500000001788</c:v>
                </c:pt>
                <c:pt idx="874">
                  <c:v>33.048600000001791</c:v>
                </c:pt>
                <c:pt idx="875">
                  <c:v>33.048700000001794</c:v>
                </c:pt>
                <c:pt idx="876">
                  <c:v>33.048800000001798</c:v>
                </c:pt>
                <c:pt idx="877">
                  <c:v>33.048900000001801</c:v>
                </c:pt>
                <c:pt idx="878">
                  <c:v>33.049000000001804</c:v>
                </c:pt>
                <c:pt idx="879">
                  <c:v>33.049100000001808</c:v>
                </c:pt>
                <c:pt idx="880">
                  <c:v>33.049200000001811</c:v>
                </c:pt>
                <c:pt idx="881">
                  <c:v>33.049300000001814</c:v>
                </c:pt>
                <c:pt idx="882">
                  <c:v>33.049400000001818</c:v>
                </c:pt>
                <c:pt idx="883">
                  <c:v>33.049500000001821</c:v>
                </c:pt>
                <c:pt idx="884">
                  <c:v>33.049600000001824</c:v>
                </c:pt>
                <c:pt idx="885">
                  <c:v>33.049700000001828</c:v>
                </c:pt>
                <c:pt idx="886">
                  <c:v>33.049800000001831</c:v>
                </c:pt>
                <c:pt idx="887">
                  <c:v>33.049900000001834</c:v>
                </c:pt>
                <c:pt idx="888">
                  <c:v>33.050000000001837</c:v>
                </c:pt>
                <c:pt idx="889">
                  <c:v>33.050100000001841</c:v>
                </c:pt>
                <c:pt idx="890">
                  <c:v>33.050200000001844</c:v>
                </c:pt>
                <c:pt idx="891">
                  <c:v>33.050300000001847</c:v>
                </c:pt>
                <c:pt idx="892">
                  <c:v>33.050400000001851</c:v>
                </c:pt>
                <c:pt idx="893">
                  <c:v>33.050500000001854</c:v>
                </c:pt>
                <c:pt idx="894">
                  <c:v>33.050600000001857</c:v>
                </c:pt>
                <c:pt idx="895">
                  <c:v>33.050700000001861</c:v>
                </c:pt>
                <c:pt idx="896">
                  <c:v>33.050800000001864</c:v>
                </c:pt>
                <c:pt idx="897">
                  <c:v>33.050900000001867</c:v>
                </c:pt>
                <c:pt idx="898">
                  <c:v>33.051000000001871</c:v>
                </c:pt>
                <c:pt idx="899">
                  <c:v>33.051100000001874</c:v>
                </c:pt>
                <c:pt idx="900">
                  <c:v>33.051200000001877</c:v>
                </c:pt>
                <c:pt idx="901">
                  <c:v>33.051300000001881</c:v>
                </c:pt>
                <c:pt idx="902">
                  <c:v>33.051400000001884</c:v>
                </c:pt>
                <c:pt idx="903">
                  <c:v>33.051500000001887</c:v>
                </c:pt>
                <c:pt idx="904">
                  <c:v>33.051600000001891</c:v>
                </c:pt>
                <c:pt idx="905">
                  <c:v>33.051700000001894</c:v>
                </c:pt>
                <c:pt idx="906">
                  <c:v>33.051800000001897</c:v>
                </c:pt>
                <c:pt idx="907">
                  <c:v>33.051900000001901</c:v>
                </c:pt>
                <c:pt idx="908">
                  <c:v>33.052000000001904</c:v>
                </c:pt>
                <c:pt idx="909">
                  <c:v>33.052100000001907</c:v>
                </c:pt>
                <c:pt idx="910">
                  <c:v>33.05220000000191</c:v>
                </c:pt>
                <c:pt idx="911">
                  <c:v>33.052300000001914</c:v>
                </c:pt>
                <c:pt idx="912">
                  <c:v>33.052400000001917</c:v>
                </c:pt>
                <c:pt idx="913">
                  <c:v>33.05250000000192</c:v>
                </c:pt>
                <c:pt idx="914">
                  <c:v>33.052600000001924</c:v>
                </c:pt>
                <c:pt idx="915">
                  <c:v>33.052700000001927</c:v>
                </c:pt>
                <c:pt idx="916">
                  <c:v>33.05280000000193</c:v>
                </c:pt>
                <c:pt idx="917">
                  <c:v>33.052900000001934</c:v>
                </c:pt>
                <c:pt idx="918">
                  <c:v>33.053000000001937</c:v>
                </c:pt>
                <c:pt idx="919">
                  <c:v>33.05310000000194</c:v>
                </c:pt>
                <c:pt idx="920">
                  <c:v>33.053200000001944</c:v>
                </c:pt>
                <c:pt idx="921">
                  <c:v>33.053300000001947</c:v>
                </c:pt>
                <c:pt idx="922">
                  <c:v>33.05340000000195</c:v>
                </c:pt>
                <c:pt idx="923">
                  <c:v>33.053500000001954</c:v>
                </c:pt>
                <c:pt idx="924">
                  <c:v>33.053600000001957</c:v>
                </c:pt>
                <c:pt idx="925">
                  <c:v>33.05370000000196</c:v>
                </c:pt>
                <c:pt idx="926">
                  <c:v>33.053800000001964</c:v>
                </c:pt>
                <c:pt idx="927">
                  <c:v>33.053900000001967</c:v>
                </c:pt>
                <c:pt idx="928">
                  <c:v>33.05400000000197</c:v>
                </c:pt>
                <c:pt idx="929">
                  <c:v>33.054100000001974</c:v>
                </c:pt>
                <c:pt idx="930">
                  <c:v>33.054200000001977</c:v>
                </c:pt>
                <c:pt idx="931">
                  <c:v>33.05430000000198</c:v>
                </c:pt>
                <c:pt idx="932">
                  <c:v>33.054400000001984</c:v>
                </c:pt>
                <c:pt idx="933">
                  <c:v>33.054500000001987</c:v>
                </c:pt>
                <c:pt idx="934">
                  <c:v>33.05460000000199</c:v>
                </c:pt>
                <c:pt idx="935">
                  <c:v>33.054700000001993</c:v>
                </c:pt>
                <c:pt idx="936">
                  <c:v>33.054800000001997</c:v>
                </c:pt>
                <c:pt idx="937">
                  <c:v>33.054900000002</c:v>
                </c:pt>
                <c:pt idx="938">
                  <c:v>33.055000000002003</c:v>
                </c:pt>
                <c:pt idx="939">
                  <c:v>33.055100000002007</c:v>
                </c:pt>
                <c:pt idx="940">
                  <c:v>33.05520000000201</c:v>
                </c:pt>
                <c:pt idx="941">
                  <c:v>33.055300000002013</c:v>
                </c:pt>
                <c:pt idx="942">
                  <c:v>33.055400000002017</c:v>
                </c:pt>
                <c:pt idx="943">
                  <c:v>33.05550000000202</c:v>
                </c:pt>
                <c:pt idx="944">
                  <c:v>33.055600000002023</c:v>
                </c:pt>
                <c:pt idx="945">
                  <c:v>33.055700000002027</c:v>
                </c:pt>
                <c:pt idx="946">
                  <c:v>33.05580000000203</c:v>
                </c:pt>
                <c:pt idx="947">
                  <c:v>33.055900000002033</c:v>
                </c:pt>
                <c:pt idx="948">
                  <c:v>33.056000000002037</c:v>
                </c:pt>
                <c:pt idx="949">
                  <c:v>33.05610000000204</c:v>
                </c:pt>
                <c:pt idx="950">
                  <c:v>33.056200000002043</c:v>
                </c:pt>
                <c:pt idx="951">
                  <c:v>33.056300000002047</c:v>
                </c:pt>
                <c:pt idx="952">
                  <c:v>33.05640000000205</c:v>
                </c:pt>
                <c:pt idx="953">
                  <c:v>33.056500000002053</c:v>
                </c:pt>
                <c:pt idx="954">
                  <c:v>33.056600000002057</c:v>
                </c:pt>
                <c:pt idx="955">
                  <c:v>33.05670000000206</c:v>
                </c:pt>
                <c:pt idx="956">
                  <c:v>33.056800000002063</c:v>
                </c:pt>
                <c:pt idx="957">
                  <c:v>33.056900000002067</c:v>
                </c:pt>
                <c:pt idx="958">
                  <c:v>33.05700000000207</c:v>
                </c:pt>
                <c:pt idx="959">
                  <c:v>33.057100000002073</c:v>
                </c:pt>
                <c:pt idx="960">
                  <c:v>33.057200000002076</c:v>
                </c:pt>
                <c:pt idx="961">
                  <c:v>33.05730000000208</c:v>
                </c:pt>
                <c:pt idx="962">
                  <c:v>33.057400000002083</c:v>
                </c:pt>
                <c:pt idx="963">
                  <c:v>33.057500000002086</c:v>
                </c:pt>
                <c:pt idx="964">
                  <c:v>33.05760000000209</c:v>
                </c:pt>
                <c:pt idx="965">
                  <c:v>33.057700000002093</c:v>
                </c:pt>
                <c:pt idx="966">
                  <c:v>33.057800000002096</c:v>
                </c:pt>
                <c:pt idx="967">
                  <c:v>33.0579000000021</c:v>
                </c:pt>
                <c:pt idx="968">
                  <c:v>33.058000000002103</c:v>
                </c:pt>
                <c:pt idx="969">
                  <c:v>33.058100000002106</c:v>
                </c:pt>
                <c:pt idx="970">
                  <c:v>33.05820000000211</c:v>
                </c:pt>
                <c:pt idx="971">
                  <c:v>33.058300000002113</c:v>
                </c:pt>
                <c:pt idx="972">
                  <c:v>33.058400000002116</c:v>
                </c:pt>
                <c:pt idx="973">
                  <c:v>33.05850000000212</c:v>
                </c:pt>
                <c:pt idx="974">
                  <c:v>33.058600000002123</c:v>
                </c:pt>
                <c:pt idx="975">
                  <c:v>33.058700000002126</c:v>
                </c:pt>
                <c:pt idx="976">
                  <c:v>33.05880000000213</c:v>
                </c:pt>
                <c:pt idx="977">
                  <c:v>33.058900000002133</c:v>
                </c:pt>
                <c:pt idx="978">
                  <c:v>33.059000000002136</c:v>
                </c:pt>
                <c:pt idx="979">
                  <c:v>33.05910000000214</c:v>
                </c:pt>
                <c:pt idx="980">
                  <c:v>33.059200000002143</c:v>
                </c:pt>
                <c:pt idx="981">
                  <c:v>33.059300000002146</c:v>
                </c:pt>
                <c:pt idx="982">
                  <c:v>33.05940000000215</c:v>
                </c:pt>
                <c:pt idx="983">
                  <c:v>33.059500000002153</c:v>
                </c:pt>
                <c:pt idx="984">
                  <c:v>33.059600000002156</c:v>
                </c:pt>
                <c:pt idx="985">
                  <c:v>33.059700000002159</c:v>
                </c:pt>
                <c:pt idx="986">
                  <c:v>33.059800000002163</c:v>
                </c:pt>
                <c:pt idx="987">
                  <c:v>33.059900000002166</c:v>
                </c:pt>
                <c:pt idx="988">
                  <c:v>33.060000000002169</c:v>
                </c:pt>
                <c:pt idx="989">
                  <c:v>33.060100000002173</c:v>
                </c:pt>
                <c:pt idx="990">
                  <c:v>33.060200000002176</c:v>
                </c:pt>
                <c:pt idx="991">
                  <c:v>33.060300000002179</c:v>
                </c:pt>
                <c:pt idx="992">
                  <c:v>33.060400000002183</c:v>
                </c:pt>
                <c:pt idx="993">
                  <c:v>33.060500000002186</c:v>
                </c:pt>
                <c:pt idx="994">
                  <c:v>33.060600000002189</c:v>
                </c:pt>
                <c:pt idx="995">
                  <c:v>33.060700000002193</c:v>
                </c:pt>
                <c:pt idx="996">
                  <c:v>33.060800000002196</c:v>
                </c:pt>
                <c:pt idx="997">
                  <c:v>33.060900000002199</c:v>
                </c:pt>
                <c:pt idx="998">
                  <c:v>33.061000000002203</c:v>
                </c:pt>
                <c:pt idx="999">
                  <c:v>33.061100000002206</c:v>
                </c:pt>
                <c:pt idx="1000">
                  <c:v>33.061200000002209</c:v>
                </c:pt>
              </c:numCache>
            </c:numRef>
          </c:xVal>
          <c:yVal>
            <c:numRef>
              <c:f>Calculs!$AG$4:$AG$1004</c:f>
              <c:numCache>
                <c:formatCode>0.00</c:formatCode>
                <c:ptCount val="1001"/>
                <c:pt idx="0">
                  <c:v>0</c:v>
                </c:pt>
                <c:pt idx="1">
                  <c:v>-36.639528705846949</c:v>
                </c:pt>
                <c:pt idx="2">
                  <c:v>-36.522221271515747</c:v>
                </c:pt>
                <c:pt idx="3">
                  <c:v>-36.405561919653422</c:v>
                </c:pt>
                <c:pt idx="4">
                  <c:v>-36.289545854603119</c:v>
                </c:pt>
                <c:pt idx="5">
                  <c:v>-36.174168325123134</c:v>
                </c:pt>
                <c:pt idx="6">
                  <c:v>-36.05942462389244</c:v>
                </c:pt>
                <c:pt idx="7">
                  <c:v>-35.945310087022619</c:v>
                </c:pt>
                <c:pt idx="8">
                  <c:v>-35.831820093576098</c:v>
                </c:pt>
                <c:pt idx="9">
                  <c:v>-35.718950065090581</c:v>
                </c:pt>
                <c:pt idx="10">
                  <c:v>-35.60669546510973</c:v>
                </c:pt>
                <c:pt idx="11">
                  <c:v>-35.495405365217373</c:v>
                </c:pt>
                <c:pt idx="12">
                  <c:v>-35.385065014874073</c:v>
                </c:pt>
                <c:pt idx="13">
                  <c:v>-35.275306253335827</c:v>
                </c:pt>
                <c:pt idx="14">
                  <c:v>-35.166125018233373</c:v>
                </c:pt>
                <c:pt idx="15">
                  <c:v>-35.057517282862648</c:v>
                </c:pt>
                <c:pt idx="16">
                  <c:v>-34.949479055807892</c:v>
                </c:pt>
                <c:pt idx="17">
                  <c:v>-34.8420063805697</c:v>
                </c:pt>
                <c:pt idx="18">
                  <c:v>-34.735095335197308</c:v>
                </c:pt>
                <c:pt idx="19">
                  <c:v>-34.628742031925597</c:v>
                </c:pt>
                <c:pt idx="20">
                  <c:v>-34.52294261681655</c:v>
                </c:pt>
                <c:pt idx="21">
                  <c:v>-34.417516288494625</c:v>
                </c:pt>
                <c:pt idx="22">
                  <c:v>-34.312464208255307</c:v>
                </c:pt>
                <c:pt idx="23">
                  <c:v>-34.207964495055847</c:v>
                </c:pt>
                <c:pt idx="24">
                  <c:v>-34.104013279713968</c:v>
                </c:pt>
                <c:pt idx="25">
                  <c:v>-34.000606727030117</c:v>
                </c:pt>
                <c:pt idx="26">
                  <c:v>-33.897741035428439</c:v>
                </c:pt>
                <c:pt idx="27">
                  <c:v>-33.795412436602213</c:v>
                </c:pt>
                <c:pt idx="28">
                  <c:v>-33.693617195163583</c:v>
                </c:pt>
                <c:pt idx="29">
                  <c:v>-33.592351608297719</c:v>
                </c:pt>
                <c:pt idx="30">
                  <c:v>-33.491612005421032</c:v>
                </c:pt>
                <c:pt idx="31">
                  <c:v>-33.391394747843748</c:v>
                </c:pt>
                <c:pt idx="32">
                  <c:v>-33.291696228436507</c:v>
                </c:pt>
                <c:pt idx="33">
                  <c:v>-33.192512871301005</c:v>
                </c:pt>
                <c:pt idx="34">
                  <c:v>-33.093841131444712</c:v>
                </c:pt>
                <c:pt idx="35">
                  <c:v>-32.995677494459613</c:v>
                </c:pt>
                <c:pt idx="36">
                  <c:v>-32.898018476204527</c:v>
                </c:pt>
                <c:pt idx="37">
                  <c:v>-32.800860622491726</c:v>
                </c:pt>
                <c:pt idx="38">
                  <c:v>-32.704200508776921</c:v>
                </c:pt>
                <c:pt idx="39">
                  <c:v>-32.608034739853338</c:v>
                </c:pt>
                <c:pt idx="40">
                  <c:v>-32.51235994954915</c:v>
                </c:pt>
                <c:pt idx="41">
                  <c:v>-32.417172800428851</c:v>
                </c:pt>
                <c:pt idx="42">
                  <c:v>-32.322469983497996</c:v>
                </c:pt>
                <c:pt idx="43">
                  <c:v>-32.228248217911528</c:v>
                </c:pt>
                <c:pt idx="44">
                  <c:v>-32.134504250685751</c:v>
                </c:pt>
                <c:pt idx="45">
                  <c:v>-32.041234856413446</c:v>
                </c:pt>
                <c:pt idx="46">
                  <c:v>-31.948436836982651</c:v>
                </c:pt>
                <c:pt idx="47">
                  <c:v>-31.856107021298655</c:v>
                </c:pt>
                <c:pt idx="48">
                  <c:v>-31.764242265009344</c:v>
                </c:pt>
                <c:pt idx="49">
                  <c:v>-31.672839450233688</c:v>
                </c:pt>
                <c:pt idx="50">
                  <c:v>-31.581895485293661</c:v>
                </c:pt>
                <c:pt idx="51">
                  <c:v>-31.491407304449094</c:v>
                </c:pt>
                <c:pt idx="52">
                  <c:v>-31.401371867635852</c:v>
                </c:pt>
                <c:pt idx="53">
                  <c:v>-31.311786160206914</c:v>
                </c:pt>
                <c:pt idx="54">
                  <c:v>-31.22264719267665</c:v>
                </c:pt>
                <c:pt idx="55">
                  <c:v>-31.133952000468</c:v>
                </c:pt>
                <c:pt idx="56">
                  <c:v>-31.04569764366267</c:v>
                </c:pt>
                <c:pt idx="57">
                  <c:v>-30.957881206754209</c:v>
                </c:pt>
                <c:pt idx="58">
                  <c:v>-30.870499798403998</c:v>
                </c:pt>
                <c:pt idx="59">
                  <c:v>-30.783550551200072</c:v>
                </c:pt>
                <c:pt idx="60">
                  <c:v>-30.697030621418772</c:v>
                </c:pt>
                <c:pt idx="61">
                  <c:v>-30.610937188789087</c:v>
                </c:pt>
                <c:pt idx="62">
                  <c:v>-30.52526745625979</c:v>
                </c:pt>
                <c:pt idx="63">
                  <c:v>-30.440018649769343</c:v>
                </c:pt>
                <c:pt idx="64">
                  <c:v>-30.355188018018275</c:v>
                </c:pt>
                <c:pt idx="65">
                  <c:v>-30.270772832244397</c:v>
                </c:pt>
                <c:pt idx="66">
                  <c:v>-30.18677038600039</c:v>
                </c:pt>
                <c:pt idx="67">
                  <c:v>-30.10317799493415</c:v>
                </c:pt>
                <c:pt idx="68">
                  <c:v>-30.019992996571496</c:v>
                </c:pt>
                <c:pt idx="69">
                  <c:v>-29.937212750101502</c:v>
                </c:pt>
                <c:pt idx="70">
                  <c:v>-29.854834636164206</c:v>
                </c:pt>
                <c:pt idx="71">
                  <c:v>-29.772856056640713</c:v>
                </c:pt>
                <c:pt idx="72">
                  <c:v>-29.691274434445777</c:v>
                </c:pt>
                <c:pt idx="73">
                  <c:v>-29.610087213322693</c:v>
                </c:pt>
                <c:pt idx="74">
                  <c:v>-29.529291857640565</c:v>
                </c:pt>
                <c:pt idx="75">
                  <c:v>-29.448885852193769</c:v>
                </c:pt>
                <c:pt idx="76">
                  <c:v>-29.36886670200381</c:v>
                </c:pt>
                <c:pt idx="77">
                  <c:v>-29.289231932123375</c:v>
                </c:pt>
                <c:pt idx="78">
                  <c:v>-29.209979087442548</c:v>
                </c:pt>
                <c:pt idx="79">
                  <c:v>-29.131105732497325</c:v>
                </c:pt>
                <c:pt idx="80">
                  <c:v>-29.052609451280105</c:v>
                </c:pt>
                <c:pt idx="81">
                  <c:v>-28.974487847052522</c:v>
                </c:pt>
                <c:pt idx="82">
                  <c:v>-28.8967385421602</c:v>
                </c:pt>
                <c:pt idx="83">
                  <c:v>-28.819359177849716</c:v>
                </c:pt>
                <c:pt idx="84">
                  <c:v>-28.742347414087476</c:v>
                </c:pt>
                <c:pt idx="85">
                  <c:v>-28.665700929380755</c:v>
                </c:pt>
                <c:pt idx="86">
                  <c:v>-28.589417420600569</c:v>
                </c:pt>
                <c:pt idx="87">
                  <c:v>-28.513494602806723</c:v>
                </c:pt>
                <c:pt idx="88">
                  <c:v>-28.437930209074594</c:v>
                </c:pt>
                <c:pt idx="89">
                  <c:v>-28.362721990323962</c:v>
                </c:pt>
                <c:pt idx="90">
                  <c:v>-28.287867715149709</c:v>
                </c:pt>
                <c:pt idx="91">
                  <c:v>-28.213365169654338</c:v>
                </c:pt>
                <c:pt idx="92">
                  <c:v>-28.139212157282486</c:v>
                </c:pt>
                <c:pt idx="93">
                  <c:v>-28.065406498657055</c:v>
                </c:pt>
                <c:pt idx="94">
                  <c:v>-27.991946031417264</c:v>
                </c:pt>
                <c:pt idx="95">
                  <c:v>-27.918828610058519</c:v>
                </c:pt>
                <c:pt idx="96">
                  <c:v>-27.84605210577395</c:v>
                </c:pt>
                <c:pt idx="97">
                  <c:v>-27.773614406297696</c:v>
                </c:pt>
                <c:pt idx="98">
                  <c:v>-27.701513415749986</c:v>
                </c:pt>
                <c:pt idx="99">
                  <c:v>-27.629747054483758</c:v>
                </c:pt>
                <c:pt idx="100">
                  <c:v>-27.558313258933126</c:v>
                </c:pt>
                <c:pt idx="101">
                  <c:v>-27.487209981463366</c:v>
                </c:pt>
                <c:pt idx="102">
                  <c:v>-26.786312262220854</c:v>
                </c:pt>
                <c:pt idx="103">
                  <c:v>-26.117150599433096</c:v>
                </c:pt>
                <c:pt idx="104">
                  <c:v>-25.477836013299857</c:v>
                </c:pt>
                <c:pt idx="105">
                  <c:v>-24.866618599097563</c:v>
                </c:pt>
                <c:pt idx="106">
                  <c:v>-24.281875302618612</c:v>
                </c:pt>
                <c:pt idx="107">
                  <c:v>-23.722098930883142</c:v>
                </c:pt>
                <c:pt idx="108">
                  <c:v>-23.185888256707791</c:v>
                </c:pt>
                <c:pt idx="109">
                  <c:v>-22.671939093679619</c:v>
                </c:pt>
                <c:pt idx="110">
                  <c:v>-22.179036233537857</c:v>
                </c:pt>
                <c:pt idx="111">
                  <c:v>-21.706046151293336</c:v>
                </c:pt>
                <c:pt idx="112">
                  <c:v>-21.251910394932317</c:v>
                </c:pt>
                <c:pt idx="113">
                  <c:v>-20.815639586525123</c:v>
                </c:pt>
                <c:pt idx="114">
                  <c:v>-20.396307970215215</c:v>
                </c:pt>
                <c:pt idx="115">
                  <c:v>-19.993048450089368</c:v>
                </c:pt>
                <c:pt idx="116">
                  <c:v>-19.605048067485313</c:v>
                </c:pt>
                <c:pt idx="117">
                  <c:v>-19.231543873013948</c:v>
                </c:pt>
                <c:pt idx="118">
                  <c:v>-18.87181915357468</c:v>
                </c:pt>
                <c:pt idx="119">
                  <c:v>-18.525199979022116</c:v>
                </c:pt>
                <c:pt idx="120">
                  <c:v>-18.191052036983198</c:v>
                </c:pt>
                <c:pt idx="121">
                  <c:v>-17.868777727697971</c:v>
                </c:pt>
                <c:pt idx="122">
                  <c:v>-17.557813493724474</c:v>
                </c:pt>
                <c:pt idx="123">
                  <c:v>-17.257627361961728</c:v>
                </c:pt>
                <c:pt idx="124">
                  <c:v>-16.967716677749074</c:v>
                </c:pt>
                <c:pt idx="125">
                  <c:v>-16.68760601283341</c:v>
                </c:pt>
                <c:pt idx="126">
                  <c:v>-16.41684523079223</c:v>
                </c:pt>
                <c:pt idx="127">
                  <c:v>-16.155007695087569</c:v>
                </c:pt>
                <c:pt idx="128">
                  <c:v>-15.901688606329259</c:v>
                </c:pt>
                <c:pt idx="129">
                  <c:v>-15.656503456566629</c:v>
                </c:pt>
                <c:pt idx="130">
                  <c:v>-15.419086589524067</c:v>
                </c:pt>
                <c:pt idx="131">
                  <c:v>-15.189089856664031</c:v>
                </c:pt>
                <c:pt idx="132">
                  <c:v>-14.966181359814529</c:v>
                </c:pt>
                <c:pt idx="133">
                  <c:v>-14.750044271849069</c:v>
                </c:pt>
                <c:pt idx="134">
                  <c:v>-14.540375727565303</c:v>
                </c:pt>
                <c:pt idx="135">
                  <c:v>-14.336885777483214</c:v>
                </c:pt>
                <c:pt idx="136">
                  <c:v>-14.139296397781873</c:v>
                </c:pt>
                <c:pt idx="137">
                  <c:v>-13.947340550022048</c:v>
                </c:pt>
                <c:pt idx="138">
                  <c:v>-13.760761284665282</c:v>
                </c:pt>
                <c:pt idx="139">
                  <c:v>-13.579310882703187</c:v>
                </c:pt>
                <c:pt idx="140">
                  <c:v>-13.402750029956692</c:v>
                </c:pt>
                <c:pt idx="141">
                  <c:v>-13.230847018797053</c:v>
                </c:pt>
                <c:pt idx="142">
                  <c:v>-13.063376972180256</c:v>
                </c:pt>
                <c:pt idx="143">
                  <c:v>-12.900121084975655</c:v>
                </c:pt>
                <c:pt idx="144">
                  <c:v>-12.740865877609124</c:v>
                </c:pt>
                <c:pt idx="145">
                  <c:v>-12.585402457030577</c:v>
                </c:pt>
                <c:pt idx="146">
                  <c:v>-12.433525779955847</c:v>
                </c:pt>
                <c:pt idx="147">
                  <c:v>-12.28503391322225</c:v>
                </c:pt>
                <c:pt idx="148">
                  <c:v>-12.139727285935042</c:v>
                </c:pt>
                <c:pt idx="149">
                  <c:v>-11.997407927867133</c:v>
                </c:pt>
                <c:pt idx="150">
                  <c:v>-11.857878688304989</c:v>
                </c:pt>
                <c:pt idx="151">
                  <c:v>-11.720942429208439</c:v>
                </c:pt>
                <c:pt idx="152">
                  <c:v>-11.586401186169587</c:v>
                </c:pt>
                <c:pt idx="153">
                  <c:v>-11.4540552902155</c:v>
                </c:pt>
                <c:pt idx="154">
                  <c:v>-11.323702443000537</c:v>
                </c:pt>
                <c:pt idx="155">
                  <c:v>-11.195136737378927</c:v>
                </c:pt>
                <c:pt idx="156">
                  <c:v>-11.068147614739644</c:v>
                </c:pt>
                <c:pt idx="157">
                  <c:v>-10.942518749830587</c:v>
                </c:pt>
                <c:pt idx="158">
                  <c:v>-10.818026853108679</c:v>
                </c:pt>
                <c:pt idx="159">
                  <c:v>-10.694440379943234</c:v>
                </c:pt>
                <c:pt idx="160">
                  <c:v>-10.57151813529835</c:v>
                </c:pt>
                <c:pt idx="161">
                  <c:v>-10.44900776186139</c:v>
                </c:pt>
                <c:pt idx="162">
                  <c:v>-10.32664409902228</c:v>
                </c:pt>
                <c:pt idx="163">
                  <c:v>-10.204147399713198</c:v>
                </c:pt>
                <c:pt idx="164">
                  <c:v>-10.081221391990121</c:v>
                </c:pt>
                <c:pt idx="165">
                  <c:v>-9.9575511725095858</c:v>
                </c:pt>
                <c:pt idx="166">
                  <c:v>-9.8328009199061235</c:v>
                </c:pt>
                <c:pt idx="167">
                  <c:v>-9.706611417745199</c:v>
                </c:pt>
                <c:pt idx="168">
                  <c:v>-9.5785973795267427</c:v>
                </c:pt>
                <c:pt idx="169">
                  <c:v>-9.4483445725521555</c:v>
                </c:pt>
                <c:pt idx="170">
                  <c:v>-9.3154067438682535</c:v>
                </c:pt>
                <c:pt idx="171">
                  <c:v>-9.179302360633617</c:v>
                </c:pt>
                <c:pt idx="172">
                  <c:v>-9.0395111899578424</c:v>
                </c:pt>
                <c:pt idx="173">
                  <c:v>-8.8954707605844856</c:v>
                </c:pt>
                <c:pt idx="174">
                  <c:v>-8.7465727719908752</c:v>
                </c:pt>
                <c:pt idx="175">
                  <c:v>-8.592159547064762</c:v>
                </c:pt>
                <c:pt idx="176">
                  <c:v>-8.4315206642125116</c:v>
                </c:pt>
                <c:pt idx="177">
                  <c:v>-8.263889955442945</c:v>
                </c:pt>
                <c:pt idx="178">
                  <c:v>-8.0884431205718705</c:v>
                </c:pt>
                <c:pt idx="179">
                  <c:v>-7.9042962859078107</c:v>
                </c:pt>
                <c:pt idx="180">
                  <c:v>-7.7105059296844063</c:v>
                </c:pt>
                <c:pt idx="181">
                  <c:v>-7.5060707059020784</c:v>
                </c:pt>
                <c:pt idx="182">
                  <c:v>-7.289935820708231</c:v>
                </c:pt>
                <c:pt idx="183">
                  <c:v>-7.0610007450155248</c:v>
                </c:pt>
                <c:pt idx="184">
                  <c:v>-6.8181311725115368</c:v>
                </c:pt>
                <c:pt idx="185">
                  <c:v>-6.5601762350575967</c:v>
                </c:pt>
                <c:pt idx="186">
                  <c:v>-6.2859920398720162</c:v>
                </c:pt>
                <c:pt idx="187">
                  <c:v>-5.9944725561033696</c:v>
                </c:pt>
                <c:pt idx="188">
                  <c:v>-5.6845887027143869</c:v>
                </c:pt>
                <c:pt idx="189">
                  <c:v>-5.3554361172400711</c:v>
                </c:pt>
                <c:pt idx="190">
                  <c:v>-5.0062914578506623</c:v>
                </c:pt>
                <c:pt idx="191">
                  <c:v>-4.6366761652361657</c:v>
                </c:pt>
                <c:pt idx="192">
                  <c:v>-4.2464253782392145</c:v>
                </c:pt>
                <c:pt idx="193">
                  <c:v>-3.8357582141270172</c:v>
                </c:pt>
                <c:pt idx="194">
                  <c:v>-3.4053440394265442</c:v>
                </c:pt>
                <c:pt idx="195">
                  <c:v>-2.9563579280897518</c:v>
                </c:pt>
                <c:pt idx="196">
                  <c:v>-2.490517587162187</c:v>
                </c:pt>
                <c:pt idx="197">
                  <c:v>-2.0100940289238967</c:v>
                </c:pt>
                <c:pt idx="198">
                  <c:v>-1.517889529958651</c:v>
                </c:pt>
                <c:pt idx="199">
                  <c:v>-1.0171790982116535</c:v>
                </c:pt>
                <c:pt idx="200">
                  <c:v>-0.51161560691328001</c:v>
                </c:pt>
                <c:pt idx="201">
                  <c:v>-5.1034101004419075E-3</c:v>
                </c:pt>
                <c:pt idx="202">
                  <c:v>0.49835022449942878</c:v>
                </c:pt>
                <c:pt idx="203">
                  <c:v>0.99479311100436985</c:v>
                </c:pt>
                <c:pt idx="204">
                  <c:v>1.4804812995472107</c:v>
                </c:pt>
                <c:pt idx="205">
                  <c:v>1.9520138786656196</c:v>
                </c:pt>
                <c:pt idx="206">
                  <c:v>2.4064387657251984</c:v>
                </c:pt>
                <c:pt idx="207">
                  <c:v>2.8413230889429024</c:v>
                </c:pt>
                <c:pt idx="208">
                  <c:v>3.2547864965974798</c:v>
                </c:pt>
                <c:pt idx="209">
                  <c:v>3.6455000051111104</c:v>
                </c:pt>
                <c:pt idx="210">
                  <c:v>4.0126561530553788</c:v>
                </c:pt>
                <c:pt idx="211">
                  <c:v>4.3559179706199336</c:v>
                </c:pt>
                <c:pt idx="212">
                  <c:v>4.6753546633800678</c:v>
                </c:pt>
                <c:pt idx="213">
                  <c:v>4.9713712454326799</c:v>
                </c:pt>
                <c:pt idx="214">
                  <c:v>5.2446380410279829</c:v>
                </c:pt>
                <c:pt idx="215">
                  <c:v>5.4960243900301826</c:v>
                </c:pt>
                <c:pt idx="216">
                  <c:v>5.7265393380367202</c:v>
                </c:pt>
                <c:pt idx="217">
                  <c:v>5.9372807530568918</c:v>
                </c:pt>
                <c:pt idx="218">
                  <c:v>6.1293932723878948</c:v>
                </c:pt>
                <c:pt idx="219">
                  <c:v>6.3040347558450947</c:v>
                </c:pt>
                <c:pt idx="220">
                  <c:v>6.4623504693202793</c:v>
                </c:pt>
                <c:pt idx="221">
                  <c:v>6.6054539894138458</c:v>
                </c:pt>
                <c:pt idx="222">
                  <c:v>6.7344137456232787</c:v>
                </c:pt>
                <c:pt idx="223">
                  <c:v>6.8502441475668148</c:v>
                </c:pt>
                <c:pt idx="224">
                  <c:v>6.9539003379084745</c:v>
                </c:pt>
                <c:pt idx="225">
                  <c:v>7.0462757353208216</c:v>
                </c:pt>
                <c:pt idx="226">
                  <c:v>7.128201664396248</c:v>
                </c:pt>
                <c:pt idx="227">
                  <c:v>7.2004484974185434</c:v>
                </c:pt>
                <c:pt idx="228">
                  <c:v>7.2637278488358161</c:v>
                </c:pt>
                <c:pt idx="229">
                  <c:v>7.3186954637506059</c:v>
                </c:pt>
                <c:pt idx="230">
                  <c:v>7.365954526021433</c:v>
                </c:pt>
                <c:pt idx="231">
                  <c:v>7.406059180466424</c:v>
                </c:pt>
                <c:pt idx="232">
                  <c:v>7.4395181187958013</c:v>
                </c:pt>
                <c:pt idx="233">
                  <c:v>7.4667981222185773</c:v>
                </c:pt>
                <c:pt idx="234">
                  <c:v>7.4883274871369023</c:v>
                </c:pt>
                <c:pt idx="235">
                  <c:v>7.5044992857866717</c:v>
                </c:pt>
                <c:pt idx="236">
                  <c:v>7.5156744327153735</c:v>
                </c:pt>
                <c:pt idx="237">
                  <c:v>7.5221845419747186</c:v>
                </c:pt>
                <c:pt idx="238">
                  <c:v>7.5243345699779063</c:v>
                </c:pt>
                <c:pt idx="239">
                  <c:v>7.5224052460448343</c:v>
                </c:pt>
                <c:pt idx="240">
                  <c:v>7.5166552974644576</c:v>
                </c:pt>
                <c:pt idx="241">
                  <c:v>7.5073234790150654</c:v>
                </c:pt>
                <c:pt idx="242">
                  <c:v>7.4946304187473327</c:v>
                </c:pt>
                <c:pt idx="243">
                  <c:v>7.4787802927938047</c:v>
                </c:pt>
                <c:pt idx="244">
                  <c:v>7.4599623422837551</c:v>
                </c:pt>
                <c:pt idx="245">
                  <c:v>7.4383522453100017</c:v>
                </c:pt>
                <c:pt idx="246">
                  <c:v>7.4141133564616402</c:v>
                </c:pt>
                <c:pt idx="247">
                  <c:v>7.3873978258118473</c:v>
                </c:pt>
                <c:pt idx="248">
                  <c:v>7.3583476085116839</c:v>
                </c:pt>
                <c:pt idx="249">
                  <c:v>7.3270953753461283</c:v>
                </c:pt>
                <c:pt idx="250">
                  <c:v>7.2937653337972677</c:v>
                </c:pt>
                <c:pt idx="251">
                  <c:v>7.2584739683589916</c:v>
                </c:pt>
                <c:pt idx="252">
                  <c:v>7.2213307080761364</c:v>
                </c:pt>
                <c:pt idx="253">
                  <c:v>7.1824385285501462</c:v>
                </c:pt>
                <c:pt idx="254">
                  <c:v>7.1418944949697316</c:v>
                </c:pt>
                <c:pt idx="255">
                  <c:v>7.099790252091724</c:v>
                </c:pt>
                <c:pt idx="256">
                  <c:v>7.0562124665150421</c:v>
                </c:pt>
                <c:pt idx="257">
                  <c:v>7.0112432260587321</c:v>
                </c:pt>
                <c:pt idx="258">
                  <c:v>6.9649604005710222</c:v>
                </c:pt>
                <c:pt idx="259">
                  <c:v>6.9174379680577802</c:v>
                </c:pt>
                <c:pt idx="260">
                  <c:v>6.8687463096225789</c:v>
                </c:pt>
                <c:pt idx="261">
                  <c:v>6.8189524763535223</c:v>
                </c:pt>
                <c:pt idx="262">
                  <c:v>6.7681204309706526</c:v>
                </c:pt>
                <c:pt idx="263">
                  <c:v>6.7163112667593108</c:v>
                </c:pt>
                <c:pt idx="264">
                  <c:v>6.6635834060557935</c:v>
                </c:pt>
                <c:pt idx="265">
                  <c:v>6.6099927803196508</c:v>
                </c:pt>
                <c:pt idx="266">
                  <c:v>6.5555929936188972</c:v>
                </c:pt>
                <c:pt idx="267">
                  <c:v>6.5004354711681653</c:v>
                </c:pt>
                <c:pt idx="268">
                  <c:v>6.4445695943931369</c:v>
                </c:pt>
                <c:pt idx="269">
                  <c:v>6.3880428238451135</c:v>
                </c:pt>
                <c:pt idx="270">
                  <c:v>6.3309008111559546</c:v>
                </c:pt>
                <c:pt idx="271">
                  <c:v>6.2731875011039122</c:v>
                </c:pt>
                <c:pt idx="272">
                  <c:v>6.2149452247534871</c:v>
                </c:pt>
                <c:pt idx="273">
                  <c:v>6.1562147845364557</c:v>
                </c:pt>
                <c:pt idx="274">
                  <c:v>6.0970355320549707</c:v>
                </c:pt>
                <c:pt idx="275">
                  <c:v>6.0374454393103587</c:v>
                </c:pt>
                <c:pt idx="276">
                  <c:v>5.9774811639919587</c:v>
                </c:pt>
                <c:pt idx="277">
                  <c:v>5.9171781093980593</c:v>
                </c:pt>
                <c:pt idx="278">
                  <c:v>5.8565704795049891</c:v>
                </c:pt>
                <c:pt idx="279">
                  <c:v>5.7956913296503547</c:v>
                </c:pt>
                <c:pt idx="280">
                  <c:v>5.734572613250986</c:v>
                </c:pt>
                <c:pt idx="281">
                  <c:v>5.6732452249356164</c:v>
                </c:pt>
                <c:pt idx="282">
                  <c:v>5.6117390404356025</c:v>
                </c:pt>
                <c:pt idx="283">
                  <c:v>5.5500829535440559</c:v>
                </c:pt>
                <c:pt idx="284">
                  <c:v>5.4883049104238886</c:v>
                </c:pt>
                <c:pt idx="285">
                  <c:v>5.4264319415184703</c:v>
                </c:pt>
                <c:pt idx="286">
                  <c:v>5.3644901912943803</c:v>
                </c:pt>
                <c:pt idx="287">
                  <c:v>5.3025049460237179</c:v>
                </c:pt>
                <c:pt idx="288">
                  <c:v>5.2405006597937369</c:v>
                </c:pt>
                <c:pt idx="289">
                  <c:v>5.1785009789136094</c:v>
                </c:pt>
                <c:pt idx="290">
                  <c:v>5.1165287648718936</c:v>
                </c:pt>
                <c:pt idx="291">
                  <c:v>5.0546061159836464</c:v>
                </c:pt>
                <c:pt idx="292">
                  <c:v>4.9927543878528136</c:v>
                </c:pt>
                <c:pt idx="293">
                  <c:v>4.9309942127634203</c:v>
                </c:pt>
                <c:pt idx="294">
                  <c:v>4.8693455181022554</c:v>
                </c:pt>
                <c:pt idx="295">
                  <c:v>4.8078275439057228</c:v>
                </c:pt>
                <c:pt idx="296">
                  <c:v>4.7464588596146688</c:v>
                </c:pt>
                <c:pt idx="297">
                  <c:v>4.6852573801126205</c:v>
                </c:pt>
                <c:pt idx="298">
                  <c:v>4.6242403811157411</c:v>
                </c:pt>
                <c:pt idx="299">
                  <c:v>4.5634245139758187</c:v>
                </c:pt>
                <c:pt idx="300">
                  <c:v>4.5028258199516058</c:v>
                </c:pt>
                <c:pt idx="301">
                  <c:v>4.4424597439983149</c:v>
                </c:pt>
                <c:pt idx="302">
                  <c:v>4.3823411481198935</c:v>
                </c:pt>
                <c:pt idx="303">
                  <c:v>4.3224843243242868</c:v>
                </c:pt>
                <c:pt idx="304">
                  <c:v>4.2629030072175915</c:v>
                </c:pt>
                <c:pt idx="305">
                  <c:v>4.2036103862692968</c:v>
                </c:pt>
                <c:pt idx="306">
                  <c:v>4.1446191177773821</c:v>
                </c:pt>
                <c:pt idx="307">
                  <c:v>4.0859413365589026</c:v>
                </c:pt>
                <c:pt idx="308">
                  <c:v>4.0275886673888559</c:v>
                </c:pt>
                <c:pt idx="309">
                  <c:v>3.9695722362076111</c:v>
                </c:pt>
                <c:pt idx="310">
                  <c:v>3.9119026811148405</c:v>
                </c:pt>
                <c:pt idx="311">
                  <c:v>3.8545901631657635</c:v>
                </c:pt>
                <c:pt idx="312">
                  <c:v>3.7976443769836479</c:v>
                </c:pt>
                <c:pt idx="313">
                  <c:v>3.7410745612008052</c:v>
                </c:pt>
                <c:pt idx="314">
                  <c:v>3.6848895087387383</c:v>
                </c:pt>
                <c:pt idx="315">
                  <c:v>3.6290975769367186</c:v>
                </c:pt>
                <c:pt idx="316">
                  <c:v>3.5737066975367995</c:v>
                </c:pt>
                <c:pt idx="317">
                  <c:v>3.51872438653219</c:v>
                </c:pt>
                <c:pt idx="318">
                  <c:v>3.4641577538848276</c:v>
                </c:pt>
                <c:pt idx="319">
                  <c:v>3.4100135131171401</c:v>
                </c:pt>
                <c:pt idx="320">
                  <c:v>3.3562979907821671</c:v>
                </c:pt>
                <c:pt idx="321">
                  <c:v>3.3030171358154519</c:v>
                </c:pt>
                <c:pt idx="322">
                  <c:v>3.2501765287715525</c:v>
                </c:pt>
                <c:pt idx="323">
                  <c:v>3.1977813909473864</c:v>
                </c:pt>
                <c:pt idx="324">
                  <c:v>3.1458365933941241</c:v>
                </c:pt>
                <c:pt idx="325">
                  <c:v>3.0943466658189838</c:v>
                </c:pt>
                <c:pt idx="326">
                  <c:v>3.043315805377838</c:v>
                </c:pt>
                <c:pt idx="327">
                  <c:v>2.992747885359214</c:v>
                </c:pt>
                <c:pt idx="328">
                  <c:v>2.9426464637599681</c:v>
                </c:pt>
                <c:pt idx="329">
                  <c:v>2.8930147917528428</c:v>
                </c:pt>
                <c:pt idx="330">
                  <c:v>2.8438558220455672</c:v>
                </c:pt>
                <c:pt idx="331">
                  <c:v>2.7951722171313786</c:v>
                </c:pt>
                <c:pt idx="332">
                  <c:v>2.7469663574304573</c:v>
                </c:pt>
                <c:pt idx="333">
                  <c:v>2.6992403493217099</c:v>
                </c:pt>
                <c:pt idx="334">
                  <c:v>2.6519960330643126</c:v>
                </c:pt>
                <c:pt idx="335">
                  <c:v>2.605234990608305</c:v>
                </c:pt>
                <c:pt idx="336">
                  <c:v>2.558958553293496</c:v>
                </c:pt>
                <c:pt idx="337">
                  <c:v>2.5131678094359593</c:v>
                </c:pt>
                <c:pt idx="338">
                  <c:v>2.4678636118013131</c:v>
                </c:pt>
                <c:pt idx="339">
                  <c:v>2.423046584964049</c:v>
                </c:pt>
                <c:pt idx="340">
                  <c:v>2.3787171325522225</c:v>
                </c:pt>
                <c:pt idx="341">
                  <c:v>2.3348754443767152</c:v>
                </c:pt>
                <c:pt idx="342">
                  <c:v>2.2915215034445238</c:v>
                </c:pt>
                <c:pt idx="343">
                  <c:v>2.24865509285529</c:v>
                </c:pt>
                <c:pt idx="344">
                  <c:v>2.2062758025807856</c:v>
                </c:pt>
                <c:pt idx="345">
                  <c:v>2.1643830361265728</c:v>
                </c:pt>
                <c:pt idx="346">
                  <c:v>2.1229760170756089</c:v>
                </c:pt>
                <c:pt idx="347">
                  <c:v>2.0820537955134037</c:v>
                </c:pt>
                <c:pt idx="348">
                  <c:v>2.0416152543343822</c:v>
                </c:pt>
                <c:pt idx="349">
                  <c:v>2.0016591154293453</c:v>
                </c:pt>
                <c:pt idx="350">
                  <c:v>1.9621839457538943</c:v>
                </c:pt>
                <c:pt idx="351">
                  <c:v>1.9231881632776879</c:v>
                </c:pt>
                <c:pt idx="352">
                  <c:v>1.8846700428147329</c:v>
                </c:pt>
                <c:pt idx="353">
                  <c:v>1.8466277217346736</c:v>
                </c:pt>
                <c:pt idx="354">
                  <c:v>1.8090592055554229</c:v>
                </c:pt>
                <c:pt idx="355">
                  <c:v>1.7719623734173213</c:v>
                </c:pt>
                <c:pt idx="356">
                  <c:v>1.7353349834392464</c:v>
                </c:pt>
                <c:pt idx="357">
                  <c:v>1.699174677957112</c:v>
                </c:pt>
                <c:pt idx="358">
                  <c:v>1.6634789886452488</c:v>
                </c:pt>
                <c:pt idx="359">
                  <c:v>1.628245341521307</c:v>
                </c:pt>
                <c:pt idx="360">
                  <c:v>1.5934710618353449</c:v>
                </c:pt>
                <c:pt idx="361">
                  <c:v>1.5591533788437779</c:v>
                </c:pt>
                <c:pt idx="362">
                  <c:v>1.5252894304691313</c:v>
                </c:pt>
                <c:pt idx="363">
                  <c:v>1.4918762678463029</c:v>
                </c:pt>
                <c:pt idx="364">
                  <c:v>1.4589108597564504</c:v>
                </c:pt>
                <c:pt idx="365">
                  <c:v>1.4263900969493335</c:v>
                </c:pt>
                <c:pt idx="366">
                  <c:v>1.3943107963553274</c:v>
                </c:pt>
                <c:pt idx="367">
                  <c:v>1.3626697051880896</c:v>
                </c:pt>
                <c:pt idx="368">
                  <c:v>1.3314635049390855</c:v>
                </c:pt>
                <c:pt idx="369">
                  <c:v>1.3006888152652643</c:v>
                </c:pt>
                <c:pt idx="370">
                  <c:v>1.2703421977709635</c:v>
                </c:pt>
                <c:pt idx="371">
                  <c:v>1.2404201596855415</c:v>
                </c:pt>
                <c:pt idx="372">
                  <c:v>1.210919157437953</c:v>
                </c:pt>
                <c:pt idx="373">
                  <c:v>1.181835600129661</c:v>
                </c:pt>
                <c:pt idx="374">
                  <c:v>1.1531658529073745</c:v>
                </c:pt>
                <c:pt idx="375">
                  <c:v>1.124906240236923</c:v>
                </c:pt>
                <c:pt idx="376">
                  <c:v>1.0970530490798929</c:v>
                </c:pt>
                <c:pt idx="377">
                  <c:v>1.0696025319743878</c:v>
                </c:pt>
                <c:pt idx="378">
                  <c:v>1.042550910021534</c:v>
                </c:pt>
                <c:pt idx="379">
                  <c:v>1.0158943757792471</c:v>
                </c:pt>
                <c:pt idx="380">
                  <c:v>0.98962909606476046</c:v>
                </c:pt>
                <c:pt idx="381">
                  <c:v>0.96375121466759595</c:v>
                </c:pt>
                <c:pt idx="382">
                  <c:v>0.93825685497452049</c:v>
                </c:pt>
                <c:pt idx="383">
                  <c:v>0.91314212250807536</c:v>
                </c:pt>
                <c:pt idx="384">
                  <c:v>0.8884031073802916</c:v>
                </c:pt>
                <c:pt idx="385">
                  <c:v>0.86403588666327025</c:v>
                </c:pt>
                <c:pt idx="386">
                  <c:v>0.84003652667817441</c:v>
                </c:pt>
                <c:pt idx="387">
                  <c:v>0.81640108520432264</c:v>
                </c:pt>
                <c:pt idx="388">
                  <c:v>0.7931256136099627</c:v>
                </c:pt>
                <c:pt idx="389">
                  <c:v>0.77020615890641508</c:v>
                </c:pt>
                <c:pt idx="390">
                  <c:v>0.7701836245895386</c:v>
                </c:pt>
                <c:pt idx="391">
                  <c:v>0.77016109061859339</c:v>
                </c:pt>
                <c:pt idx="392">
                  <c:v>0.77013855699357947</c:v>
                </c:pt>
                <c:pt idx="393">
                  <c:v>0.77011602371449861</c:v>
                </c:pt>
                <c:pt idx="394">
                  <c:v>0.7700934907813437</c:v>
                </c:pt>
                <c:pt idx="395">
                  <c:v>0.77007095819410232</c:v>
                </c:pt>
                <c:pt idx="396">
                  <c:v>0.77004842595278866</c:v>
                </c:pt>
                <c:pt idx="397">
                  <c:v>0.77002589405738497</c:v>
                </c:pt>
                <c:pt idx="398">
                  <c:v>0.77000336250788592</c:v>
                </c:pt>
                <c:pt idx="399">
                  <c:v>0.76998083130430217</c:v>
                </c:pt>
                <c:pt idx="400">
                  <c:v>0.7699583004466195</c:v>
                </c:pt>
                <c:pt idx="401">
                  <c:v>0.76993576993483082</c:v>
                </c:pt>
                <c:pt idx="402">
                  <c:v>0.76991323976893788</c:v>
                </c:pt>
                <c:pt idx="403">
                  <c:v>0.76989070994893538</c:v>
                </c:pt>
                <c:pt idx="404">
                  <c:v>0.76986818047482153</c:v>
                </c:pt>
                <c:pt idx="405">
                  <c:v>0.76984565134658567</c:v>
                </c:pt>
                <c:pt idx="406">
                  <c:v>0.76982312256423491</c:v>
                </c:pt>
                <c:pt idx="407">
                  <c:v>0.76980059412775681</c:v>
                </c:pt>
                <c:pt idx="408">
                  <c:v>0.76977806603715315</c:v>
                </c:pt>
                <c:pt idx="409">
                  <c:v>0.76975553829240972</c:v>
                </c:pt>
                <c:pt idx="410">
                  <c:v>0.76973301089353185</c:v>
                </c:pt>
                <c:pt idx="411">
                  <c:v>0.7697104838405231</c:v>
                </c:pt>
                <c:pt idx="412">
                  <c:v>0.76968795713336213</c:v>
                </c:pt>
                <c:pt idx="413">
                  <c:v>0.76966543077205252</c:v>
                </c:pt>
                <c:pt idx="414">
                  <c:v>0.76964290475659602</c:v>
                </c:pt>
                <c:pt idx="415">
                  <c:v>0.76962037908698555</c:v>
                </c:pt>
                <c:pt idx="416">
                  <c:v>0.76959785376320866</c:v>
                </c:pt>
                <c:pt idx="417">
                  <c:v>0.76957532878526891</c:v>
                </c:pt>
                <c:pt idx="418">
                  <c:v>0.76955280415317162</c:v>
                </c:pt>
                <c:pt idx="419">
                  <c:v>0.76953027986689015</c:v>
                </c:pt>
                <c:pt idx="420">
                  <c:v>0.7695077559264405</c:v>
                </c:pt>
                <c:pt idx="421">
                  <c:v>0.76948523233181199</c:v>
                </c:pt>
                <c:pt idx="422">
                  <c:v>0.76946270908299752</c:v>
                </c:pt>
                <c:pt idx="423">
                  <c:v>0.76944018618000243</c:v>
                </c:pt>
                <c:pt idx="424">
                  <c:v>0.7694176636228125</c:v>
                </c:pt>
                <c:pt idx="425">
                  <c:v>0.76939514141142951</c:v>
                </c:pt>
                <c:pt idx="426">
                  <c:v>0.7693726195458499</c:v>
                </c:pt>
                <c:pt idx="427">
                  <c:v>0.7693500980260648</c:v>
                </c:pt>
                <c:pt idx="428">
                  <c:v>0.76932757685207775</c:v>
                </c:pt>
                <c:pt idx="429">
                  <c:v>0.76930505602387989</c:v>
                </c:pt>
                <c:pt idx="430">
                  <c:v>0.76928253554146231</c:v>
                </c:pt>
                <c:pt idx="431">
                  <c:v>0.76926001540483746</c:v>
                </c:pt>
                <c:pt idx="432">
                  <c:v>0.76923749561398225</c:v>
                </c:pt>
                <c:pt idx="433">
                  <c:v>0.76921497616891088</c:v>
                </c:pt>
                <c:pt idx="434">
                  <c:v>0.76919245706960382</c:v>
                </c:pt>
                <c:pt idx="435">
                  <c:v>0.76916993831606284</c:v>
                </c:pt>
                <c:pt idx="436">
                  <c:v>0.76914741990828794</c:v>
                </c:pt>
                <c:pt idx="437">
                  <c:v>0.7691249018462738</c:v>
                </c:pt>
                <c:pt idx="438">
                  <c:v>0.76910238413001153</c:v>
                </c:pt>
                <c:pt idx="439">
                  <c:v>0.76907986675950646</c:v>
                </c:pt>
                <c:pt idx="440">
                  <c:v>0.76905734973474615</c:v>
                </c:pt>
                <c:pt idx="441">
                  <c:v>0.76903483305572529</c:v>
                </c:pt>
                <c:pt idx="442">
                  <c:v>0.76901231672245096</c:v>
                </c:pt>
                <c:pt idx="443">
                  <c:v>0.7689898007349143</c:v>
                </c:pt>
                <c:pt idx="444">
                  <c:v>0.76896728509310641</c:v>
                </c:pt>
                <c:pt idx="445">
                  <c:v>0.76894476979702553</c:v>
                </c:pt>
                <c:pt idx="446">
                  <c:v>0.76892225484667165</c:v>
                </c:pt>
                <c:pt idx="447">
                  <c:v>0.76889974024203234</c:v>
                </c:pt>
                <c:pt idx="448">
                  <c:v>0.76887722598311825</c:v>
                </c:pt>
                <c:pt idx="449">
                  <c:v>0.76885471206991163</c:v>
                </c:pt>
                <c:pt idx="450">
                  <c:v>0.76883219850241602</c:v>
                </c:pt>
                <c:pt idx="451">
                  <c:v>0.7688096852806261</c:v>
                </c:pt>
                <c:pt idx="452">
                  <c:v>0.76878717240453653</c:v>
                </c:pt>
                <c:pt idx="453">
                  <c:v>0.76876465987414555</c:v>
                </c:pt>
                <c:pt idx="454">
                  <c:v>0.76874214768944782</c:v>
                </c:pt>
                <c:pt idx="455">
                  <c:v>0.76871963585043979</c:v>
                </c:pt>
                <c:pt idx="456">
                  <c:v>0.76869712435711612</c:v>
                </c:pt>
                <c:pt idx="457">
                  <c:v>0.76867461320947683</c:v>
                </c:pt>
                <c:pt idx="458">
                  <c:v>0.76865210240752013</c:v>
                </c:pt>
                <c:pt idx="459">
                  <c:v>0.76862959195123182</c:v>
                </c:pt>
                <c:pt idx="460">
                  <c:v>0.76860708184061544</c:v>
                </c:pt>
                <c:pt idx="461">
                  <c:v>0.76858457207566744</c:v>
                </c:pt>
                <c:pt idx="462">
                  <c:v>0.76856206265638249</c:v>
                </c:pt>
                <c:pt idx="463">
                  <c:v>0.7685395535827535</c:v>
                </c:pt>
                <c:pt idx="464">
                  <c:v>0.76851704485478045</c:v>
                </c:pt>
                <c:pt idx="465">
                  <c:v>0.76849453647245269</c:v>
                </c:pt>
                <c:pt idx="466">
                  <c:v>0.76847202843578621</c:v>
                </c:pt>
                <c:pt idx="467">
                  <c:v>0.76844952074475437</c:v>
                </c:pt>
                <c:pt idx="468">
                  <c:v>0.7684270133993607</c:v>
                </c:pt>
                <c:pt idx="469">
                  <c:v>0.768404506399607</c:v>
                </c:pt>
                <c:pt idx="470">
                  <c:v>0.76838199974548438</c:v>
                </c:pt>
                <c:pt idx="471">
                  <c:v>0.76835949343699106</c:v>
                </c:pt>
                <c:pt idx="472">
                  <c:v>0.76833698747411816</c:v>
                </c:pt>
                <c:pt idx="473">
                  <c:v>0.76831448185686746</c:v>
                </c:pt>
                <c:pt idx="474">
                  <c:v>0.76829197658523363</c:v>
                </c:pt>
                <c:pt idx="475">
                  <c:v>0.76826947165921311</c:v>
                </c:pt>
                <c:pt idx="476">
                  <c:v>0.7682469670787988</c:v>
                </c:pt>
                <c:pt idx="477">
                  <c:v>0.76822446284398715</c:v>
                </c:pt>
                <c:pt idx="478">
                  <c:v>0.76820195895477994</c:v>
                </c:pt>
                <c:pt idx="479">
                  <c:v>0.76817945541117005</c:v>
                </c:pt>
                <c:pt idx="480">
                  <c:v>0.76815695221315394</c:v>
                </c:pt>
                <c:pt idx="481">
                  <c:v>0.76813444936072628</c:v>
                </c:pt>
                <c:pt idx="482">
                  <c:v>0.76811194685388884</c:v>
                </c:pt>
                <c:pt idx="483">
                  <c:v>0.76808944469262563</c:v>
                </c:pt>
                <c:pt idx="484">
                  <c:v>0.76806694287694555</c:v>
                </c:pt>
                <c:pt idx="485">
                  <c:v>0.7680444414068397</c:v>
                </c:pt>
                <c:pt idx="486">
                  <c:v>0.7680219402822992</c:v>
                </c:pt>
                <c:pt idx="487">
                  <c:v>0.76799943950332583</c:v>
                </c:pt>
                <c:pt idx="488">
                  <c:v>0.76797693906992315</c:v>
                </c:pt>
                <c:pt idx="489">
                  <c:v>0.76795443898207161</c:v>
                </c:pt>
                <c:pt idx="490">
                  <c:v>0.76793193923977299</c:v>
                </c:pt>
                <c:pt idx="491">
                  <c:v>0.76790943984302906</c:v>
                </c:pt>
                <c:pt idx="492">
                  <c:v>0.76788694079183095</c:v>
                </c:pt>
                <c:pt idx="493">
                  <c:v>0.76786444208617333</c:v>
                </c:pt>
                <c:pt idx="494">
                  <c:v>0.76784194372605796</c:v>
                </c:pt>
                <c:pt idx="495">
                  <c:v>0.76781944571148131</c:v>
                </c:pt>
                <c:pt idx="496">
                  <c:v>0.7677969480424327</c:v>
                </c:pt>
                <c:pt idx="497">
                  <c:v>0.76777445071890682</c:v>
                </c:pt>
                <c:pt idx="498">
                  <c:v>0.76775195374091432</c:v>
                </c:pt>
                <c:pt idx="499">
                  <c:v>0.76772945710843388</c:v>
                </c:pt>
                <c:pt idx="500">
                  <c:v>0.76770696082147794</c:v>
                </c:pt>
                <c:pt idx="501">
                  <c:v>0.76768446488002695</c:v>
                </c:pt>
                <c:pt idx="502">
                  <c:v>0.76766196928408803</c:v>
                </c:pt>
                <c:pt idx="503">
                  <c:v>0.76763947403365052</c:v>
                </c:pt>
                <c:pt idx="504">
                  <c:v>0.76761697912871441</c:v>
                </c:pt>
                <c:pt idx="505">
                  <c:v>0.76759448456927259</c:v>
                </c:pt>
                <c:pt idx="506">
                  <c:v>0.76757199035532864</c:v>
                </c:pt>
                <c:pt idx="507">
                  <c:v>0.76754949648686832</c:v>
                </c:pt>
                <c:pt idx="508">
                  <c:v>0.76752700296389342</c:v>
                </c:pt>
                <c:pt idx="509">
                  <c:v>0.76750450978640039</c:v>
                </c:pt>
                <c:pt idx="510">
                  <c:v>0.76748201695439278</c:v>
                </c:pt>
                <c:pt idx="511">
                  <c:v>0.76745952446784749</c:v>
                </c:pt>
                <c:pt idx="512">
                  <c:v>0.76743703232678051</c:v>
                </c:pt>
                <c:pt idx="513">
                  <c:v>0.76741454053117941</c:v>
                </c:pt>
                <c:pt idx="514">
                  <c:v>0.76739204908103176</c:v>
                </c:pt>
                <c:pt idx="515">
                  <c:v>0.76736955797634465</c:v>
                </c:pt>
                <c:pt idx="516">
                  <c:v>0.7673470672171181</c:v>
                </c:pt>
                <c:pt idx="517">
                  <c:v>0.7673245768033361</c:v>
                </c:pt>
                <c:pt idx="518">
                  <c:v>0.76730208673500222</c:v>
                </c:pt>
                <c:pt idx="519">
                  <c:v>0.7672795970121129</c:v>
                </c:pt>
                <c:pt idx="520">
                  <c:v>0.76725710763466104</c:v>
                </c:pt>
                <c:pt idx="521">
                  <c:v>0.76723461860264308</c:v>
                </c:pt>
                <c:pt idx="522">
                  <c:v>0.76721212991605547</c:v>
                </c:pt>
                <c:pt idx="523">
                  <c:v>0.76718964157489822</c:v>
                </c:pt>
                <c:pt idx="524">
                  <c:v>0.76716715357916243</c:v>
                </c:pt>
                <c:pt idx="525">
                  <c:v>0.76714466592885344</c:v>
                </c:pt>
                <c:pt idx="526">
                  <c:v>0.76712217862394994</c:v>
                </c:pt>
                <c:pt idx="527">
                  <c:v>0.76709969166446257</c:v>
                </c:pt>
                <c:pt idx="528">
                  <c:v>0.76707720505038068</c:v>
                </c:pt>
                <c:pt idx="529">
                  <c:v>0.7670547187817025</c:v>
                </c:pt>
                <c:pt idx="530">
                  <c:v>0.76703223285842626</c:v>
                </c:pt>
                <c:pt idx="531">
                  <c:v>0.76700974728054483</c:v>
                </c:pt>
                <c:pt idx="532">
                  <c:v>0.76698726204805645</c:v>
                </c:pt>
                <c:pt idx="533">
                  <c:v>0.76696477716096112</c:v>
                </c:pt>
                <c:pt idx="534">
                  <c:v>0.76694229261924463</c:v>
                </c:pt>
                <c:pt idx="535">
                  <c:v>0.76691980842290874</c:v>
                </c:pt>
                <c:pt idx="536">
                  <c:v>0.76689732457194992</c:v>
                </c:pt>
                <c:pt idx="537">
                  <c:v>0.76687484106636994</c:v>
                </c:pt>
                <c:pt idx="538">
                  <c:v>0.76685235790615458</c:v>
                </c:pt>
                <c:pt idx="539">
                  <c:v>0.76682987509130385</c:v>
                </c:pt>
                <c:pt idx="540">
                  <c:v>0.76680739262181596</c:v>
                </c:pt>
                <c:pt idx="541">
                  <c:v>0.76678491049769093</c:v>
                </c:pt>
                <c:pt idx="542">
                  <c:v>0.76676242871891276</c:v>
                </c:pt>
                <c:pt idx="543">
                  <c:v>0.76673994728548323</c:v>
                </c:pt>
                <c:pt idx="544">
                  <c:v>0.76671746619740588</c:v>
                </c:pt>
                <c:pt idx="545">
                  <c:v>0.76669498545466652</c:v>
                </c:pt>
                <c:pt idx="546">
                  <c:v>0.76667250505727402</c:v>
                </c:pt>
                <c:pt idx="547">
                  <c:v>0.76665002500520352</c:v>
                </c:pt>
                <c:pt idx="548">
                  <c:v>0.76662754529846922</c:v>
                </c:pt>
                <c:pt idx="549">
                  <c:v>0.76660506593706224</c:v>
                </c:pt>
                <c:pt idx="550">
                  <c:v>0.7665825869209808</c:v>
                </c:pt>
                <c:pt idx="551">
                  <c:v>0.76656010825021248</c:v>
                </c:pt>
                <c:pt idx="552">
                  <c:v>0.7665376299247626</c:v>
                </c:pt>
                <c:pt idx="553">
                  <c:v>0.7665151519446205</c:v>
                </c:pt>
                <c:pt idx="554">
                  <c:v>0.76649267430979506</c:v>
                </c:pt>
                <c:pt idx="555">
                  <c:v>0.76647019702026675</c:v>
                </c:pt>
                <c:pt idx="556">
                  <c:v>0.76644772007603557</c:v>
                </c:pt>
                <c:pt idx="557">
                  <c:v>0.76642524347710506</c:v>
                </c:pt>
                <c:pt idx="558">
                  <c:v>0.76640276722346634</c:v>
                </c:pt>
                <c:pt idx="559">
                  <c:v>0.76638029131511232</c:v>
                </c:pt>
                <c:pt idx="560">
                  <c:v>0.7663578157520412</c:v>
                </c:pt>
                <c:pt idx="561">
                  <c:v>0.76633534053425478</c:v>
                </c:pt>
                <c:pt idx="562">
                  <c:v>0.76631286566174595</c:v>
                </c:pt>
                <c:pt idx="563">
                  <c:v>0.76629039113450936</c:v>
                </c:pt>
                <c:pt idx="564">
                  <c:v>0.76626791695253971</c:v>
                </c:pt>
                <c:pt idx="565">
                  <c:v>0.76624544311583698</c:v>
                </c:pt>
                <c:pt idx="566">
                  <c:v>0.76622296962438874</c:v>
                </c:pt>
                <c:pt idx="567">
                  <c:v>0.76620049647820387</c:v>
                </c:pt>
                <c:pt idx="568">
                  <c:v>0.76617802367727172</c:v>
                </c:pt>
                <c:pt idx="569">
                  <c:v>0.76615555122158874</c:v>
                </c:pt>
                <c:pt idx="570">
                  <c:v>0.76613307911115491</c:v>
                </c:pt>
                <c:pt idx="571">
                  <c:v>0.76611060734595426</c:v>
                </c:pt>
                <c:pt idx="572">
                  <c:v>0.76608813592599923</c:v>
                </c:pt>
                <c:pt idx="573">
                  <c:v>0.76606566485127559</c:v>
                </c:pt>
                <c:pt idx="574">
                  <c:v>0.76604319412177979</c:v>
                </c:pt>
                <c:pt idx="575">
                  <c:v>0.76602072373751184</c:v>
                </c:pt>
                <c:pt idx="576">
                  <c:v>0.76599825369846997</c:v>
                </c:pt>
                <c:pt idx="577">
                  <c:v>0.76597578400464528</c:v>
                </c:pt>
                <c:pt idx="578">
                  <c:v>0.76595331465603778</c:v>
                </c:pt>
                <c:pt idx="579">
                  <c:v>0.7659308456526368</c:v>
                </c:pt>
                <c:pt idx="580">
                  <c:v>0.76590837699444059</c:v>
                </c:pt>
                <c:pt idx="581">
                  <c:v>0.76588590868145623</c:v>
                </c:pt>
                <c:pt idx="582">
                  <c:v>0.76586344071365708</c:v>
                </c:pt>
                <c:pt idx="583">
                  <c:v>0.76584097309106625</c:v>
                </c:pt>
                <c:pt idx="584">
                  <c:v>0.76581850581365885</c:v>
                </c:pt>
                <c:pt idx="585">
                  <c:v>0.76579603888144199</c:v>
                </c:pt>
                <c:pt idx="586">
                  <c:v>0.76577357229441034</c:v>
                </c:pt>
                <c:pt idx="587">
                  <c:v>0.76575110605256036</c:v>
                </c:pt>
                <c:pt idx="588">
                  <c:v>0.76572864015588138</c:v>
                </c:pt>
                <c:pt idx="589">
                  <c:v>0.7657061746043734</c:v>
                </c:pt>
                <c:pt idx="590">
                  <c:v>0.76568370939803998</c:v>
                </c:pt>
                <c:pt idx="591">
                  <c:v>0.76566124453687223</c:v>
                </c:pt>
                <c:pt idx="592">
                  <c:v>0.76563878002085772</c:v>
                </c:pt>
                <c:pt idx="593">
                  <c:v>0.76561631585000356</c:v>
                </c:pt>
                <c:pt idx="594">
                  <c:v>0.76559385202430263</c:v>
                </c:pt>
                <c:pt idx="595">
                  <c:v>0.76557138854375317</c:v>
                </c:pt>
                <c:pt idx="596">
                  <c:v>0.76554892540834985</c:v>
                </c:pt>
                <c:pt idx="597">
                  <c:v>0.76552646261808022</c:v>
                </c:pt>
                <c:pt idx="598">
                  <c:v>0.76550400017295672</c:v>
                </c:pt>
                <c:pt idx="599">
                  <c:v>0.76548153807295805</c:v>
                </c:pt>
                <c:pt idx="600">
                  <c:v>0.76545907631809307</c:v>
                </c:pt>
                <c:pt idx="601">
                  <c:v>0.76543661490836001</c:v>
                </c:pt>
                <c:pt idx="602">
                  <c:v>0.76541415384374645</c:v>
                </c:pt>
                <c:pt idx="603">
                  <c:v>0.76539169312424526</c:v>
                </c:pt>
                <c:pt idx="604">
                  <c:v>0.76536923274986357</c:v>
                </c:pt>
                <c:pt idx="605">
                  <c:v>0.76534677272059071</c:v>
                </c:pt>
                <c:pt idx="606">
                  <c:v>0.76532431303642312</c:v>
                </c:pt>
                <c:pt idx="607">
                  <c:v>0.76530185369735904</c:v>
                </c:pt>
                <c:pt idx="608">
                  <c:v>0.7652793947033949</c:v>
                </c:pt>
                <c:pt idx="609">
                  <c:v>0.76525693605452716</c:v>
                </c:pt>
                <c:pt idx="610">
                  <c:v>0.76523447775074693</c:v>
                </c:pt>
                <c:pt idx="611">
                  <c:v>0.76521201979205422</c:v>
                </c:pt>
                <c:pt idx="612">
                  <c:v>0.76518956217844547</c:v>
                </c:pt>
                <c:pt idx="613">
                  <c:v>0.76516710490991713</c:v>
                </c:pt>
                <c:pt idx="614">
                  <c:v>0.76514464798646742</c:v>
                </c:pt>
                <c:pt idx="615">
                  <c:v>0.76512219140808924</c:v>
                </c:pt>
                <c:pt idx="616">
                  <c:v>0.76509973517477547</c:v>
                </c:pt>
                <c:pt idx="617">
                  <c:v>0.76507727928652436</c:v>
                </c:pt>
                <c:pt idx="618">
                  <c:v>0.76505482374333766</c:v>
                </c:pt>
                <c:pt idx="619">
                  <c:v>0.76503236854520651</c:v>
                </c:pt>
                <c:pt idx="620">
                  <c:v>0.76500991369212734</c:v>
                </c:pt>
                <c:pt idx="621">
                  <c:v>0.76498745918409483</c:v>
                </c:pt>
                <c:pt idx="622">
                  <c:v>0.76496500502110365</c:v>
                </c:pt>
                <c:pt idx="623">
                  <c:v>0.76494255120316268</c:v>
                </c:pt>
                <c:pt idx="624">
                  <c:v>0.76492009773025416</c:v>
                </c:pt>
                <c:pt idx="625">
                  <c:v>0.76489764460238341</c:v>
                </c:pt>
                <c:pt idx="626">
                  <c:v>0.76487519181953445</c:v>
                </c:pt>
                <c:pt idx="627">
                  <c:v>0.76485273938171616</c:v>
                </c:pt>
                <c:pt idx="628">
                  <c:v>0.76483028728891966</c:v>
                </c:pt>
                <c:pt idx="629">
                  <c:v>0.76480783554113785</c:v>
                </c:pt>
                <c:pt idx="630">
                  <c:v>0.76478538413837072</c:v>
                </c:pt>
                <c:pt idx="631">
                  <c:v>0.76476293308061472</c:v>
                </c:pt>
                <c:pt idx="632">
                  <c:v>0.76474048236786096</c:v>
                </c:pt>
                <c:pt idx="633">
                  <c:v>0.76471803200011124</c:v>
                </c:pt>
                <c:pt idx="634">
                  <c:v>0.76469558197736198</c:v>
                </c:pt>
                <c:pt idx="635">
                  <c:v>0.7646731322996061</c:v>
                </c:pt>
                <c:pt idx="636">
                  <c:v>0.7646506829668418</c:v>
                </c:pt>
                <c:pt idx="637">
                  <c:v>0.76462823397906554</c:v>
                </c:pt>
                <c:pt idx="638">
                  <c:v>0.76460578533626489</c:v>
                </c:pt>
                <c:pt idx="639">
                  <c:v>0.76458333703845405</c:v>
                </c:pt>
                <c:pt idx="640">
                  <c:v>0.76456088908561881</c:v>
                </c:pt>
                <c:pt idx="641">
                  <c:v>0.76453844147774852</c:v>
                </c:pt>
                <c:pt idx="642">
                  <c:v>0.76451599421484673</c:v>
                </c:pt>
                <c:pt idx="643">
                  <c:v>0.76449354729691166</c:v>
                </c:pt>
                <c:pt idx="644">
                  <c:v>0.76447110072393265</c:v>
                </c:pt>
                <c:pt idx="645">
                  <c:v>0.76444865449590793</c:v>
                </c:pt>
                <c:pt idx="646">
                  <c:v>0.7644262086128446</c:v>
                </c:pt>
                <c:pt idx="647">
                  <c:v>0.76440376307471958</c:v>
                </c:pt>
                <c:pt idx="648">
                  <c:v>0.76438131788154529</c:v>
                </c:pt>
                <c:pt idx="649">
                  <c:v>0.76435887303330574</c:v>
                </c:pt>
                <c:pt idx="650">
                  <c:v>0.76433642853000272</c:v>
                </c:pt>
                <c:pt idx="651">
                  <c:v>0.76431398437163622</c:v>
                </c:pt>
                <c:pt idx="652">
                  <c:v>0.76429154055819737</c:v>
                </c:pt>
                <c:pt idx="653">
                  <c:v>0.76426909708968793</c:v>
                </c:pt>
                <c:pt idx="654">
                  <c:v>0.76424665396609548</c:v>
                </c:pt>
                <c:pt idx="655">
                  <c:v>0.76422421118742356</c:v>
                </c:pt>
                <c:pt idx="656">
                  <c:v>0.76420176875366153</c:v>
                </c:pt>
                <c:pt idx="657">
                  <c:v>0.76417932666481114</c:v>
                </c:pt>
                <c:pt idx="658">
                  <c:v>0.76415688492086531</c:v>
                </c:pt>
                <c:pt idx="659">
                  <c:v>0.76413444352182225</c:v>
                </c:pt>
                <c:pt idx="660">
                  <c:v>0.76411200246767308</c:v>
                </c:pt>
                <c:pt idx="661">
                  <c:v>0.76408956175841958</c:v>
                </c:pt>
                <c:pt idx="662">
                  <c:v>0.76406712139405819</c:v>
                </c:pt>
                <c:pt idx="663">
                  <c:v>0.76404468137458537</c:v>
                </c:pt>
                <c:pt idx="664">
                  <c:v>0.76402224169999222</c:v>
                </c:pt>
                <c:pt idx="665">
                  <c:v>0.76399980237027876</c:v>
                </c:pt>
                <c:pt idx="666">
                  <c:v>0.76397736338544497</c:v>
                </c:pt>
                <c:pt idx="667">
                  <c:v>0.76395492474547311</c:v>
                </c:pt>
                <c:pt idx="668">
                  <c:v>0.76393248645037204</c:v>
                </c:pt>
                <c:pt idx="669">
                  <c:v>0.76391004850013644</c:v>
                </c:pt>
                <c:pt idx="670">
                  <c:v>0.76388761089475921</c:v>
                </c:pt>
                <c:pt idx="671">
                  <c:v>0.76386517363423678</c:v>
                </c:pt>
                <c:pt idx="672">
                  <c:v>0.76384273671856739</c:v>
                </c:pt>
                <c:pt idx="673">
                  <c:v>0.76382030014774394</c:v>
                </c:pt>
                <c:pt idx="674">
                  <c:v>0.76379786392176641</c:v>
                </c:pt>
                <c:pt idx="675">
                  <c:v>0.76377542804062593</c:v>
                </c:pt>
                <c:pt idx="676">
                  <c:v>0.76375299250432249</c:v>
                </c:pt>
                <c:pt idx="677">
                  <c:v>0.76373055731285078</c:v>
                </c:pt>
                <c:pt idx="678">
                  <c:v>0.76370812246621078</c:v>
                </c:pt>
                <c:pt idx="679">
                  <c:v>0.76368568796439718</c:v>
                </c:pt>
                <c:pt idx="680">
                  <c:v>0.76366325380740285</c:v>
                </c:pt>
                <c:pt idx="681">
                  <c:v>0.76364081999522071</c:v>
                </c:pt>
                <c:pt idx="682">
                  <c:v>0.76361838652785785</c:v>
                </c:pt>
                <c:pt idx="683">
                  <c:v>0.76359595340530007</c:v>
                </c:pt>
                <c:pt idx="684">
                  <c:v>0.76357352062755268</c:v>
                </c:pt>
                <c:pt idx="685">
                  <c:v>0.76355108819459971</c:v>
                </c:pt>
                <c:pt idx="686">
                  <c:v>0.76352865610644827</c:v>
                </c:pt>
                <c:pt idx="687">
                  <c:v>0.76350622436308768</c:v>
                </c:pt>
                <c:pt idx="688">
                  <c:v>0.76348379296451974</c:v>
                </c:pt>
                <c:pt idx="689">
                  <c:v>0.7634613619107391</c:v>
                </c:pt>
                <c:pt idx="690">
                  <c:v>0.76343893120173512</c:v>
                </c:pt>
                <c:pt idx="691">
                  <c:v>0.76341650083751667</c:v>
                </c:pt>
                <c:pt idx="692">
                  <c:v>0.76339407081806776</c:v>
                </c:pt>
                <c:pt idx="693">
                  <c:v>0.76337164114339018</c:v>
                </c:pt>
                <c:pt idx="694">
                  <c:v>0.76334921181347681</c:v>
                </c:pt>
                <c:pt idx="695">
                  <c:v>0.76332678282833299</c:v>
                </c:pt>
                <c:pt idx="696">
                  <c:v>0.76330435418794274</c:v>
                </c:pt>
                <c:pt idx="697">
                  <c:v>0.76328192589231314</c:v>
                </c:pt>
                <c:pt idx="698">
                  <c:v>0.76325949794143</c:v>
                </c:pt>
                <c:pt idx="699">
                  <c:v>0.76323707033529331</c:v>
                </c:pt>
                <c:pt idx="700">
                  <c:v>0.76321464307390308</c:v>
                </c:pt>
                <c:pt idx="701">
                  <c:v>0.76319221615725219</c:v>
                </c:pt>
                <c:pt idx="702">
                  <c:v>0.76316978958533532</c:v>
                </c:pt>
                <c:pt idx="703">
                  <c:v>0.76314736335815248</c:v>
                </c:pt>
                <c:pt idx="704">
                  <c:v>0.76312493747569832</c:v>
                </c:pt>
                <c:pt idx="705">
                  <c:v>0.76310251193796219</c:v>
                </c:pt>
                <c:pt idx="706">
                  <c:v>0.76308008674494943</c:v>
                </c:pt>
                <c:pt idx="707">
                  <c:v>0.76305766189665825</c:v>
                </c:pt>
                <c:pt idx="708">
                  <c:v>0.76303523739307622</c:v>
                </c:pt>
                <c:pt idx="709">
                  <c:v>0.76301281323420689</c:v>
                </c:pt>
                <c:pt idx="710">
                  <c:v>0.7629903894200325</c:v>
                </c:pt>
                <c:pt idx="711">
                  <c:v>0.76296796595056726</c:v>
                </c:pt>
                <c:pt idx="712">
                  <c:v>0.76294554282579341</c:v>
                </c:pt>
                <c:pt idx="713">
                  <c:v>0.7629231200457216</c:v>
                </c:pt>
                <c:pt idx="714">
                  <c:v>0.76290069761033408</c:v>
                </c:pt>
                <c:pt idx="715">
                  <c:v>0.76287827551963261</c:v>
                </c:pt>
                <c:pt idx="716">
                  <c:v>0.76285585377360832</c:v>
                </c:pt>
                <c:pt idx="717">
                  <c:v>0.76283343237226831</c:v>
                </c:pt>
                <c:pt idx="718">
                  <c:v>0.76281101131559481</c:v>
                </c:pt>
                <c:pt idx="719">
                  <c:v>0.76278859060360027</c:v>
                </c:pt>
                <c:pt idx="720">
                  <c:v>0.76276617023627047</c:v>
                </c:pt>
                <c:pt idx="721">
                  <c:v>0.7627437502135983</c:v>
                </c:pt>
                <c:pt idx="722">
                  <c:v>0.76272133053558377</c:v>
                </c:pt>
                <c:pt idx="723">
                  <c:v>0.76269891120223043</c:v>
                </c:pt>
                <c:pt idx="724">
                  <c:v>0.76267649221352052</c:v>
                </c:pt>
                <c:pt idx="725">
                  <c:v>0.76265407356946646</c:v>
                </c:pt>
                <c:pt idx="726">
                  <c:v>0.76263165527004873</c:v>
                </c:pt>
                <c:pt idx="727">
                  <c:v>0.76260923731526908</c:v>
                </c:pt>
                <c:pt idx="728">
                  <c:v>0.76258681970513287</c:v>
                </c:pt>
                <c:pt idx="729">
                  <c:v>0.76256440243962409</c:v>
                </c:pt>
                <c:pt idx="730">
                  <c:v>0.76254198551874275</c:v>
                </c:pt>
                <c:pt idx="731">
                  <c:v>0.76251956894248174</c:v>
                </c:pt>
                <c:pt idx="732">
                  <c:v>0.76249715271084995</c:v>
                </c:pt>
                <c:pt idx="733">
                  <c:v>0.76247473682383138</c:v>
                </c:pt>
                <c:pt idx="734">
                  <c:v>0.76245232128141716</c:v>
                </c:pt>
                <c:pt idx="735">
                  <c:v>0.76242990608361794</c:v>
                </c:pt>
                <c:pt idx="736">
                  <c:v>0.76240749123041951</c:v>
                </c:pt>
                <c:pt idx="737">
                  <c:v>0.76238507672182365</c:v>
                </c:pt>
                <c:pt idx="738">
                  <c:v>0.7623626625578197</c:v>
                </c:pt>
                <c:pt idx="739">
                  <c:v>0.76234024873841655</c:v>
                </c:pt>
                <c:pt idx="740">
                  <c:v>0.76231783526360353</c:v>
                </c:pt>
                <c:pt idx="741">
                  <c:v>0.76229542213336465</c:v>
                </c:pt>
                <c:pt idx="742">
                  <c:v>0.76227300934771414</c:v>
                </c:pt>
                <c:pt idx="743">
                  <c:v>0.76225059690664487</c:v>
                </c:pt>
                <c:pt idx="744">
                  <c:v>0.76222818481014265</c:v>
                </c:pt>
                <c:pt idx="745">
                  <c:v>0.76220577305820925</c:v>
                </c:pt>
                <c:pt idx="746">
                  <c:v>0.76218336165084466</c:v>
                </c:pt>
                <c:pt idx="747">
                  <c:v>0.76216095058803823</c:v>
                </c:pt>
                <c:pt idx="748">
                  <c:v>0.76213853986979885</c:v>
                </c:pt>
                <c:pt idx="749">
                  <c:v>0.76211612949611052</c:v>
                </c:pt>
                <c:pt idx="750">
                  <c:v>0.76209371946697146</c:v>
                </c:pt>
                <c:pt idx="751">
                  <c:v>0.76207130978237814</c:v>
                </c:pt>
                <c:pt idx="752">
                  <c:v>0.76204890044232521</c:v>
                </c:pt>
                <c:pt idx="753">
                  <c:v>0.76202649144681445</c:v>
                </c:pt>
                <c:pt idx="754">
                  <c:v>0.76200408279583698</c:v>
                </c:pt>
                <c:pt idx="755">
                  <c:v>0.76198167448939635</c:v>
                </c:pt>
                <c:pt idx="756">
                  <c:v>0.76195926652747303</c:v>
                </c:pt>
                <c:pt idx="757">
                  <c:v>0.76193685891007767</c:v>
                </c:pt>
                <c:pt idx="758">
                  <c:v>0.76191445163719784</c:v>
                </c:pt>
                <c:pt idx="759">
                  <c:v>0.76189204470884242</c:v>
                </c:pt>
                <c:pt idx="760">
                  <c:v>0.76186963812499542</c:v>
                </c:pt>
                <c:pt idx="761">
                  <c:v>0.76184723188565151</c:v>
                </c:pt>
                <c:pt idx="762">
                  <c:v>0.76182482599081958</c:v>
                </c:pt>
                <c:pt idx="763">
                  <c:v>0.76180242044048363</c:v>
                </c:pt>
                <c:pt idx="764">
                  <c:v>0.76178001523464545</c:v>
                </c:pt>
                <c:pt idx="765">
                  <c:v>0.76175761037329792</c:v>
                </c:pt>
                <c:pt idx="766">
                  <c:v>0.76173520585643573</c:v>
                </c:pt>
                <c:pt idx="767">
                  <c:v>0.76171280168406419</c:v>
                </c:pt>
                <c:pt idx="768">
                  <c:v>0.76169039785616732</c:v>
                </c:pt>
                <c:pt idx="769">
                  <c:v>0.76166799437275401</c:v>
                </c:pt>
                <c:pt idx="770">
                  <c:v>0.76164559123381181</c:v>
                </c:pt>
                <c:pt idx="771">
                  <c:v>0.76162318843934074</c:v>
                </c:pt>
                <c:pt idx="772">
                  <c:v>0.7616007859893319</c:v>
                </c:pt>
                <c:pt idx="773">
                  <c:v>0.76157838388378529</c:v>
                </c:pt>
                <c:pt idx="774">
                  <c:v>0.76155598212269382</c:v>
                </c:pt>
                <c:pt idx="775">
                  <c:v>0.76153358070606458</c:v>
                </c:pt>
                <c:pt idx="776">
                  <c:v>0.7615111796338816</c:v>
                </c:pt>
                <c:pt idx="777">
                  <c:v>0.76148877890613953</c:v>
                </c:pt>
                <c:pt idx="778">
                  <c:v>0.76146637852284726</c:v>
                </c:pt>
                <c:pt idx="779">
                  <c:v>0.76144397848398704</c:v>
                </c:pt>
                <c:pt idx="780">
                  <c:v>0.7614215787895624</c:v>
                </c:pt>
                <c:pt idx="781">
                  <c:v>0.76139917943956803</c:v>
                </c:pt>
                <c:pt idx="782">
                  <c:v>0.76137678043400214</c:v>
                </c:pt>
                <c:pt idx="783">
                  <c:v>0.76135438177286119</c:v>
                </c:pt>
                <c:pt idx="784">
                  <c:v>0.76133198345613629</c:v>
                </c:pt>
                <c:pt idx="785">
                  <c:v>0.76130958548382743</c:v>
                </c:pt>
                <c:pt idx="786">
                  <c:v>0.76128718785592753</c:v>
                </c:pt>
                <c:pt idx="787">
                  <c:v>0.76126479057244012</c:v>
                </c:pt>
                <c:pt idx="788">
                  <c:v>0.76124239363335633</c:v>
                </c:pt>
                <c:pt idx="789">
                  <c:v>0.76121999703866727</c:v>
                </c:pt>
                <c:pt idx="790">
                  <c:v>0.7611976007883765</c:v>
                </c:pt>
                <c:pt idx="791">
                  <c:v>0.76117520488247337</c:v>
                </c:pt>
                <c:pt idx="792">
                  <c:v>0.76115280932096852</c:v>
                </c:pt>
                <c:pt idx="793">
                  <c:v>0.76113041410384064</c:v>
                </c:pt>
                <c:pt idx="794">
                  <c:v>0.76110801923109861</c:v>
                </c:pt>
                <c:pt idx="795">
                  <c:v>0.76108562470272467</c:v>
                </c:pt>
                <c:pt idx="796">
                  <c:v>0.76106323051872593</c:v>
                </c:pt>
                <c:pt idx="797">
                  <c:v>0.76104083667910416</c:v>
                </c:pt>
                <c:pt idx="798">
                  <c:v>0.76101844318383982</c:v>
                </c:pt>
                <c:pt idx="799">
                  <c:v>0.76099605003293647</c:v>
                </c:pt>
                <c:pt idx="800">
                  <c:v>0.7609736572263941</c:v>
                </c:pt>
                <c:pt idx="801">
                  <c:v>0.76095126476420383</c:v>
                </c:pt>
                <c:pt idx="802">
                  <c:v>0.76092887264636389</c:v>
                </c:pt>
                <c:pt idx="803">
                  <c:v>0.76090648087286539</c:v>
                </c:pt>
                <c:pt idx="804">
                  <c:v>0.76088408944371011</c:v>
                </c:pt>
                <c:pt idx="805">
                  <c:v>0.76086169835890161</c:v>
                </c:pt>
                <c:pt idx="806">
                  <c:v>0.76083930761841501</c:v>
                </c:pt>
                <c:pt idx="807">
                  <c:v>0.76081691722226985</c:v>
                </c:pt>
                <c:pt idx="808">
                  <c:v>0.76079452717043594</c:v>
                </c:pt>
                <c:pt idx="809">
                  <c:v>0.76077213746293815</c:v>
                </c:pt>
                <c:pt idx="810">
                  <c:v>0.76074974809975693</c:v>
                </c:pt>
                <c:pt idx="811">
                  <c:v>0.7607273590808834</c:v>
                </c:pt>
                <c:pt idx="812">
                  <c:v>0.76070497040632468</c:v>
                </c:pt>
                <c:pt idx="813">
                  <c:v>0.76068258207607897</c:v>
                </c:pt>
                <c:pt idx="814">
                  <c:v>0.76066019409012853</c:v>
                </c:pt>
                <c:pt idx="815">
                  <c:v>0.76063780644848045</c:v>
                </c:pt>
                <c:pt idx="816">
                  <c:v>0.76061541915112585</c:v>
                </c:pt>
                <c:pt idx="817">
                  <c:v>0.76059303219806473</c:v>
                </c:pt>
                <c:pt idx="818">
                  <c:v>0.76057064558929177</c:v>
                </c:pt>
                <c:pt idx="819">
                  <c:v>0.76054825932479986</c:v>
                </c:pt>
                <c:pt idx="820">
                  <c:v>0.76052587340459255</c:v>
                </c:pt>
                <c:pt idx="821">
                  <c:v>0.76050348782866095</c:v>
                </c:pt>
                <c:pt idx="822">
                  <c:v>0.76048110259699797</c:v>
                </c:pt>
                <c:pt idx="823">
                  <c:v>0.7604587177096036</c:v>
                </c:pt>
                <c:pt idx="824">
                  <c:v>0.76043633316648318</c:v>
                </c:pt>
                <c:pt idx="825">
                  <c:v>0.76041394896761183</c:v>
                </c:pt>
                <c:pt idx="826">
                  <c:v>0.76039156511300199</c:v>
                </c:pt>
                <c:pt idx="827">
                  <c:v>0.76036918160264122</c:v>
                </c:pt>
                <c:pt idx="828">
                  <c:v>0.76034679843653308</c:v>
                </c:pt>
                <c:pt idx="829">
                  <c:v>0.76032441561466868</c:v>
                </c:pt>
                <c:pt idx="830">
                  <c:v>0.76030203313704803</c:v>
                </c:pt>
                <c:pt idx="831">
                  <c:v>0.76027965100366224</c:v>
                </c:pt>
                <c:pt idx="832">
                  <c:v>0.76025726921451309</c:v>
                </c:pt>
                <c:pt idx="833">
                  <c:v>0.76023488776959347</c:v>
                </c:pt>
                <c:pt idx="834">
                  <c:v>0.76021250666889451</c:v>
                </c:pt>
                <c:pt idx="835">
                  <c:v>0.76019012591242685</c:v>
                </c:pt>
                <c:pt idx="836">
                  <c:v>0.76016774550017097</c:v>
                </c:pt>
                <c:pt idx="837">
                  <c:v>0.7601453654321304</c:v>
                </c:pt>
                <c:pt idx="838">
                  <c:v>0.76012298570830339</c:v>
                </c:pt>
                <c:pt idx="839">
                  <c:v>0.76010060632867749</c:v>
                </c:pt>
                <c:pt idx="840">
                  <c:v>0.7600782272932598</c:v>
                </c:pt>
                <c:pt idx="841">
                  <c:v>0.76005584860203967</c:v>
                </c:pt>
                <c:pt idx="842">
                  <c:v>0.76003347025501178</c:v>
                </c:pt>
                <c:pt idx="843">
                  <c:v>0.76001109225217611</c:v>
                </c:pt>
                <c:pt idx="844">
                  <c:v>0.75998871459353445</c:v>
                </c:pt>
                <c:pt idx="845">
                  <c:v>0.75996633727906904</c:v>
                </c:pt>
                <c:pt idx="846">
                  <c:v>0.75994396030878342</c:v>
                </c:pt>
                <c:pt idx="847">
                  <c:v>0.75992158368267404</c:v>
                </c:pt>
                <c:pt idx="848">
                  <c:v>0.75989920740073558</c:v>
                </c:pt>
                <c:pt idx="849">
                  <c:v>0.75987683146297158</c:v>
                </c:pt>
                <c:pt idx="850">
                  <c:v>0.75985445586936429</c:v>
                </c:pt>
                <c:pt idx="851">
                  <c:v>0.75983208061992258</c:v>
                </c:pt>
                <c:pt idx="852">
                  <c:v>0.75980970571463224</c:v>
                </c:pt>
                <c:pt idx="853">
                  <c:v>0.75978733115349684</c:v>
                </c:pt>
                <c:pt idx="854">
                  <c:v>0.75976495693650925</c:v>
                </c:pt>
                <c:pt idx="855">
                  <c:v>0.75974258306367126</c:v>
                </c:pt>
                <c:pt idx="856">
                  <c:v>0.75972020953497221</c:v>
                </c:pt>
                <c:pt idx="857">
                  <c:v>0.75969783635040145</c:v>
                </c:pt>
                <c:pt idx="858">
                  <c:v>0.75967546350997495</c:v>
                </c:pt>
                <c:pt idx="859">
                  <c:v>0.75965309101367673</c:v>
                </c:pt>
                <c:pt idx="860">
                  <c:v>0.75963071886149613</c:v>
                </c:pt>
                <c:pt idx="861">
                  <c:v>0.75960834705344027</c:v>
                </c:pt>
                <c:pt idx="862">
                  <c:v>0.75958597558950913</c:v>
                </c:pt>
                <c:pt idx="863">
                  <c:v>0.75956360446969029</c:v>
                </c:pt>
                <c:pt idx="864">
                  <c:v>0.75954123369398019</c:v>
                </c:pt>
                <c:pt idx="865">
                  <c:v>0.75951886326237172</c:v>
                </c:pt>
                <c:pt idx="866">
                  <c:v>0.75949649317486845</c:v>
                </c:pt>
                <c:pt idx="867">
                  <c:v>0.75947412343146681</c:v>
                </c:pt>
                <c:pt idx="868">
                  <c:v>0.75945175403215259</c:v>
                </c:pt>
                <c:pt idx="869">
                  <c:v>0.75942938497693468</c:v>
                </c:pt>
                <c:pt idx="870">
                  <c:v>0.75940701626580243</c:v>
                </c:pt>
                <c:pt idx="871">
                  <c:v>0.75938464789875404</c:v>
                </c:pt>
                <c:pt idx="872">
                  <c:v>0.75936227987578775</c:v>
                </c:pt>
                <c:pt idx="873">
                  <c:v>0.75933991219688757</c:v>
                </c:pt>
                <c:pt idx="874">
                  <c:v>0.75931754486206415</c:v>
                </c:pt>
                <c:pt idx="875">
                  <c:v>0.75929517787130507</c:v>
                </c:pt>
                <c:pt idx="876">
                  <c:v>0.75927281122461565</c:v>
                </c:pt>
                <c:pt idx="877">
                  <c:v>0.75925044492198168</c:v>
                </c:pt>
                <c:pt idx="878">
                  <c:v>0.75922807896340849</c:v>
                </c:pt>
                <c:pt idx="879">
                  <c:v>0.7592057133488872</c:v>
                </c:pt>
                <c:pt idx="880">
                  <c:v>0.7591833480784107</c:v>
                </c:pt>
                <c:pt idx="881">
                  <c:v>0.75916098315198255</c:v>
                </c:pt>
                <c:pt idx="882">
                  <c:v>0.75913861856958853</c:v>
                </c:pt>
                <c:pt idx="883">
                  <c:v>0.75911625433123753</c:v>
                </c:pt>
                <c:pt idx="884">
                  <c:v>0.75909389043691711</c:v>
                </c:pt>
                <c:pt idx="885">
                  <c:v>0.75907152688662194</c:v>
                </c:pt>
                <c:pt idx="886">
                  <c:v>0.75904916368035202</c:v>
                </c:pt>
                <c:pt idx="887">
                  <c:v>0.75902680081810914</c:v>
                </c:pt>
                <c:pt idx="888">
                  <c:v>0.75900443829987729</c:v>
                </c:pt>
                <c:pt idx="889">
                  <c:v>0.75898207612566893</c:v>
                </c:pt>
                <c:pt idx="890">
                  <c:v>0.75895971429546094</c:v>
                </c:pt>
                <c:pt idx="891">
                  <c:v>0.75893735280926045</c:v>
                </c:pt>
                <c:pt idx="892">
                  <c:v>0.75891499166706033</c:v>
                </c:pt>
                <c:pt idx="893">
                  <c:v>0.75889263086886416</c:v>
                </c:pt>
                <c:pt idx="894">
                  <c:v>0.75887027041465949</c:v>
                </c:pt>
                <c:pt idx="895">
                  <c:v>0.75884791030444099</c:v>
                </c:pt>
                <c:pt idx="896">
                  <c:v>0.75882555053821221</c:v>
                </c:pt>
                <c:pt idx="897">
                  <c:v>0.75880319111596961</c:v>
                </c:pt>
                <c:pt idx="898">
                  <c:v>0.75878083203770252</c:v>
                </c:pt>
                <c:pt idx="899">
                  <c:v>0.75875847330341095</c:v>
                </c:pt>
                <c:pt idx="900">
                  <c:v>0.75873611491308957</c:v>
                </c:pt>
                <c:pt idx="901">
                  <c:v>0.75871375686673304</c:v>
                </c:pt>
                <c:pt idx="902">
                  <c:v>0.75869139916433781</c:v>
                </c:pt>
                <c:pt idx="903">
                  <c:v>0.75866904180591099</c:v>
                </c:pt>
                <c:pt idx="904">
                  <c:v>0.7586466847914366</c:v>
                </c:pt>
                <c:pt idx="905">
                  <c:v>0.75862432812091463</c:v>
                </c:pt>
                <c:pt idx="906">
                  <c:v>0.75860197179433619</c:v>
                </c:pt>
                <c:pt idx="907">
                  <c:v>0.75857961581170663</c:v>
                </c:pt>
                <c:pt idx="908">
                  <c:v>0.75855726017301528</c:v>
                </c:pt>
                <c:pt idx="909">
                  <c:v>0.75853490487826036</c:v>
                </c:pt>
                <c:pt idx="910">
                  <c:v>0.758512549927433</c:v>
                </c:pt>
                <c:pt idx="911">
                  <c:v>0.75849019532053852</c:v>
                </c:pt>
                <c:pt idx="912">
                  <c:v>0.75846784105756804</c:v>
                </c:pt>
                <c:pt idx="913">
                  <c:v>0.75844548713851978</c:v>
                </c:pt>
                <c:pt idx="914">
                  <c:v>0.75842313356339375</c:v>
                </c:pt>
                <c:pt idx="915">
                  <c:v>0.75840078033216862</c:v>
                </c:pt>
                <c:pt idx="916">
                  <c:v>0.75837842744486395</c:v>
                </c:pt>
                <c:pt idx="917">
                  <c:v>0.75835607490145307</c:v>
                </c:pt>
                <c:pt idx="918">
                  <c:v>0.75833372270195198</c:v>
                </c:pt>
                <c:pt idx="919">
                  <c:v>0.75831137084635003</c:v>
                </c:pt>
                <c:pt idx="920">
                  <c:v>0.7582890193346401</c:v>
                </c:pt>
                <c:pt idx="921">
                  <c:v>0.75826666816681687</c:v>
                </c:pt>
                <c:pt idx="922">
                  <c:v>0.75824431734288211</c:v>
                </c:pt>
                <c:pt idx="923">
                  <c:v>0.75822196686282872</c:v>
                </c:pt>
                <c:pt idx="924">
                  <c:v>0.75819961672665492</c:v>
                </c:pt>
                <c:pt idx="925">
                  <c:v>0.75817726693434828</c:v>
                </c:pt>
                <c:pt idx="926">
                  <c:v>0.75815491748592478</c:v>
                </c:pt>
                <c:pt idx="927">
                  <c:v>0.75813256838135956</c:v>
                </c:pt>
                <c:pt idx="928">
                  <c:v>0.75811021962066327</c:v>
                </c:pt>
                <c:pt idx="929">
                  <c:v>0.75808787120382348</c:v>
                </c:pt>
                <c:pt idx="930">
                  <c:v>0.75806552313083664</c:v>
                </c:pt>
                <c:pt idx="931">
                  <c:v>0.75804317540170274</c:v>
                </c:pt>
                <c:pt idx="932">
                  <c:v>0.75802082801641646</c:v>
                </c:pt>
                <c:pt idx="933">
                  <c:v>0.75799848097496891</c:v>
                </c:pt>
                <c:pt idx="934">
                  <c:v>0.75797613427736721</c:v>
                </c:pt>
                <c:pt idx="935">
                  <c:v>0.75795378792360069</c:v>
                </c:pt>
                <c:pt idx="936">
                  <c:v>0.75793144191366402</c:v>
                </c:pt>
                <c:pt idx="937">
                  <c:v>0.7579090962475572</c:v>
                </c:pt>
                <c:pt idx="938">
                  <c:v>0.75788675092527136</c:v>
                </c:pt>
                <c:pt idx="939">
                  <c:v>0.75786440594681004</c:v>
                </c:pt>
                <c:pt idx="940">
                  <c:v>0.75784206131216258</c:v>
                </c:pt>
                <c:pt idx="941">
                  <c:v>0.75781971702132545</c:v>
                </c:pt>
                <c:pt idx="942">
                  <c:v>0.75779737307430395</c:v>
                </c:pt>
                <c:pt idx="943">
                  <c:v>0.75777502947108211</c:v>
                </c:pt>
                <c:pt idx="944">
                  <c:v>0.75775268621166703</c:v>
                </c:pt>
                <c:pt idx="945">
                  <c:v>0.75773034329604094</c:v>
                </c:pt>
                <c:pt idx="946">
                  <c:v>0.75770800072421274</c:v>
                </c:pt>
                <c:pt idx="947">
                  <c:v>0.75768565849617708</c:v>
                </c:pt>
                <c:pt idx="948">
                  <c:v>0.75766331661192332</c:v>
                </c:pt>
                <c:pt idx="949">
                  <c:v>0.75764097507144612</c:v>
                </c:pt>
                <c:pt idx="950">
                  <c:v>0.75761863387475792</c:v>
                </c:pt>
                <c:pt idx="951">
                  <c:v>0.75759629302183917</c:v>
                </c:pt>
                <c:pt idx="952">
                  <c:v>0.75757395251269166</c:v>
                </c:pt>
                <c:pt idx="953">
                  <c:v>0.75755161234730828</c:v>
                </c:pt>
                <c:pt idx="954">
                  <c:v>0.75752927252568902</c:v>
                </c:pt>
                <c:pt idx="955">
                  <c:v>0.75750693304782146</c:v>
                </c:pt>
                <c:pt idx="956">
                  <c:v>0.75748459391371625</c:v>
                </c:pt>
                <c:pt idx="957">
                  <c:v>0.75746225512336451</c:v>
                </c:pt>
                <c:pt idx="958">
                  <c:v>0.75743991667675381</c:v>
                </c:pt>
                <c:pt idx="959">
                  <c:v>0.75741757857388947</c:v>
                </c:pt>
                <c:pt idx="960">
                  <c:v>0.75739524081476084</c:v>
                </c:pt>
                <c:pt idx="961">
                  <c:v>0.75737290339937324</c:v>
                </c:pt>
                <c:pt idx="962">
                  <c:v>0.75735056632771247</c:v>
                </c:pt>
                <c:pt idx="963">
                  <c:v>0.75732822959978208</c:v>
                </c:pt>
                <c:pt idx="964">
                  <c:v>0.75730589321557495</c:v>
                </c:pt>
                <c:pt idx="965">
                  <c:v>0.757283557175084</c:v>
                </c:pt>
                <c:pt idx="966">
                  <c:v>0.75726122147831454</c:v>
                </c:pt>
                <c:pt idx="967">
                  <c:v>0.75723888612525592</c:v>
                </c:pt>
                <c:pt idx="968">
                  <c:v>0.75721655111590458</c:v>
                </c:pt>
                <c:pt idx="969">
                  <c:v>0.75719421645024987</c:v>
                </c:pt>
                <c:pt idx="970">
                  <c:v>0.75717188212830777</c:v>
                </c:pt>
                <c:pt idx="971">
                  <c:v>0.75714954815005875</c:v>
                </c:pt>
                <c:pt idx="972">
                  <c:v>0.7571272145155028</c:v>
                </c:pt>
                <c:pt idx="973">
                  <c:v>0.75710488122463104</c:v>
                </c:pt>
                <c:pt idx="974">
                  <c:v>0.75708254827745236</c:v>
                </c:pt>
                <c:pt idx="975">
                  <c:v>0.75706021567395432</c:v>
                </c:pt>
                <c:pt idx="976">
                  <c:v>0.75703788341412803</c:v>
                </c:pt>
                <c:pt idx="977">
                  <c:v>0.75701555149798061</c:v>
                </c:pt>
                <c:pt idx="978">
                  <c:v>0.75699321992549962</c:v>
                </c:pt>
                <c:pt idx="979">
                  <c:v>0.75697088869668683</c:v>
                </c:pt>
                <c:pt idx="980">
                  <c:v>0.75694855781153159</c:v>
                </c:pt>
                <c:pt idx="981">
                  <c:v>0.75692622727003744</c:v>
                </c:pt>
                <c:pt idx="982">
                  <c:v>0.75690389707220262</c:v>
                </c:pt>
                <c:pt idx="983">
                  <c:v>0.75688156721801469</c:v>
                </c:pt>
                <c:pt idx="984">
                  <c:v>0.7568592377074701</c:v>
                </c:pt>
                <c:pt idx="985">
                  <c:v>0.75683690854057417</c:v>
                </c:pt>
                <c:pt idx="986">
                  <c:v>0.7568145797173127</c:v>
                </c:pt>
                <c:pt idx="987">
                  <c:v>0.75679225123768568</c:v>
                </c:pt>
                <c:pt idx="988">
                  <c:v>0.75676992310169133</c:v>
                </c:pt>
                <c:pt idx="989">
                  <c:v>0.75674759530932789</c:v>
                </c:pt>
                <c:pt idx="990">
                  <c:v>0.75672526786057759</c:v>
                </c:pt>
                <c:pt idx="991">
                  <c:v>0.75670294075545819</c:v>
                </c:pt>
                <c:pt idx="992">
                  <c:v>0.7566806139939537</c:v>
                </c:pt>
                <c:pt idx="993">
                  <c:v>0.75665828757605524</c:v>
                </c:pt>
                <c:pt idx="994">
                  <c:v>0.7566359615017717</c:v>
                </c:pt>
                <c:pt idx="995">
                  <c:v>0.75661363577108354</c:v>
                </c:pt>
                <c:pt idx="996">
                  <c:v>0.75659131038399963</c:v>
                </c:pt>
                <c:pt idx="997">
                  <c:v>0.75656898534051109</c:v>
                </c:pt>
                <c:pt idx="998">
                  <c:v>0.75654666064062148</c:v>
                </c:pt>
                <c:pt idx="999">
                  <c:v>0.75652433628431481</c:v>
                </c:pt>
                <c:pt idx="1000">
                  <c:v>0.75650201227159464</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33.000100000000181</c:v>
                </c:pt>
                <c:pt idx="390">
                  <c:v>33.000200000000184</c:v>
                </c:pt>
                <c:pt idx="391">
                  <c:v>33.000300000000188</c:v>
                </c:pt>
                <c:pt idx="392">
                  <c:v>33.000400000000191</c:v>
                </c:pt>
                <c:pt idx="393">
                  <c:v>33.000500000000194</c:v>
                </c:pt>
                <c:pt idx="394">
                  <c:v>33.000600000000198</c:v>
                </c:pt>
                <c:pt idx="395">
                  <c:v>33.000700000000201</c:v>
                </c:pt>
                <c:pt idx="396">
                  <c:v>33.000800000000204</c:v>
                </c:pt>
                <c:pt idx="397">
                  <c:v>33.000900000000208</c:v>
                </c:pt>
                <c:pt idx="398">
                  <c:v>33.001000000000211</c:v>
                </c:pt>
                <c:pt idx="399">
                  <c:v>33.001100000000214</c:v>
                </c:pt>
                <c:pt idx="400">
                  <c:v>33.001200000000217</c:v>
                </c:pt>
                <c:pt idx="401">
                  <c:v>33.001300000000221</c:v>
                </c:pt>
                <c:pt idx="402">
                  <c:v>33.001400000000224</c:v>
                </c:pt>
                <c:pt idx="403">
                  <c:v>33.001500000000227</c:v>
                </c:pt>
                <c:pt idx="404">
                  <c:v>33.001600000000231</c:v>
                </c:pt>
                <c:pt idx="405">
                  <c:v>33.001700000000234</c:v>
                </c:pt>
                <c:pt idx="406">
                  <c:v>33.001800000000237</c:v>
                </c:pt>
                <c:pt idx="407">
                  <c:v>33.001900000000241</c:v>
                </c:pt>
                <c:pt idx="408">
                  <c:v>33.002000000000244</c:v>
                </c:pt>
                <c:pt idx="409">
                  <c:v>33.002100000000247</c:v>
                </c:pt>
                <c:pt idx="410">
                  <c:v>33.002200000000251</c:v>
                </c:pt>
                <c:pt idx="411">
                  <c:v>33.002300000000254</c:v>
                </c:pt>
                <c:pt idx="412">
                  <c:v>33.002400000000257</c:v>
                </c:pt>
                <c:pt idx="413">
                  <c:v>33.002500000000261</c:v>
                </c:pt>
                <c:pt idx="414">
                  <c:v>33.002600000000264</c:v>
                </c:pt>
                <c:pt idx="415">
                  <c:v>33.002700000000267</c:v>
                </c:pt>
                <c:pt idx="416">
                  <c:v>33.002800000000271</c:v>
                </c:pt>
                <c:pt idx="417">
                  <c:v>33.002900000000274</c:v>
                </c:pt>
                <c:pt idx="418">
                  <c:v>33.003000000000277</c:v>
                </c:pt>
                <c:pt idx="419">
                  <c:v>33.003100000000281</c:v>
                </c:pt>
                <c:pt idx="420">
                  <c:v>33.003200000000284</c:v>
                </c:pt>
                <c:pt idx="421">
                  <c:v>33.003300000000287</c:v>
                </c:pt>
                <c:pt idx="422">
                  <c:v>33.003400000000291</c:v>
                </c:pt>
                <c:pt idx="423">
                  <c:v>33.003500000000294</c:v>
                </c:pt>
                <c:pt idx="424">
                  <c:v>33.003600000000297</c:v>
                </c:pt>
                <c:pt idx="425">
                  <c:v>33.0037000000003</c:v>
                </c:pt>
                <c:pt idx="426">
                  <c:v>33.003800000000304</c:v>
                </c:pt>
                <c:pt idx="427">
                  <c:v>33.003900000000307</c:v>
                </c:pt>
                <c:pt idx="428">
                  <c:v>33.00400000000031</c:v>
                </c:pt>
                <c:pt idx="429">
                  <c:v>33.004100000000314</c:v>
                </c:pt>
                <c:pt idx="430">
                  <c:v>33.004200000000317</c:v>
                </c:pt>
                <c:pt idx="431">
                  <c:v>33.00430000000032</c:v>
                </c:pt>
                <c:pt idx="432">
                  <c:v>33.004400000000324</c:v>
                </c:pt>
                <c:pt idx="433">
                  <c:v>33.004500000000327</c:v>
                </c:pt>
                <c:pt idx="434">
                  <c:v>33.00460000000033</c:v>
                </c:pt>
                <c:pt idx="435">
                  <c:v>33.004700000000334</c:v>
                </c:pt>
                <c:pt idx="436">
                  <c:v>33.004800000000337</c:v>
                </c:pt>
                <c:pt idx="437">
                  <c:v>33.00490000000034</c:v>
                </c:pt>
                <c:pt idx="438">
                  <c:v>33.005000000000344</c:v>
                </c:pt>
                <c:pt idx="439">
                  <c:v>33.005100000000347</c:v>
                </c:pt>
                <c:pt idx="440">
                  <c:v>33.00520000000035</c:v>
                </c:pt>
                <c:pt idx="441">
                  <c:v>33.005300000000354</c:v>
                </c:pt>
                <c:pt idx="442">
                  <c:v>33.005400000000357</c:v>
                </c:pt>
                <c:pt idx="443">
                  <c:v>33.00550000000036</c:v>
                </c:pt>
                <c:pt idx="444">
                  <c:v>33.005600000000364</c:v>
                </c:pt>
                <c:pt idx="445">
                  <c:v>33.005700000000367</c:v>
                </c:pt>
                <c:pt idx="446">
                  <c:v>33.00580000000037</c:v>
                </c:pt>
                <c:pt idx="447">
                  <c:v>33.005900000000373</c:v>
                </c:pt>
                <c:pt idx="448">
                  <c:v>33.006000000000377</c:v>
                </c:pt>
                <c:pt idx="449">
                  <c:v>33.00610000000038</c:v>
                </c:pt>
                <c:pt idx="450">
                  <c:v>33.006200000000383</c:v>
                </c:pt>
                <c:pt idx="451">
                  <c:v>33.006300000000387</c:v>
                </c:pt>
                <c:pt idx="452">
                  <c:v>33.00640000000039</c:v>
                </c:pt>
                <c:pt idx="453">
                  <c:v>33.006500000000393</c:v>
                </c:pt>
                <c:pt idx="454">
                  <c:v>33.006600000000397</c:v>
                </c:pt>
                <c:pt idx="455">
                  <c:v>33.0067000000004</c:v>
                </c:pt>
                <c:pt idx="456">
                  <c:v>33.006800000000403</c:v>
                </c:pt>
                <c:pt idx="457">
                  <c:v>33.006900000000407</c:v>
                </c:pt>
                <c:pt idx="458">
                  <c:v>33.00700000000041</c:v>
                </c:pt>
                <c:pt idx="459">
                  <c:v>33.007100000000413</c:v>
                </c:pt>
                <c:pt idx="460">
                  <c:v>33.007200000000417</c:v>
                </c:pt>
                <c:pt idx="461">
                  <c:v>33.00730000000042</c:v>
                </c:pt>
                <c:pt idx="462">
                  <c:v>33.007400000000423</c:v>
                </c:pt>
                <c:pt idx="463">
                  <c:v>33.007500000000427</c:v>
                </c:pt>
                <c:pt idx="464">
                  <c:v>33.00760000000043</c:v>
                </c:pt>
                <c:pt idx="465">
                  <c:v>33.007700000000433</c:v>
                </c:pt>
                <c:pt idx="466">
                  <c:v>33.007800000000437</c:v>
                </c:pt>
                <c:pt idx="467">
                  <c:v>33.00790000000044</c:v>
                </c:pt>
                <c:pt idx="468">
                  <c:v>33.008000000000443</c:v>
                </c:pt>
                <c:pt idx="469">
                  <c:v>33.008100000000447</c:v>
                </c:pt>
                <c:pt idx="470">
                  <c:v>33.00820000000045</c:v>
                </c:pt>
                <c:pt idx="471">
                  <c:v>33.008300000000453</c:v>
                </c:pt>
                <c:pt idx="472">
                  <c:v>33.008400000000456</c:v>
                </c:pt>
                <c:pt idx="473">
                  <c:v>33.00850000000046</c:v>
                </c:pt>
                <c:pt idx="474">
                  <c:v>33.008600000000463</c:v>
                </c:pt>
                <c:pt idx="475">
                  <c:v>33.008700000000466</c:v>
                </c:pt>
                <c:pt idx="476">
                  <c:v>33.00880000000047</c:v>
                </c:pt>
                <c:pt idx="477">
                  <c:v>33.008900000000473</c:v>
                </c:pt>
                <c:pt idx="478">
                  <c:v>33.009000000000476</c:v>
                </c:pt>
                <c:pt idx="479">
                  <c:v>33.00910000000048</c:v>
                </c:pt>
                <c:pt idx="480">
                  <c:v>33.009200000000483</c:v>
                </c:pt>
                <c:pt idx="481">
                  <c:v>33.009300000000486</c:v>
                </c:pt>
                <c:pt idx="482">
                  <c:v>33.00940000000049</c:v>
                </c:pt>
                <c:pt idx="483">
                  <c:v>33.009500000000493</c:v>
                </c:pt>
                <c:pt idx="484">
                  <c:v>33.009600000000496</c:v>
                </c:pt>
                <c:pt idx="485">
                  <c:v>33.0097000000005</c:v>
                </c:pt>
                <c:pt idx="486">
                  <c:v>33.009800000000503</c:v>
                </c:pt>
                <c:pt idx="487">
                  <c:v>33.009900000000506</c:v>
                </c:pt>
                <c:pt idx="488">
                  <c:v>33.01000000000051</c:v>
                </c:pt>
                <c:pt idx="489">
                  <c:v>33.010100000000513</c:v>
                </c:pt>
                <c:pt idx="490">
                  <c:v>33.010200000000516</c:v>
                </c:pt>
                <c:pt idx="491">
                  <c:v>33.01030000000052</c:v>
                </c:pt>
                <c:pt idx="492">
                  <c:v>33.010400000000523</c:v>
                </c:pt>
                <c:pt idx="493">
                  <c:v>33.010500000000526</c:v>
                </c:pt>
                <c:pt idx="494">
                  <c:v>33.01060000000053</c:v>
                </c:pt>
                <c:pt idx="495">
                  <c:v>33.010700000000533</c:v>
                </c:pt>
                <c:pt idx="496">
                  <c:v>33.010800000000536</c:v>
                </c:pt>
                <c:pt idx="497">
                  <c:v>33.010900000000539</c:v>
                </c:pt>
                <c:pt idx="498">
                  <c:v>33.011000000000543</c:v>
                </c:pt>
                <c:pt idx="499">
                  <c:v>33.011100000000546</c:v>
                </c:pt>
                <c:pt idx="500">
                  <c:v>33.011200000000549</c:v>
                </c:pt>
                <c:pt idx="501">
                  <c:v>33.011300000000553</c:v>
                </c:pt>
                <c:pt idx="502">
                  <c:v>33.011400000000556</c:v>
                </c:pt>
                <c:pt idx="503">
                  <c:v>33.011500000000559</c:v>
                </c:pt>
                <c:pt idx="504">
                  <c:v>33.011600000000563</c:v>
                </c:pt>
                <c:pt idx="505">
                  <c:v>33.011700000000566</c:v>
                </c:pt>
                <c:pt idx="506">
                  <c:v>33.011800000000569</c:v>
                </c:pt>
                <c:pt idx="507">
                  <c:v>33.011900000000573</c:v>
                </c:pt>
                <c:pt idx="508">
                  <c:v>33.012000000000576</c:v>
                </c:pt>
                <c:pt idx="509">
                  <c:v>33.012100000000579</c:v>
                </c:pt>
                <c:pt idx="510">
                  <c:v>33.012200000000583</c:v>
                </c:pt>
                <c:pt idx="511">
                  <c:v>33.012300000000586</c:v>
                </c:pt>
                <c:pt idx="512">
                  <c:v>33.012400000000589</c:v>
                </c:pt>
                <c:pt idx="513">
                  <c:v>33.012500000000593</c:v>
                </c:pt>
                <c:pt idx="514">
                  <c:v>33.012600000000596</c:v>
                </c:pt>
                <c:pt idx="515">
                  <c:v>33.012700000000599</c:v>
                </c:pt>
                <c:pt idx="516">
                  <c:v>33.012800000000603</c:v>
                </c:pt>
                <c:pt idx="517">
                  <c:v>33.012900000000606</c:v>
                </c:pt>
                <c:pt idx="518">
                  <c:v>33.013000000000609</c:v>
                </c:pt>
                <c:pt idx="519">
                  <c:v>33.013100000000613</c:v>
                </c:pt>
                <c:pt idx="520">
                  <c:v>33.013200000000616</c:v>
                </c:pt>
                <c:pt idx="521">
                  <c:v>33.013300000000619</c:v>
                </c:pt>
                <c:pt idx="522">
                  <c:v>33.013400000000622</c:v>
                </c:pt>
                <c:pt idx="523">
                  <c:v>33.013500000000626</c:v>
                </c:pt>
                <c:pt idx="524">
                  <c:v>33.013600000000629</c:v>
                </c:pt>
                <c:pt idx="525">
                  <c:v>33.013700000000632</c:v>
                </c:pt>
                <c:pt idx="526">
                  <c:v>33.013800000000636</c:v>
                </c:pt>
                <c:pt idx="527">
                  <c:v>33.013900000000639</c:v>
                </c:pt>
                <c:pt idx="528">
                  <c:v>33.014000000000642</c:v>
                </c:pt>
                <c:pt idx="529">
                  <c:v>33.014100000000646</c:v>
                </c:pt>
                <c:pt idx="530">
                  <c:v>33.014200000000649</c:v>
                </c:pt>
                <c:pt idx="531">
                  <c:v>33.014300000000652</c:v>
                </c:pt>
                <c:pt idx="532">
                  <c:v>33.014400000000656</c:v>
                </c:pt>
                <c:pt idx="533">
                  <c:v>33.014500000000659</c:v>
                </c:pt>
                <c:pt idx="534">
                  <c:v>33.014600000000662</c:v>
                </c:pt>
                <c:pt idx="535">
                  <c:v>33.014700000000666</c:v>
                </c:pt>
                <c:pt idx="536">
                  <c:v>33.014800000000669</c:v>
                </c:pt>
                <c:pt idx="537">
                  <c:v>33.014900000000672</c:v>
                </c:pt>
                <c:pt idx="538">
                  <c:v>33.015000000000676</c:v>
                </c:pt>
                <c:pt idx="539">
                  <c:v>33.015100000000679</c:v>
                </c:pt>
                <c:pt idx="540">
                  <c:v>33.015200000000682</c:v>
                </c:pt>
                <c:pt idx="541">
                  <c:v>33.015300000000686</c:v>
                </c:pt>
                <c:pt idx="542">
                  <c:v>33.015400000000689</c:v>
                </c:pt>
                <c:pt idx="543">
                  <c:v>33.015500000000692</c:v>
                </c:pt>
                <c:pt idx="544">
                  <c:v>33.015600000000696</c:v>
                </c:pt>
                <c:pt idx="545">
                  <c:v>33.015700000000699</c:v>
                </c:pt>
                <c:pt idx="546">
                  <c:v>33.015800000000702</c:v>
                </c:pt>
                <c:pt idx="547">
                  <c:v>33.015900000000705</c:v>
                </c:pt>
                <c:pt idx="548">
                  <c:v>33.016000000000709</c:v>
                </c:pt>
                <c:pt idx="549">
                  <c:v>33.016100000000712</c:v>
                </c:pt>
                <c:pt idx="550">
                  <c:v>33.016200000000715</c:v>
                </c:pt>
                <c:pt idx="551">
                  <c:v>33.016300000000719</c:v>
                </c:pt>
                <c:pt idx="552">
                  <c:v>33.016400000000722</c:v>
                </c:pt>
                <c:pt idx="553">
                  <c:v>33.016500000000725</c:v>
                </c:pt>
                <c:pt idx="554">
                  <c:v>33.016600000000729</c:v>
                </c:pt>
                <c:pt idx="555">
                  <c:v>33.016700000000732</c:v>
                </c:pt>
                <c:pt idx="556">
                  <c:v>33.016800000000735</c:v>
                </c:pt>
                <c:pt idx="557">
                  <c:v>33.016900000000739</c:v>
                </c:pt>
                <c:pt idx="558">
                  <c:v>33.017000000000742</c:v>
                </c:pt>
                <c:pt idx="559">
                  <c:v>33.017100000000745</c:v>
                </c:pt>
                <c:pt idx="560">
                  <c:v>33.017200000000749</c:v>
                </c:pt>
                <c:pt idx="561">
                  <c:v>33.017300000000752</c:v>
                </c:pt>
                <c:pt idx="562">
                  <c:v>33.017400000000755</c:v>
                </c:pt>
                <c:pt idx="563">
                  <c:v>33.017500000000759</c:v>
                </c:pt>
                <c:pt idx="564">
                  <c:v>33.017600000000762</c:v>
                </c:pt>
                <c:pt idx="565">
                  <c:v>33.017700000000765</c:v>
                </c:pt>
                <c:pt idx="566">
                  <c:v>33.017800000000769</c:v>
                </c:pt>
                <c:pt idx="567">
                  <c:v>33.017900000000772</c:v>
                </c:pt>
                <c:pt idx="568">
                  <c:v>33.018000000000775</c:v>
                </c:pt>
                <c:pt idx="569">
                  <c:v>33.018100000000778</c:v>
                </c:pt>
                <c:pt idx="570">
                  <c:v>33.018200000000782</c:v>
                </c:pt>
                <c:pt idx="571">
                  <c:v>33.018300000000785</c:v>
                </c:pt>
                <c:pt idx="572">
                  <c:v>33.018400000000788</c:v>
                </c:pt>
                <c:pt idx="573">
                  <c:v>33.018500000000792</c:v>
                </c:pt>
                <c:pt idx="574">
                  <c:v>33.018600000000795</c:v>
                </c:pt>
                <c:pt idx="575">
                  <c:v>33.018700000000798</c:v>
                </c:pt>
                <c:pt idx="576">
                  <c:v>33.018800000000802</c:v>
                </c:pt>
                <c:pt idx="577">
                  <c:v>33.018900000000805</c:v>
                </c:pt>
                <c:pt idx="578">
                  <c:v>33.019000000000808</c:v>
                </c:pt>
                <c:pt idx="579">
                  <c:v>33.019100000000812</c:v>
                </c:pt>
                <c:pt idx="580">
                  <c:v>33.019200000000815</c:v>
                </c:pt>
                <c:pt idx="581">
                  <c:v>33.019300000000818</c:v>
                </c:pt>
                <c:pt idx="582">
                  <c:v>33.019400000000822</c:v>
                </c:pt>
                <c:pt idx="583">
                  <c:v>33.019500000000825</c:v>
                </c:pt>
                <c:pt idx="584">
                  <c:v>33.019600000000828</c:v>
                </c:pt>
                <c:pt idx="585">
                  <c:v>33.019700000000832</c:v>
                </c:pt>
                <c:pt idx="586">
                  <c:v>33.019800000000835</c:v>
                </c:pt>
                <c:pt idx="587">
                  <c:v>33.019900000000838</c:v>
                </c:pt>
                <c:pt idx="588">
                  <c:v>33.020000000000842</c:v>
                </c:pt>
                <c:pt idx="589">
                  <c:v>33.020100000000845</c:v>
                </c:pt>
                <c:pt idx="590">
                  <c:v>33.020200000000848</c:v>
                </c:pt>
                <c:pt idx="591">
                  <c:v>33.020300000000852</c:v>
                </c:pt>
                <c:pt idx="592">
                  <c:v>33.020400000000855</c:v>
                </c:pt>
                <c:pt idx="593">
                  <c:v>33.020500000000858</c:v>
                </c:pt>
                <c:pt idx="594">
                  <c:v>33.020600000000861</c:v>
                </c:pt>
                <c:pt idx="595">
                  <c:v>33.020700000000865</c:v>
                </c:pt>
                <c:pt idx="596">
                  <c:v>33.020800000000868</c:v>
                </c:pt>
                <c:pt idx="597">
                  <c:v>33.020900000000871</c:v>
                </c:pt>
                <c:pt idx="598">
                  <c:v>33.021000000000875</c:v>
                </c:pt>
                <c:pt idx="599">
                  <c:v>33.021100000000878</c:v>
                </c:pt>
                <c:pt idx="600">
                  <c:v>33.021200000000881</c:v>
                </c:pt>
                <c:pt idx="601">
                  <c:v>33.021300000000885</c:v>
                </c:pt>
                <c:pt idx="602">
                  <c:v>33.021400000000888</c:v>
                </c:pt>
                <c:pt idx="603">
                  <c:v>33.021500000000891</c:v>
                </c:pt>
                <c:pt idx="604">
                  <c:v>33.021600000000895</c:v>
                </c:pt>
                <c:pt idx="605">
                  <c:v>33.021700000000898</c:v>
                </c:pt>
                <c:pt idx="606">
                  <c:v>33.021800000000901</c:v>
                </c:pt>
                <c:pt idx="607">
                  <c:v>33.021900000000905</c:v>
                </c:pt>
                <c:pt idx="608">
                  <c:v>33.022000000000908</c:v>
                </c:pt>
                <c:pt idx="609">
                  <c:v>33.022100000000911</c:v>
                </c:pt>
                <c:pt idx="610">
                  <c:v>33.022200000000915</c:v>
                </c:pt>
                <c:pt idx="611">
                  <c:v>33.022300000000918</c:v>
                </c:pt>
                <c:pt idx="612">
                  <c:v>33.022400000000921</c:v>
                </c:pt>
                <c:pt idx="613">
                  <c:v>33.022500000000925</c:v>
                </c:pt>
                <c:pt idx="614">
                  <c:v>33.022600000000928</c:v>
                </c:pt>
                <c:pt idx="615">
                  <c:v>33.022700000000931</c:v>
                </c:pt>
                <c:pt idx="616">
                  <c:v>33.022800000000935</c:v>
                </c:pt>
                <c:pt idx="617">
                  <c:v>33.022900000000938</c:v>
                </c:pt>
                <c:pt idx="618">
                  <c:v>33.023000000000941</c:v>
                </c:pt>
                <c:pt idx="619">
                  <c:v>33.023100000000944</c:v>
                </c:pt>
                <c:pt idx="620">
                  <c:v>33.023200000000948</c:v>
                </c:pt>
                <c:pt idx="621">
                  <c:v>33.023300000000951</c:v>
                </c:pt>
                <c:pt idx="622">
                  <c:v>33.023400000000954</c:v>
                </c:pt>
                <c:pt idx="623">
                  <c:v>33.023500000000958</c:v>
                </c:pt>
                <c:pt idx="624">
                  <c:v>33.023600000000961</c:v>
                </c:pt>
                <c:pt idx="625">
                  <c:v>33.023700000000964</c:v>
                </c:pt>
                <c:pt idx="626">
                  <c:v>33.023800000000968</c:v>
                </c:pt>
                <c:pt idx="627">
                  <c:v>33.023900000000971</c:v>
                </c:pt>
                <c:pt idx="628">
                  <c:v>33.024000000000974</c:v>
                </c:pt>
                <c:pt idx="629">
                  <c:v>33.024100000000978</c:v>
                </c:pt>
                <c:pt idx="630">
                  <c:v>33.024200000000981</c:v>
                </c:pt>
                <c:pt idx="631">
                  <c:v>33.024300000000984</c:v>
                </c:pt>
                <c:pt idx="632">
                  <c:v>33.024400000000988</c:v>
                </c:pt>
                <c:pt idx="633">
                  <c:v>33.024500000000991</c:v>
                </c:pt>
                <c:pt idx="634">
                  <c:v>33.024600000000994</c:v>
                </c:pt>
                <c:pt idx="635">
                  <c:v>33.024700000000998</c:v>
                </c:pt>
                <c:pt idx="636">
                  <c:v>33.024800000001001</c:v>
                </c:pt>
                <c:pt idx="637">
                  <c:v>33.024900000001004</c:v>
                </c:pt>
                <c:pt idx="638">
                  <c:v>33.025000000001008</c:v>
                </c:pt>
                <c:pt idx="639">
                  <c:v>33.025100000001011</c:v>
                </c:pt>
                <c:pt idx="640">
                  <c:v>33.025200000001014</c:v>
                </c:pt>
                <c:pt idx="641">
                  <c:v>33.025300000001018</c:v>
                </c:pt>
                <c:pt idx="642">
                  <c:v>33.025400000001021</c:v>
                </c:pt>
                <c:pt idx="643">
                  <c:v>33.025500000001024</c:v>
                </c:pt>
                <c:pt idx="644">
                  <c:v>33.025600000001027</c:v>
                </c:pt>
                <c:pt idx="645">
                  <c:v>33.025700000001031</c:v>
                </c:pt>
                <c:pt idx="646">
                  <c:v>33.025800000001034</c:v>
                </c:pt>
                <c:pt idx="647">
                  <c:v>33.025900000001037</c:v>
                </c:pt>
                <c:pt idx="648">
                  <c:v>33.026000000001041</c:v>
                </c:pt>
                <c:pt idx="649">
                  <c:v>33.026100000001044</c:v>
                </c:pt>
                <c:pt idx="650">
                  <c:v>33.026200000001047</c:v>
                </c:pt>
                <c:pt idx="651">
                  <c:v>33.026300000001051</c:v>
                </c:pt>
                <c:pt idx="652">
                  <c:v>33.026400000001054</c:v>
                </c:pt>
                <c:pt idx="653">
                  <c:v>33.026500000001057</c:v>
                </c:pt>
                <c:pt idx="654">
                  <c:v>33.026600000001061</c:v>
                </c:pt>
                <c:pt idx="655">
                  <c:v>33.026700000001064</c:v>
                </c:pt>
                <c:pt idx="656">
                  <c:v>33.026800000001067</c:v>
                </c:pt>
                <c:pt idx="657">
                  <c:v>33.026900000001071</c:v>
                </c:pt>
                <c:pt idx="658">
                  <c:v>33.027000000001074</c:v>
                </c:pt>
                <c:pt idx="659">
                  <c:v>33.027100000001077</c:v>
                </c:pt>
                <c:pt idx="660">
                  <c:v>33.027200000001081</c:v>
                </c:pt>
                <c:pt idx="661">
                  <c:v>33.027300000001084</c:v>
                </c:pt>
                <c:pt idx="662">
                  <c:v>33.027400000001087</c:v>
                </c:pt>
                <c:pt idx="663">
                  <c:v>33.027500000001091</c:v>
                </c:pt>
                <c:pt idx="664">
                  <c:v>33.027600000001094</c:v>
                </c:pt>
                <c:pt idx="665">
                  <c:v>33.027700000001097</c:v>
                </c:pt>
                <c:pt idx="666">
                  <c:v>33.0278000000011</c:v>
                </c:pt>
                <c:pt idx="667">
                  <c:v>33.027900000001104</c:v>
                </c:pt>
                <c:pt idx="668">
                  <c:v>33.028000000001107</c:v>
                </c:pt>
                <c:pt idx="669">
                  <c:v>33.02810000000111</c:v>
                </c:pt>
                <c:pt idx="670">
                  <c:v>33.028200000001114</c:v>
                </c:pt>
                <c:pt idx="671">
                  <c:v>33.028300000001117</c:v>
                </c:pt>
                <c:pt idx="672">
                  <c:v>33.02840000000112</c:v>
                </c:pt>
                <c:pt idx="673">
                  <c:v>33.028500000001124</c:v>
                </c:pt>
                <c:pt idx="674">
                  <c:v>33.028600000001127</c:v>
                </c:pt>
                <c:pt idx="675">
                  <c:v>33.02870000000113</c:v>
                </c:pt>
                <c:pt idx="676">
                  <c:v>33.028800000001134</c:v>
                </c:pt>
                <c:pt idx="677">
                  <c:v>33.028900000001137</c:v>
                </c:pt>
                <c:pt idx="678">
                  <c:v>33.02900000000114</c:v>
                </c:pt>
                <c:pt idx="679">
                  <c:v>33.029100000001144</c:v>
                </c:pt>
                <c:pt idx="680">
                  <c:v>33.029200000001147</c:v>
                </c:pt>
                <c:pt idx="681">
                  <c:v>33.02930000000115</c:v>
                </c:pt>
                <c:pt idx="682">
                  <c:v>33.029400000001154</c:v>
                </c:pt>
                <c:pt idx="683">
                  <c:v>33.029500000001157</c:v>
                </c:pt>
                <c:pt idx="684">
                  <c:v>33.02960000000116</c:v>
                </c:pt>
                <c:pt idx="685">
                  <c:v>33.029700000001164</c:v>
                </c:pt>
                <c:pt idx="686">
                  <c:v>33.029800000001167</c:v>
                </c:pt>
                <c:pt idx="687">
                  <c:v>33.02990000000117</c:v>
                </c:pt>
                <c:pt idx="688">
                  <c:v>33.030000000001174</c:v>
                </c:pt>
                <c:pt idx="689">
                  <c:v>33.030100000001177</c:v>
                </c:pt>
                <c:pt idx="690">
                  <c:v>33.03020000000118</c:v>
                </c:pt>
                <c:pt idx="691">
                  <c:v>33.030300000001183</c:v>
                </c:pt>
                <c:pt idx="692">
                  <c:v>33.030400000001187</c:v>
                </c:pt>
                <c:pt idx="693">
                  <c:v>33.03050000000119</c:v>
                </c:pt>
                <c:pt idx="694">
                  <c:v>33.030600000001193</c:v>
                </c:pt>
                <c:pt idx="695">
                  <c:v>33.030700000001197</c:v>
                </c:pt>
                <c:pt idx="696">
                  <c:v>33.0308000000012</c:v>
                </c:pt>
                <c:pt idx="697">
                  <c:v>33.030900000001203</c:v>
                </c:pt>
                <c:pt idx="698">
                  <c:v>33.031000000001207</c:v>
                </c:pt>
                <c:pt idx="699">
                  <c:v>33.03110000000121</c:v>
                </c:pt>
                <c:pt idx="700">
                  <c:v>33.031200000001213</c:v>
                </c:pt>
                <c:pt idx="701">
                  <c:v>33.031300000001217</c:v>
                </c:pt>
                <c:pt idx="702">
                  <c:v>33.03140000000122</c:v>
                </c:pt>
                <c:pt idx="703">
                  <c:v>33.031500000001223</c:v>
                </c:pt>
                <c:pt idx="704">
                  <c:v>33.031600000001227</c:v>
                </c:pt>
                <c:pt idx="705">
                  <c:v>33.03170000000123</c:v>
                </c:pt>
                <c:pt idx="706">
                  <c:v>33.031800000001233</c:v>
                </c:pt>
                <c:pt idx="707">
                  <c:v>33.031900000001237</c:v>
                </c:pt>
                <c:pt idx="708">
                  <c:v>33.03200000000124</c:v>
                </c:pt>
                <c:pt idx="709">
                  <c:v>33.032100000001243</c:v>
                </c:pt>
                <c:pt idx="710">
                  <c:v>33.032200000001247</c:v>
                </c:pt>
                <c:pt idx="711">
                  <c:v>33.03230000000125</c:v>
                </c:pt>
                <c:pt idx="712">
                  <c:v>33.032400000001253</c:v>
                </c:pt>
                <c:pt idx="713">
                  <c:v>33.032500000001257</c:v>
                </c:pt>
                <c:pt idx="714">
                  <c:v>33.03260000000126</c:v>
                </c:pt>
                <c:pt idx="715">
                  <c:v>33.032700000001263</c:v>
                </c:pt>
                <c:pt idx="716">
                  <c:v>33.032800000001266</c:v>
                </c:pt>
                <c:pt idx="717">
                  <c:v>33.03290000000127</c:v>
                </c:pt>
                <c:pt idx="718">
                  <c:v>33.033000000001273</c:v>
                </c:pt>
                <c:pt idx="719">
                  <c:v>33.033100000001276</c:v>
                </c:pt>
                <c:pt idx="720">
                  <c:v>33.03320000000128</c:v>
                </c:pt>
                <c:pt idx="721">
                  <c:v>33.033300000001283</c:v>
                </c:pt>
                <c:pt idx="722">
                  <c:v>33.033400000001286</c:v>
                </c:pt>
                <c:pt idx="723">
                  <c:v>33.03350000000129</c:v>
                </c:pt>
                <c:pt idx="724">
                  <c:v>33.033600000001293</c:v>
                </c:pt>
                <c:pt idx="725">
                  <c:v>33.033700000001296</c:v>
                </c:pt>
                <c:pt idx="726">
                  <c:v>33.0338000000013</c:v>
                </c:pt>
                <c:pt idx="727">
                  <c:v>33.033900000001303</c:v>
                </c:pt>
                <c:pt idx="728">
                  <c:v>33.034000000001306</c:v>
                </c:pt>
                <c:pt idx="729">
                  <c:v>33.03410000000131</c:v>
                </c:pt>
                <c:pt idx="730">
                  <c:v>33.034200000001313</c:v>
                </c:pt>
                <c:pt idx="731">
                  <c:v>33.034300000001316</c:v>
                </c:pt>
                <c:pt idx="732">
                  <c:v>33.03440000000132</c:v>
                </c:pt>
                <c:pt idx="733">
                  <c:v>33.034500000001323</c:v>
                </c:pt>
                <c:pt idx="734">
                  <c:v>33.034600000001326</c:v>
                </c:pt>
                <c:pt idx="735">
                  <c:v>33.03470000000133</c:v>
                </c:pt>
                <c:pt idx="736">
                  <c:v>33.034800000001333</c:v>
                </c:pt>
                <c:pt idx="737">
                  <c:v>33.034900000001336</c:v>
                </c:pt>
                <c:pt idx="738">
                  <c:v>33.03500000000134</c:v>
                </c:pt>
                <c:pt idx="739">
                  <c:v>33.035100000001343</c:v>
                </c:pt>
                <c:pt idx="740">
                  <c:v>33.035200000001346</c:v>
                </c:pt>
                <c:pt idx="741">
                  <c:v>33.035300000001349</c:v>
                </c:pt>
                <c:pt idx="742">
                  <c:v>33.035400000001353</c:v>
                </c:pt>
                <c:pt idx="743">
                  <c:v>33.035500000001356</c:v>
                </c:pt>
                <c:pt idx="744">
                  <c:v>33.035600000001359</c:v>
                </c:pt>
                <c:pt idx="745">
                  <c:v>33.035700000001363</c:v>
                </c:pt>
                <c:pt idx="746">
                  <c:v>33.035800000001366</c:v>
                </c:pt>
                <c:pt idx="747">
                  <c:v>33.035900000001369</c:v>
                </c:pt>
                <c:pt idx="748">
                  <c:v>33.036000000001373</c:v>
                </c:pt>
                <c:pt idx="749">
                  <c:v>33.036100000001376</c:v>
                </c:pt>
                <c:pt idx="750">
                  <c:v>33.036200000001379</c:v>
                </c:pt>
                <c:pt idx="751">
                  <c:v>33.036300000001383</c:v>
                </c:pt>
                <c:pt idx="752">
                  <c:v>33.036400000001386</c:v>
                </c:pt>
                <c:pt idx="753">
                  <c:v>33.036500000001389</c:v>
                </c:pt>
                <c:pt idx="754">
                  <c:v>33.036600000001393</c:v>
                </c:pt>
                <c:pt idx="755">
                  <c:v>33.036700000001396</c:v>
                </c:pt>
                <c:pt idx="756">
                  <c:v>33.036800000001399</c:v>
                </c:pt>
                <c:pt idx="757">
                  <c:v>33.036900000001403</c:v>
                </c:pt>
                <c:pt idx="758">
                  <c:v>33.037000000001406</c:v>
                </c:pt>
                <c:pt idx="759">
                  <c:v>33.037100000001409</c:v>
                </c:pt>
                <c:pt idx="760">
                  <c:v>33.037200000001413</c:v>
                </c:pt>
                <c:pt idx="761">
                  <c:v>33.037300000001416</c:v>
                </c:pt>
                <c:pt idx="762">
                  <c:v>33.037400000001419</c:v>
                </c:pt>
                <c:pt idx="763">
                  <c:v>33.037500000001423</c:v>
                </c:pt>
                <c:pt idx="764">
                  <c:v>33.037600000001426</c:v>
                </c:pt>
                <c:pt idx="765">
                  <c:v>33.037700000001429</c:v>
                </c:pt>
                <c:pt idx="766">
                  <c:v>33.037800000001432</c:v>
                </c:pt>
                <c:pt idx="767">
                  <c:v>33.037900000001436</c:v>
                </c:pt>
                <c:pt idx="768">
                  <c:v>33.038000000001439</c:v>
                </c:pt>
                <c:pt idx="769">
                  <c:v>33.038100000001442</c:v>
                </c:pt>
                <c:pt idx="770">
                  <c:v>33.038200000001446</c:v>
                </c:pt>
                <c:pt idx="771">
                  <c:v>33.038300000001449</c:v>
                </c:pt>
                <c:pt idx="772">
                  <c:v>33.038400000001452</c:v>
                </c:pt>
                <c:pt idx="773">
                  <c:v>33.038500000001456</c:v>
                </c:pt>
                <c:pt idx="774">
                  <c:v>33.038600000001459</c:v>
                </c:pt>
                <c:pt idx="775">
                  <c:v>33.038700000001462</c:v>
                </c:pt>
                <c:pt idx="776">
                  <c:v>33.038800000001466</c:v>
                </c:pt>
                <c:pt idx="777">
                  <c:v>33.038900000001469</c:v>
                </c:pt>
                <c:pt idx="778">
                  <c:v>33.039000000001472</c:v>
                </c:pt>
                <c:pt idx="779">
                  <c:v>33.039100000001476</c:v>
                </c:pt>
                <c:pt idx="780">
                  <c:v>33.039200000001479</c:v>
                </c:pt>
                <c:pt idx="781">
                  <c:v>33.039300000001482</c:v>
                </c:pt>
                <c:pt idx="782">
                  <c:v>33.039400000001486</c:v>
                </c:pt>
                <c:pt idx="783">
                  <c:v>33.039500000001489</c:v>
                </c:pt>
                <c:pt idx="784">
                  <c:v>33.039600000001492</c:v>
                </c:pt>
                <c:pt idx="785">
                  <c:v>33.039700000001496</c:v>
                </c:pt>
                <c:pt idx="786">
                  <c:v>33.039800000001499</c:v>
                </c:pt>
                <c:pt idx="787">
                  <c:v>33.039900000001502</c:v>
                </c:pt>
                <c:pt idx="788">
                  <c:v>33.040000000001505</c:v>
                </c:pt>
                <c:pt idx="789">
                  <c:v>33.040100000001509</c:v>
                </c:pt>
                <c:pt idx="790">
                  <c:v>33.040200000001512</c:v>
                </c:pt>
                <c:pt idx="791">
                  <c:v>33.040300000001515</c:v>
                </c:pt>
                <c:pt idx="792">
                  <c:v>33.040400000001519</c:v>
                </c:pt>
                <c:pt idx="793">
                  <c:v>33.040500000001522</c:v>
                </c:pt>
                <c:pt idx="794">
                  <c:v>33.040600000001525</c:v>
                </c:pt>
                <c:pt idx="795">
                  <c:v>33.040700000001529</c:v>
                </c:pt>
                <c:pt idx="796">
                  <c:v>33.040800000001532</c:v>
                </c:pt>
                <c:pt idx="797">
                  <c:v>33.040900000001535</c:v>
                </c:pt>
                <c:pt idx="798">
                  <c:v>33.041000000001539</c:v>
                </c:pt>
                <c:pt idx="799">
                  <c:v>33.041100000001542</c:v>
                </c:pt>
                <c:pt idx="800">
                  <c:v>33.041200000001545</c:v>
                </c:pt>
                <c:pt idx="801">
                  <c:v>33.041300000001549</c:v>
                </c:pt>
                <c:pt idx="802">
                  <c:v>33.041400000001552</c:v>
                </c:pt>
                <c:pt idx="803">
                  <c:v>33.041500000001555</c:v>
                </c:pt>
                <c:pt idx="804">
                  <c:v>33.041600000001559</c:v>
                </c:pt>
                <c:pt idx="805">
                  <c:v>33.041700000001562</c:v>
                </c:pt>
                <c:pt idx="806">
                  <c:v>33.041800000001565</c:v>
                </c:pt>
                <c:pt idx="807">
                  <c:v>33.041900000001569</c:v>
                </c:pt>
                <c:pt idx="808">
                  <c:v>33.042000000001572</c:v>
                </c:pt>
                <c:pt idx="809">
                  <c:v>33.042100000001575</c:v>
                </c:pt>
                <c:pt idx="810">
                  <c:v>33.042200000001579</c:v>
                </c:pt>
                <c:pt idx="811">
                  <c:v>33.042300000001582</c:v>
                </c:pt>
                <c:pt idx="812">
                  <c:v>33.042400000001585</c:v>
                </c:pt>
                <c:pt idx="813">
                  <c:v>33.042500000001588</c:v>
                </c:pt>
                <c:pt idx="814">
                  <c:v>33.042600000001592</c:v>
                </c:pt>
                <c:pt idx="815">
                  <c:v>33.042700000001595</c:v>
                </c:pt>
                <c:pt idx="816">
                  <c:v>33.042800000001598</c:v>
                </c:pt>
                <c:pt idx="817">
                  <c:v>33.042900000001602</c:v>
                </c:pt>
                <c:pt idx="818">
                  <c:v>33.043000000001605</c:v>
                </c:pt>
                <c:pt idx="819">
                  <c:v>33.043100000001608</c:v>
                </c:pt>
                <c:pt idx="820">
                  <c:v>33.043200000001612</c:v>
                </c:pt>
                <c:pt idx="821">
                  <c:v>33.043300000001615</c:v>
                </c:pt>
                <c:pt idx="822">
                  <c:v>33.043400000001618</c:v>
                </c:pt>
                <c:pt idx="823">
                  <c:v>33.043500000001622</c:v>
                </c:pt>
                <c:pt idx="824">
                  <c:v>33.043600000001625</c:v>
                </c:pt>
                <c:pt idx="825">
                  <c:v>33.043700000001628</c:v>
                </c:pt>
                <c:pt idx="826">
                  <c:v>33.043800000001632</c:v>
                </c:pt>
                <c:pt idx="827">
                  <c:v>33.043900000001635</c:v>
                </c:pt>
                <c:pt idx="828">
                  <c:v>33.044000000001638</c:v>
                </c:pt>
                <c:pt idx="829">
                  <c:v>33.044100000001642</c:v>
                </c:pt>
                <c:pt idx="830">
                  <c:v>33.044200000001645</c:v>
                </c:pt>
                <c:pt idx="831">
                  <c:v>33.044300000001648</c:v>
                </c:pt>
                <c:pt idx="832">
                  <c:v>33.044400000001652</c:v>
                </c:pt>
                <c:pt idx="833">
                  <c:v>33.044500000001655</c:v>
                </c:pt>
                <c:pt idx="834">
                  <c:v>33.044600000001658</c:v>
                </c:pt>
                <c:pt idx="835">
                  <c:v>33.044700000001662</c:v>
                </c:pt>
                <c:pt idx="836">
                  <c:v>33.044800000001665</c:v>
                </c:pt>
                <c:pt idx="837">
                  <c:v>33.044900000001668</c:v>
                </c:pt>
                <c:pt idx="838">
                  <c:v>33.045000000001671</c:v>
                </c:pt>
                <c:pt idx="839">
                  <c:v>33.045100000001675</c:v>
                </c:pt>
                <c:pt idx="840">
                  <c:v>33.045200000001678</c:v>
                </c:pt>
                <c:pt idx="841">
                  <c:v>33.045300000001681</c:v>
                </c:pt>
                <c:pt idx="842">
                  <c:v>33.045400000001685</c:v>
                </c:pt>
                <c:pt idx="843">
                  <c:v>33.045500000001688</c:v>
                </c:pt>
                <c:pt idx="844">
                  <c:v>33.045600000001691</c:v>
                </c:pt>
                <c:pt idx="845">
                  <c:v>33.045700000001695</c:v>
                </c:pt>
                <c:pt idx="846">
                  <c:v>33.045800000001698</c:v>
                </c:pt>
                <c:pt idx="847">
                  <c:v>33.045900000001701</c:v>
                </c:pt>
                <c:pt idx="848">
                  <c:v>33.046000000001705</c:v>
                </c:pt>
                <c:pt idx="849">
                  <c:v>33.046100000001708</c:v>
                </c:pt>
                <c:pt idx="850">
                  <c:v>33.046200000001711</c:v>
                </c:pt>
                <c:pt idx="851">
                  <c:v>33.046300000001715</c:v>
                </c:pt>
                <c:pt idx="852">
                  <c:v>33.046400000001718</c:v>
                </c:pt>
                <c:pt idx="853">
                  <c:v>33.046500000001721</c:v>
                </c:pt>
                <c:pt idx="854">
                  <c:v>33.046600000001725</c:v>
                </c:pt>
                <c:pt idx="855">
                  <c:v>33.046700000001728</c:v>
                </c:pt>
                <c:pt idx="856">
                  <c:v>33.046800000001731</c:v>
                </c:pt>
                <c:pt idx="857">
                  <c:v>33.046900000001735</c:v>
                </c:pt>
                <c:pt idx="858">
                  <c:v>33.047000000001738</c:v>
                </c:pt>
                <c:pt idx="859">
                  <c:v>33.047100000001741</c:v>
                </c:pt>
                <c:pt idx="860">
                  <c:v>33.047200000001745</c:v>
                </c:pt>
                <c:pt idx="861">
                  <c:v>33.047300000001748</c:v>
                </c:pt>
                <c:pt idx="862">
                  <c:v>33.047400000001751</c:v>
                </c:pt>
                <c:pt idx="863">
                  <c:v>33.047500000001754</c:v>
                </c:pt>
                <c:pt idx="864">
                  <c:v>33.047600000001758</c:v>
                </c:pt>
                <c:pt idx="865">
                  <c:v>33.047700000001761</c:v>
                </c:pt>
                <c:pt idx="866">
                  <c:v>33.047800000001764</c:v>
                </c:pt>
                <c:pt idx="867">
                  <c:v>33.047900000001768</c:v>
                </c:pt>
                <c:pt idx="868">
                  <c:v>33.048000000001771</c:v>
                </c:pt>
                <c:pt idx="869">
                  <c:v>33.048100000001774</c:v>
                </c:pt>
                <c:pt idx="870">
                  <c:v>33.048200000001778</c:v>
                </c:pt>
                <c:pt idx="871">
                  <c:v>33.048300000001781</c:v>
                </c:pt>
                <c:pt idx="872">
                  <c:v>33.048400000001784</c:v>
                </c:pt>
                <c:pt idx="873">
                  <c:v>33.048500000001788</c:v>
                </c:pt>
                <c:pt idx="874">
                  <c:v>33.048600000001791</c:v>
                </c:pt>
                <c:pt idx="875">
                  <c:v>33.048700000001794</c:v>
                </c:pt>
                <c:pt idx="876">
                  <c:v>33.048800000001798</c:v>
                </c:pt>
                <c:pt idx="877">
                  <c:v>33.048900000001801</c:v>
                </c:pt>
                <c:pt idx="878">
                  <c:v>33.049000000001804</c:v>
                </c:pt>
                <c:pt idx="879">
                  <c:v>33.049100000001808</c:v>
                </c:pt>
                <c:pt idx="880">
                  <c:v>33.049200000001811</c:v>
                </c:pt>
                <c:pt idx="881">
                  <c:v>33.049300000001814</c:v>
                </c:pt>
                <c:pt idx="882">
                  <c:v>33.049400000001818</c:v>
                </c:pt>
                <c:pt idx="883">
                  <c:v>33.049500000001821</c:v>
                </c:pt>
                <c:pt idx="884">
                  <c:v>33.049600000001824</c:v>
                </c:pt>
                <c:pt idx="885">
                  <c:v>33.049700000001828</c:v>
                </c:pt>
                <c:pt idx="886">
                  <c:v>33.049800000001831</c:v>
                </c:pt>
                <c:pt idx="887">
                  <c:v>33.049900000001834</c:v>
                </c:pt>
                <c:pt idx="888">
                  <c:v>33.050000000001837</c:v>
                </c:pt>
                <c:pt idx="889">
                  <c:v>33.050100000001841</c:v>
                </c:pt>
                <c:pt idx="890">
                  <c:v>33.050200000001844</c:v>
                </c:pt>
                <c:pt idx="891">
                  <c:v>33.050300000001847</c:v>
                </c:pt>
                <c:pt idx="892">
                  <c:v>33.050400000001851</c:v>
                </c:pt>
                <c:pt idx="893">
                  <c:v>33.050500000001854</c:v>
                </c:pt>
                <c:pt idx="894">
                  <c:v>33.050600000001857</c:v>
                </c:pt>
                <c:pt idx="895">
                  <c:v>33.050700000001861</c:v>
                </c:pt>
                <c:pt idx="896">
                  <c:v>33.050800000001864</c:v>
                </c:pt>
                <c:pt idx="897">
                  <c:v>33.050900000001867</c:v>
                </c:pt>
                <c:pt idx="898">
                  <c:v>33.051000000001871</c:v>
                </c:pt>
                <c:pt idx="899">
                  <c:v>33.051100000001874</c:v>
                </c:pt>
                <c:pt idx="900">
                  <c:v>33.051200000001877</c:v>
                </c:pt>
                <c:pt idx="901">
                  <c:v>33.051300000001881</c:v>
                </c:pt>
                <c:pt idx="902">
                  <c:v>33.051400000001884</c:v>
                </c:pt>
                <c:pt idx="903">
                  <c:v>33.051500000001887</c:v>
                </c:pt>
                <c:pt idx="904">
                  <c:v>33.051600000001891</c:v>
                </c:pt>
                <c:pt idx="905">
                  <c:v>33.051700000001894</c:v>
                </c:pt>
                <c:pt idx="906">
                  <c:v>33.051800000001897</c:v>
                </c:pt>
                <c:pt idx="907">
                  <c:v>33.051900000001901</c:v>
                </c:pt>
                <c:pt idx="908">
                  <c:v>33.052000000001904</c:v>
                </c:pt>
                <c:pt idx="909">
                  <c:v>33.052100000001907</c:v>
                </c:pt>
                <c:pt idx="910">
                  <c:v>33.05220000000191</c:v>
                </c:pt>
                <c:pt idx="911">
                  <c:v>33.052300000001914</c:v>
                </c:pt>
                <c:pt idx="912">
                  <c:v>33.052400000001917</c:v>
                </c:pt>
                <c:pt idx="913">
                  <c:v>33.05250000000192</c:v>
                </c:pt>
                <c:pt idx="914">
                  <c:v>33.052600000001924</c:v>
                </c:pt>
                <c:pt idx="915">
                  <c:v>33.052700000001927</c:v>
                </c:pt>
                <c:pt idx="916">
                  <c:v>33.05280000000193</c:v>
                </c:pt>
                <c:pt idx="917">
                  <c:v>33.052900000001934</c:v>
                </c:pt>
                <c:pt idx="918">
                  <c:v>33.053000000001937</c:v>
                </c:pt>
                <c:pt idx="919">
                  <c:v>33.05310000000194</c:v>
                </c:pt>
                <c:pt idx="920">
                  <c:v>33.053200000001944</c:v>
                </c:pt>
                <c:pt idx="921">
                  <c:v>33.053300000001947</c:v>
                </c:pt>
                <c:pt idx="922">
                  <c:v>33.05340000000195</c:v>
                </c:pt>
                <c:pt idx="923">
                  <c:v>33.053500000001954</c:v>
                </c:pt>
                <c:pt idx="924">
                  <c:v>33.053600000001957</c:v>
                </c:pt>
                <c:pt idx="925">
                  <c:v>33.05370000000196</c:v>
                </c:pt>
                <c:pt idx="926">
                  <c:v>33.053800000001964</c:v>
                </c:pt>
                <c:pt idx="927">
                  <c:v>33.053900000001967</c:v>
                </c:pt>
                <c:pt idx="928">
                  <c:v>33.05400000000197</c:v>
                </c:pt>
                <c:pt idx="929">
                  <c:v>33.054100000001974</c:v>
                </c:pt>
                <c:pt idx="930">
                  <c:v>33.054200000001977</c:v>
                </c:pt>
                <c:pt idx="931">
                  <c:v>33.05430000000198</c:v>
                </c:pt>
                <c:pt idx="932">
                  <c:v>33.054400000001984</c:v>
                </c:pt>
                <c:pt idx="933">
                  <c:v>33.054500000001987</c:v>
                </c:pt>
                <c:pt idx="934">
                  <c:v>33.05460000000199</c:v>
                </c:pt>
                <c:pt idx="935">
                  <c:v>33.054700000001993</c:v>
                </c:pt>
                <c:pt idx="936">
                  <c:v>33.054800000001997</c:v>
                </c:pt>
                <c:pt idx="937">
                  <c:v>33.054900000002</c:v>
                </c:pt>
                <c:pt idx="938">
                  <c:v>33.055000000002003</c:v>
                </c:pt>
                <c:pt idx="939">
                  <c:v>33.055100000002007</c:v>
                </c:pt>
                <c:pt idx="940">
                  <c:v>33.05520000000201</c:v>
                </c:pt>
                <c:pt idx="941">
                  <c:v>33.055300000002013</c:v>
                </c:pt>
                <c:pt idx="942">
                  <c:v>33.055400000002017</c:v>
                </c:pt>
                <c:pt idx="943">
                  <c:v>33.05550000000202</c:v>
                </c:pt>
                <c:pt idx="944">
                  <c:v>33.055600000002023</c:v>
                </c:pt>
                <c:pt idx="945">
                  <c:v>33.055700000002027</c:v>
                </c:pt>
                <c:pt idx="946">
                  <c:v>33.05580000000203</c:v>
                </c:pt>
                <c:pt idx="947">
                  <c:v>33.055900000002033</c:v>
                </c:pt>
                <c:pt idx="948">
                  <c:v>33.056000000002037</c:v>
                </c:pt>
                <c:pt idx="949">
                  <c:v>33.05610000000204</c:v>
                </c:pt>
                <c:pt idx="950">
                  <c:v>33.056200000002043</c:v>
                </c:pt>
                <c:pt idx="951">
                  <c:v>33.056300000002047</c:v>
                </c:pt>
                <c:pt idx="952">
                  <c:v>33.05640000000205</c:v>
                </c:pt>
                <c:pt idx="953">
                  <c:v>33.056500000002053</c:v>
                </c:pt>
                <c:pt idx="954">
                  <c:v>33.056600000002057</c:v>
                </c:pt>
                <c:pt idx="955">
                  <c:v>33.05670000000206</c:v>
                </c:pt>
                <c:pt idx="956">
                  <c:v>33.056800000002063</c:v>
                </c:pt>
                <c:pt idx="957">
                  <c:v>33.056900000002067</c:v>
                </c:pt>
                <c:pt idx="958">
                  <c:v>33.05700000000207</c:v>
                </c:pt>
                <c:pt idx="959">
                  <c:v>33.057100000002073</c:v>
                </c:pt>
                <c:pt idx="960">
                  <c:v>33.057200000002076</c:v>
                </c:pt>
                <c:pt idx="961">
                  <c:v>33.05730000000208</c:v>
                </c:pt>
                <c:pt idx="962">
                  <c:v>33.057400000002083</c:v>
                </c:pt>
                <c:pt idx="963">
                  <c:v>33.057500000002086</c:v>
                </c:pt>
                <c:pt idx="964">
                  <c:v>33.05760000000209</c:v>
                </c:pt>
                <c:pt idx="965">
                  <c:v>33.057700000002093</c:v>
                </c:pt>
                <c:pt idx="966">
                  <c:v>33.057800000002096</c:v>
                </c:pt>
                <c:pt idx="967">
                  <c:v>33.0579000000021</c:v>
                </c:pt>
                <c:pt idx="968">
                  <c:v>33.058000000002103</c:v>
                </c:pt>
                <c:pt idx="969">
                  <c:v>33.058100000002106</c:v>
                </c:pt>
                <c:pt idx="970">
                  <c:v>33.05820000000211</c:v>
                </c:pt>
                <c:pt idx="971">
                  <c:v>33.058300000002113</c:v>
                </c:pt>
                <c:pt idx="972">
                  <c:v>33.058400000002116</c:v>
                </c:pt>
                <c:pt idx="973">
                  <c:v>33.05850000000212</c:v>
                </c:pt>
                <c:pt idx="974">
                  <c:v>33.058600000002123</c:v>
                </c:pt>
                <c:pt idx="975">
                  <c:v>33.058700000002126</c:v>
                </c:pt>
                <c:pt idx="976">
                  <c:v>33.05880000000213</c:v>
                </c:pt>
                <c:pt idx="977">
                  <c:v>33.058900000002133</c:v>
                </c:pt>
                <c:pt idx="978">
                  <c:v>33.059000000002136</c:v>
                </c:pt>
                <c:pt idx="979">
                  <c:v>33.05910000000214</c:v>
                </c:pt>
                <c:pt idx="980">
                  <c:v>33.059200000002143</c:v>
                </c:pt>
                <c:pt idx="981">
                  <c:v>33.059300000002146</c:v>
                </c:pt>
                <c:pt idx="982">
                  <c:v>33.05940000000215</c:v>
                </c:pt>
                <c:pt idx="983">
                  <c:v>33.059500000002153</c:v>
                </c:pt>
                <c:pt idx="984">
                  <c:v>33.059600000002156</c:v>
                </c:pt>
                <c:pt idx="985">
                  <c:v>33.059700000002159</c:v>
                </c:pt>
                <c:pt idx="986">
                  <c:v>33.059800000002163</c:v>
                </c:pt>
                <c:pt idx="987">
                  <c:v>33.059900000002166</c:v>
                </c:pt>
                <c:pt idx="988">
                  <c:v>33.060000000002169</c:v>
                </c:pt>
                <c:pt idx="989">
                  <c:v>33.060100000002173</c:v>
                </c:pt>
                <c:pt idx="990">
                  <c:v>33.060200000002176</c:v>
                </c:pt>
                <c:pt idx="991">
                  <c:v>33.060300000002179</c:v>
                </c:pt>
                <c:pt idx="992">
                  <c:v>33.060400000002183</c:v>
                </c:pt>
                <c:pt idx="993">
                  <c:v>33.060500000002186</c:v>
                </c:pt>
                <c:pt idx="994">
                  <c:v>33.060600000002189</c:v>
                </c:pt>
                <c:pt idx="995">
                  <c:v>33.060700000002193</c:v>
                </c:pt>
                <c:pt idx="996">
                  <c:v>33.060800000002196</c:v>
                </c:pt>
                <c:pt idx="997">
                  <c:v>33.060900000002199</c:v>
                </c:pt>
                <c:pt idx="998">
                  <c:v>33.061000000002203</c:v>
                </c:pt>
                <c:pt idx="999">
                  <c:v>33.061100000002206</c:v>
                </c:pt>
                <c:pt idx="1000">
                  <c:v>33.061200000002209</c:v>
                </c:pt>
              </c:numCache>
            </c:numRef>
          </c:xVal>
          <c:yVal>
            <c:numRef>
              <c:f>Calculs!$AH$4:$AH$1004</c:f>
              <c:numCache>
                <c:formatCode>0.00</c:formatCode>
                <c:ptCount val="1001"/>
                <c:pt idx="0">
                  <c:v>0</c:v>
                </c:pt>
                <c:pt idx="1">
                  <c:v>-27.051973997519379</c:v>
                </c:pt>
                <c:pt idx="2">
                  <c:v>-26.934911315289423</c:v>
                </c:pt>
                <c:pt idx="3">
                  <c:v>-26.818497490371534</c:v>
                </c:pt>
                <c:pt idx="4">
                  <c:v>-26.702727729535354</c:v>
                </c:pt>
                <c:pt idx="5">
                  <c:v>-26.587597283976915</c:v>
                </c:pt>
                <c:pt idx="6">
                  <c:v>-26.473101448824263</c:v>
                </c:pt>
                <c:pt idx="7">
                  <c:v>-26.359235562649413</c:v>
                </c:pt>
                <c:pt idx="8">
                  <c:v>-26.245995006986668</c:v>
                </c:pt>
                <c:pt idx="9">
                  <c:v>-26.133375205857078</c:v>
                </c:pt>
                <c:pt idx="10">
                  <c:v>-26.021371625299206</c:v>
                </c:pt>
                <c:pt idx="11">
                  <c:v>-25.910333339403373</c:v>
                </c:pt>
                <c:pt idx="12">
                  <c:v>-25.800245600153488</c:v>
                </c:pt>
                <c:pt idx="13">
                  <c:v>-25.690740249345712</c:v>
                </c:pt>
                <c:pt idx="14">
                  <c:v>-25.581813227162613</c:v>
                </c:pt>
                <c:pt idx="15">
                  <c:v>-25.473460509463653</c:v>
                </c:pt>
                <c:pt idx="16">
                  <c:v>-25.365678107408378</c:v>
                </c:pt>
                <c:pt idx="17">
                  <c:v>-25.258462067084491</c:v>
                </c:pt>
                <c:pt idx="18">
                  <c:v>-25.151808469140221</c:v>
                </c:pt>
                <c:pt idx="19">
                  <c:v>-25.04571342842139</c:v>
                </c:pt>
                <c:pt idx="20">
                  <c:v>-24.940173093612923</c:v>
                </c:pt>
                <c:pt idx="21">
                  <c:v>-24.835006665974273</c:v>
                </c:pt>
                <c:pt idx="22">
                  <c:v>-24.730215309445342</c:v>
                </c:pt>
                <c:pt idx="23">
                  <c:v>-24.625977145637258</c:v>
                </c:pt>
                <c:pt idx="24">
                  <c:v>-24.522288308033911</c:v>
                </c:pt>
                <c:pt idx="25">
                  <c:v>-24.419144964114334</c:v>
                </c:pt>
                <c:pt idx="26">
                  <c:v>-24.316543314993666</c:v>
                </c:pt>
                <c:pt idx="27">
                  <c:v>-24.214479595068671</c:v>
                </c:pt>
                <c:pt idx="28">
                  <c:v>-24.112950071667555</c:v>
                </c:pt>
                <c:pt idx="29">
                  <c:v>-24.011951044704187</c:v>
                </c:pt>
                <c:pt idx="30">
                  <c:v>-23.911478846336344</c:v>
                </c:pt>
                <c:pt idx="31">
                  <c:v>-23.811529840628388</c:v>
                </c:pt>
                <c:pt idx="32">
                  <c:v>-23.712100423217912</c:v>
                </c:pt>
                <c:pt idx="33">
                  <c:v>-23.613187020986459</c:v>
                </c:pt>
                <c:pt idx="34">
                  <c:v>-23.514786091734297</c:v>
                </c:pt>
                <c:pt idx="35">
                  <c:v>-23.416894123859215</c:v>
                </c:pt>
                <c:pt idx="36">
                  <c:v>-23.319507636038946</c:v>
                </c:pt>
                <c:pt idx="37">
                  <c:v>-23.2226231769178</c:v>
                </c:pt>
                <c:pt idx="38">
                  <c:v>-23.126237324796783</c:v>
                </c:pt>
                <c:pt idx="39">
                  <c:v>-23.030346687327668</c:v>
                </c:pt>
                <c:pt idx="40">
                  <c:v>-22.934947901210563</c:v>
                </c:pt>
                <c:pt idx="41">
                  <c:v>-22.840037631895314</c:v>
                </c:pt>
                <c:pt idx="42">
                  <c:v>-22.745612573286316</c:v>
                </c:pt>
                <c:pt idx="43">
                  <c:v>-22.651669447450931</c:v>
                </c:pt>
                <c:pt idx="44">
                  <c:v>-22.558205004331512</c:v>
                </c:pt>
                <c:pt idx="45">
                  <c:v>-22.465216021460595</c:v>
                </c:pt>
                <c:pt idx="46">
                  <c:v>-22.372699303679759</c:v>
                </c:pt>
                <c:pt idx="47">
                  <c:v>-22.280651682861677</c:v>
                </c:pt>
                <c:pt idx="48">
                  <c:v>-22.18907001763554</c:v>
                </c:pt>
                <c:pt idx="49">
                  <c:v>-22.09795119311563</c:v>
                </c:pt>
                <c:pt idx="50">
                  <c:v>-22.007292120633288</c:v>
                </c:pt>
                <c:pt idx="51">
                  <c:v>-21.917089737471855</c:v>
                </c:pt>
                <c:pt idx="52">
                  <c:v>-21.827341006604932</c:v>
                </c:pt>
                <c:pt idx="53">
                  <c:v>-21.738042916437511</c:v>
                </c:pt>
                <c:pt idx="54">
                  <c:v>-21.64919248055034</c:v>
                </c:pt>
                <c:pt idx="55">
                  <c:v>-21.560786737447188</c:v>
                </c:pt>
                <c:pt idx="56">
                  <c:v>-21.472822750305102</c:v>
                </c:pt>
                <c:pt idx="57">
                  <c:v>-21.385297606727551</c:v>
                </c:pt>
                <c:pt idx="58">
                  <c:v>-21.298208418500526</c:v>
                </c:pt>
                <c:pt idx="59">
                  <c:v>-21.211552321351395</c:v>
                </c:pt>
                <c:pt idx="60">
                  <c:v>-21.125326474710675</c:v>
                </c:pt>
                <c:pt idx="61">
                  <c:v>-21.039528061476421</c:v>
                </c:pt>
                <c:pt idx="62">
                  <c:v>-20.95415428778146</c:v>
                </c:pt>
                <c:pt idx="63">
                  <c:v>-20.869202382763362</c:v>
                </c:pt>
                <c:pt idx="64">
                  <c:v>-20.784669598336912</c:v>
                </c:pt>
                <c:pt idx="65">
                  <c:v>-20.700553208969385</c:v>
                </c:pt>
                <c:pt idx="66">
                  <c:v>-20.616850511458235</c:v>
                </c:pt>
                <c:pt idx="67">
                  <c:v>-20.533558824711513</c:v>
                </c:pt>
                <c:pt idx="68">
                  <c:v>-20.450675489530653</c:v>
                </c:pt>
                <c:pt idx="69">
                  <c:v>-20.368197868395889</c:v>
                </c:pt>
                <c:pt idx="70">
                  <c:v>-20.286123345254062</c:v>
                </c:pt>
                <c:pt idx="71">
                  <c:v>-20.204449325308765</c:v>
                </c:pt>
                <c:pt idx="72">
                  <c:v>-20.123173234813063</c:v>
                </c:pt>
                <c:pt idx="73">
                  <c:v>-20.042292520864429</c:v>
                </c:pt>
                <c:pt idx="74">
                  <c:v>-19.961804651202115</c:v>
                </c:pt>
                <c:pt idx="75">
                  <c:v>-19.881707114006687</c:v>
                </c:pt>
                <c:pt idx="76">
                  <c:v>-19.801997417701994</c:v>
                </c:pt>
                <c:pt idx="77">
                  <c:v>-19.722673090759272</c:v>
                </c:pt>
                <c:pt idx="78">
                  <c:v>-19.643731681503485</c:v>
                </c:pt>
                <c:pt idx="79">
                  <c:v>-19.565170757921891</c:v>
                </c:pt>
                <c:pt idx="80">
                  <c:v>-19.486987907474639</c:v>
                </c:pt>
                <c:pt idx="81">
                  <c:v>-19.4091807369077</c:v>
                </c:pt>
                <c:pt idx="82">
                  <c:v>-19.331746872067697</c:v>
                </c:pt>
                <c:pt idx="83">
                  <c:v>-19.254683957718949</c:v>
                </c:pt>
                <c:pt idx="84">
                  <c:v>-19.177989657362467</c:v>
                </c:pt>
                <c:pt idx="85">
                  <c:v>-19.101661653057054</c:v>
                </c:pt>
                <c:pt idx="86">
                  <c:v>-19.025697645242293</c:v>
                </c:pt>
                <c:pt idx="87">
                  <c:v>-18.950095352563672</c:v>
                </c:pt>
                <c:pt idx="88">
                  <c:v>-18.874852511699469</c:v>
                </c:pt>
                <c:pt idx="89">
                  <c:v>-18.799966877189668</c:v>
                </c:pt>
                <c:pt idx="90">
                  <c:v>-18.725436221266754</c:v>
                </c:pt>
                <c:pt idx="91">
                  <c:v>-18.651258333688347</c:v>
                </c:pt>
                <c:pt idx="92">
                  <c:v>-18.577431021571766</c:v>
                </c:pt>
                <c:pt idx="93">
                  <c:v>-18.503952109230305</c:v>
                </c:pt>
                <c:pt idx="94">
                  <c:v>-18.430819438011351</c:v>
                </c:pt>
                <c:pt idx="95">
                  <c:v>-18.358030866136364</c:v>
                </c:pt>
                <c:pt idx="96">
                  <c:v>-18.285584268542497</c:v>
                </c:pt>
                <c:pt idx="97">
                  <c:v>-18.21347753672601</c:v>
                </c:pt>
                <c:pt idx="98">
                  <c:v>-18.141708578587405</c:v>
                </c:pt>
                <c:pt idx="99">
                  <c:v>-18.070275318278199</c:v>
                </c:pt>
                <c:pt idx="100">
                  <c:v>-17.999175696049434</c:v>
                </c:pt>
                <c:pt idx="101">
                  <c:v>-17.928407668101812</c:v>
                </c:pt>
                <c:pt idx="102">
                  <c:v>-17.230942101406956</c:v>
                </c:pt>
                <c:pt idx="103">
                  <c:v>-16.565325852039049</c:v>
                </c:pt>
                <c:pt idx="104">
                  <c:v>-15.929674159665714</c:v>
                </c:pt>
                <c:pt idx="105">
                  <c:v>-15.322241552423359</c:v>
                </c:pt>
                <c:pt idx="106">
                  <c:v>-14.741409634783716</c:v>
                </c:pt>
                <c:pt idx="107">
                  <c:v>-14.185676111554818</c:v>
                </c:pt>
                <c:pt idx="108">
                  <c:v>-13.653644906668129</c:v>
                </c:pt>
                <c:pt idx="109">
                  <c:v>-13.144017253373102</c:v>
                </c:pt>
                <c:pt idx="110">
                  <c:v>-12.655583647921409</c:v>
                </c:pt>
                <c:pt idx="111">
                  <c:v>-12.187216572157377</c:v>
                </c:pt>
                <c:pt idx="112">
                  <c:v>-11.737863901955885</c:v>
                </c:pt>
                <c:pt idx="113">
                  <c:v>-11.30654292843127</c:v>
                </c:pt>
                <c:pt idx="114">
                  <c:v>-10.89233492750539</c:v>
                </c:pt>
                <c:pt idx="115">
                  <c:v>-10.494380220958513</c:v>
                </c:pt>
                <c:pt idx="116">
                  <c:v>-10.111873678653771</c:v>
                </c:pt>
                <c:pt idx="117">
                  <c:v>-9.7440606173593594</c:v>
                </c:pt>
                <c:pt idx="118">
                  <c:v>-9.3902330566080092</c:v>
                </c:pt>
                <c:pt idx="119">
                  <c:v>-9.0497262964282008</c:v>
                </c:pt>
                <c:pt idx="120">
                  <c:v>-8.7219157856396503</c:v>
                </c:pt>
                <c:pt idx="121">
                  <c:v>-8.4062142527981933</c:v>
                </c:pt>
                <c:pt idx="122">
                  <c:v>-8.1020690748634649</c:v>
                </c:pt>
                <c:pt idx="123">
                  <c:v>-7.8089598612990985</c:v>
                </c:pt>
                <c:pt idx="124">
                  <c:v>-7.5263962336449666</c:v>
                </c:pt>
                <c:pt idx="125">
                  <c:v>-7.2539157826624461</c:v>
                </c:pt>
                <c:pt idx="126">
                  <c:v>-6.9910821869813615</c:v>
                </c:pt>
                <c:pt idx="127">
                  <c:v>-6.737483478799204</c:v>
                </c:pt>
                <c:pt idx="128">
                  <c:v>-6.4927304436250939</c:v>
                </c:pt>
                <c:pt idx="129">
                  <c:v>-6.2564551423445511</c:v>
                </c:pt>
                <c:pt idx="130">
                  <c:v>-6.0283095450251674</c:v>
                </c:pt>
                <c:pt idx="131">
                  <c:v>-5.8079642669044649</c:v>
                </c:pt>
                <c:pt idx="132">
                  <c:v>-5.5951073979138126</c:v>
                </c:pt>
                <c:pt idx="133">
                  <c:v>-5.3894434179090442</c:v>
                </c:pt>
                <c:pt idx="134">
                  <c:v>-5.1906921905101076</c:v>
                </c:pt>
                <c:pt idx="135">
                  <c:v>-4.9985880291084674</c:v>
                </c:pt>
                <c:pt idx="136">
                  <c:v>-4.8128788291905655</c:v>
                </c:pt>
                <c:pt idx="137">
                  <c:v>-4.6333252616557479</c:v>
                </c:pt>
                <c:pt idx="138">
                  <c:v>-4.4597000222841867</c:v>
                </c:pt>
                <c:pt idx="139">
                  <c:v>-4.2917871329405193</c:v>
                </c:pt>
                <c:pt idx="140">
                  <c:v>-4.1293812904867666</c:v>
                </c:pt>
                <c:pt idx="141">
                  <c:v>-3.9722872597285388</c:v>
                </c:pt>
                <c:pt idx="142">
                  <c:v>-3.8203193070353936</c:v>
                </c:pt>
                <c:pt idx="143">
                  <c:v>-3.6733006715627576</c:v>
                </c:pt>
                <c:pt idx="144">
                  <c:v>-3.5310630712627207</c:v>
                </c:pt>
                <c:pt idx="145">
                  <c:v>-3.3934462411062918</c:v>
                </c:pt>
                <c:pt idx="146">
                  <c:v>-3.2602975011536519</c:v>
                </c:pt>
                <c:pt idx="147">
                  <c:v>-3.131471352302992</c:v>
                </c:pt>
                <c:pt idx="148">
                  <c:v>-3.0068290977251064</c:v>
                </c:pt>
                <c:pt idx="149">
                  <c:v>-2.8862384881516352</c:v>
                </c:pt>
                <c:pt idx="150">
                  <c:v>-2.7695733893311401</c:v>
                </c:pt>
                <c:pt idx="151">
                  <c:v>-2.6567134701006632</c:v>
                </c:pt>
                <c:pt idx="152">
                  <c:v>-2.5475439096420724</c:v>
                </c:pt>
                <c:pt idx="153">
                  <c:v>-2.4419551226036478</c:v>
                </c:pt>
                <c:pt idx="154">
                  <c:v>-2.339842500868814</c:v>
                </c:pt>
                <c:pt idx="155">
                  <c:v>-2.2411061708467814</c:v>
                </c:pt>
                <c:pt idx="156">
                  <c:v>-2.1456507652446559</c:v>
                </c:pt>
                <c:pt idx="157">
                  <c:v>-2.0533852083582844</c:v>
                </c:pt>
                <c:pt idx="158">
                  <c:v>-1.9642225139902227</c:v>
                </c:pt>
                <c:pt idx="159">
                  <c:v>-1.8780795951682583</c:v>
                </c:pt>
                <c:pt idx="160">
                  <c:v>-1.7948770848976527</c:v>
                </c:pt>
                <c:pt idx="161">
                  <c:v>-1.7145391672348063</c:v>
                </c:pt>
                <c:pt idx="162">
                  <c:v>-1.6369934180201464</c:v>
                </c:pt>
                <c:pt idx="163">
                  <c:v>-1.5621706546537617</c:v>
                </c:pt>
                <c:pt idx="164">
                  <c:v>-1.4900047943392345</c:v>
                </c:pt>
                <c:pt idx="165">
                  <c:v>-1.4204327202593283</c:v>
                </c:pt>
                <c:pt idx="166">
                  <c:v>-1.3533941551820987</c:v>
                </c:pt>
                <c:pt idx="167">
                  <c:v>-1.2888315420276997</c:v>
                </c:pt>
                <c:pt idx="168">
                  <c:v>-1.2266899309549213</c:v>
                </c:pt>
                <c:pt idx="169">
                  <c:v>-1.1669168725524397</c:v>
                </c:pt>
                <c:pt idx="170">
                  <c:v>-1.1094623167430377</c:v>
                </c:pt>
                <c:pt idx="171">
                  <c:v>-1.0542785170297302</c:v>
                </c:pt>
                <c:pt idx="172">
                  <c:v>-1.0013199397309256</c:v>
                </c:pt>
                <c:pt idx="173">
                  <c:v>-0.95054317786748022</c:v>
                </c:pt>
                <c:pt idx="174">
                  <c:v>-0.90190686937778819</c:v>
                </c:pt>
                <c:pt idx="175">
                  <c:v>-0.85537161934794093</c:v>
                </c:pt>
                <c:pt idx="176">
                  <c:v>-0.81089992595233773</c:v>
                </c:pt>
                <c:pt idx="177">
                  <c:v>-0.76845610980611034</c:v>
                </c:pt>
                <c:pt idx="178">
                  <c:v>-0.72800624643401879</c:v>
                </c:pt>
                <c:pt idx="179">
                  <c:v>-0.68951810156127002</c:v>
                </c:pt>
                <c:pt idx="180">
                  <c:v>-0.65296106892979633</c:v>
                </c:pt>
                <c:pt idx="181">
                  <c:v>-0.61830611033897864</c:v>
                </c:pt>
                <c:pt idx="182">
                  <c:v>-0.58552569760256679</c:v>
                </c:pt>
                <c:pt idx="183">
                  <c:v>-0.55459375610385653</c:v>
                </c:pt>
                <c:pt idx="184">
                  <c:v>-0.52548560961914625</c:v>
                </c:pt>
                <c:pt idx="185">
                  <c:v>-0.49817792606567657</c:v>
                </c:pt>
                <c:pt idx="186">
                  <c:v>-0.47264866381526621</c:v>
                </c:pt>
                <c:pt idx="187">
                  <c:v>-0.44887701819974923</c:v>
                </c:pt>
                <c:pt idx="188">
                  <c:v>-0.42684336782055438</c:v>
                </c:pt>
                <c:pt idx="189">
                  <c:v>-0.40652922026428201</c:v>
                </c:pt>
                <c:pt idx="190">
                  <c:v>-0.38791715682145139</c:v>
                </c:pt>
                <c:pt idx="191">
                  <c:v>-0.37099077580978157</c:v>
                </c:pt>
                <c:pt idx="192">
                  <c:v>-0.35573463412000839</c:v>
                </c:pt>
                <c:pt idx="193">
                  <c:v>-0.34213418663519574</c:v>
                </c:pt>
                <c:pt idx="194">
                  <c:v>-0.33017572322752342</c:v>
                </c:pt>
                <c:pt idx="195">
                  <c:v>-0.31984630311283679</c:v>
                </c:pt>
                <c:pt idx="196">
                  <c:v>-0.3111336864445996</c:v>
                </c:pt>
                <c:pt idx="197">
                  <c:v>-0.30402626315499343</c:v>
                </c:pt>
                <c:pt idx="198">
                  <c:v>-0.29851297919847875</c:v>
                </c:pt>
                <c:pt idx="199">
                  <c:v>-0.29458326051549127</c:v>
                </c:pt>
                <c:pt idx="200">
                  <c:v>-0.29222693520091081</c:v>
                </c:pt>
                <c:pt idx="201">
                  <c:v>-0.29143415452060728</c:v>
                </c:pt>
                <c:pt idx="202">
                  <c:v>-0.29219531355540751</c:v>
                </c:pt>
                <c:pt idx="203">
                  <c:v>-0.29450097235161266</c:v>
                </c:pt>
                <c:pt idx="204">
                  <c:v>-0.29834177850996957</c:v>
                </c:pt>
                <c:pt idx="205">
                  <c:v>-0.30370839214486994</c:v>
                </c:pt>
                <c:pt idx="206">
                  <c:v>-0.31059141409256558</c:v>
                </c:pt>
                <c:pt idx="207">
                  <c:v>-0.31898131814741149</c:v>
                </c:pt>
                <c:pt idx="208">
                  <c:v>-0.32886838796947238</c:v>
                </c:pt>
                <c:pt idx="209">
                  <c:v>-0.34024265914905849</c:v>
                </c:pt>
                <c:pt idx="210">
                  <c:v>-0.3530938667483392</c:v>
                </c:pt>
                <c:pt idx="211">
                  <c:v>-0.36741139848019155</c:v>
                </c:pt>
                <c:pt idx="212">
                  <c:v>-0.38318425354007329</c:v>
                </c:pt>
                <c:pt idx="213">
                  <c:v>-0.4004010069846935</c:v>
                </c:pt>
                <c:pt idx="214">
                  <c:v>-0.41904977945479349</c:v>
                </c:pt>
                <c:pt idx="215">
                  <c:v>-0.43911821196868617</c:v>
                </c:pt>
                <c:pt idx="216">
                  <c:v>-0.46059344546640874</c:v>
                </c:pt>
                <c:pt idx="217">
                  <c:v>-0.48346210475814255</c:v>
                </c:pt>
                <c:pt idx="218">
                  <c:v>-0.50771028652105721</c:v>
                </c:pt>
                <c:pt idx="219">
                  <c:v>-0.53332355099200823</c:v>
                </c:pt>
                <c:pt idx="220">
                  <c:v>-0.56028691701595745</c:v>
                </c:pt>
                <c:pt idx="221">
                  <c:v>-0.58858486012848099</c:v>
                </c:pt>
                <c:pt idx="222">
                  <c:v>-0.61820131337279016</c:v>
                </c:pt>
                <c:pt idx="223">
                  <c:v>-0.64911967057542408</c:v>
                </c:pt>
                <c:pt idx="224">
                  <c:v>-0.68132279182871291</c:v>
                </c:pt>
                <c:pt idx="225">
                  <c:v>-0.71479301095138992</c:v>
                </c:pt>
                <c:pt idx="226">
                  <c:v>-0.74951214472064731</c:v>
                </c:pt>
                <c:pt idx="227">
                  <c:v>-0.78546150368917367</c:v>
                </c:pt>
                <c:pt idx="228">
                  <c:v>-0.8226219044191071</c:v>
                </c:pt>
                <c:pt idx="229">
                  <c:v>-0.86097368298136012</c:v>
                </c:pt>
                <c:pt idx="230">
                  <c:v>-0.90049670958345596</c:v>
                </c:pt>
                <c:pt idx="231">
                  <c:v>-0.94117040420202314</c:v>
                </c:pt>
                <c:pt idx="232">
                  <c:v>-0.98297375310751212</c:v>
                </c:pt>
                <c:pt idx="233">
                  <c:v>-1.02588532617871</c:v>
                </c:pt>
                <c:pt idx="234">
                  <c:v>-1.0698832949134289</c:v>
                </c:pt>
                <c:pt idx="235">
                  <c:v>-1.1149454510493846</c:v>
                </c:pt>
                <c:pt idx="236">
                  <c:v>-1.1610492257160279</c:v>
                </c:pt>
                <c:pt idx="237">
                  <c:v>-1.2081717090439825</c:v>
                </c:pt>
                <c:pt idx="238">
                  <c:v>-1.2562896701639303</c:v>
                </c:pt>
                <c:pt idx="239">
                  <c:v>-1.3053795775313768</c:v>
                </c:pt>
                <c:pt idx="240">
                  <c:v>-1.3554176195177987</c:v>
                </c:pt>
                <c:pt idx="241">
                  <c:v>-1.4063797252123122</c:v>
                </c:pt>
                <c:pt idx="242">
                  <c:v>-1.4582415853812747</c:v>
                </c:pt>
                <c:pt idx="243">
                  <c:v>-1.5109786735361945</c:v>
                </c:pt>
                <c:pt idx="244">
                  <c:v>-1.5645662670630209</c:v>
                </c:pt>
                <c:pt idx="245">
                  <c:v>-1.6189794683683663</c:v>
                </c:pt>
                <c:pt idx="246">
                  <c:v>-1.6741932260005392</c:v>
                </c:pt>
                <c:pt idx="247">
                  <c:v>-1.7301823557053981</c:v>
                </c:pt>
                <c:pt idx="248">
                  <c:v>-1.7869215613790586</c:v>
                </c:pt>
                <c:pt idx="249">
                  <c:v>-1.8443854558814448</c:v>
                </c:pt>
                <c:pt idx="250">
                  <c:v>-1.9025485816764722</c:v>
                </c:pt>
                <c:pt idx="251">
                  <c:v>-1.9613854312664336</c:v>
                </c:pt>
                <c:pt idx="252">
                  <c:v>-2.020870467389853</c:v>
                </c:pt>
                <c:pt idx="253">
                  <c:v>-2.0809781429537404</c:v>
                </c:pt>
                <c:pt idx="254">
                  <c:v>-2.1416829206727761</c:v>
                </c:pt>
                <c:pt idx="255">
                  <c:v>-2.2029592923895041</c:v>
                </c:pt>
                <c:pt idx="256">
                  <c:v>-2.2647817980512008</c:v>
                </c:pt>
                <c:pt idx="257">
                  <c:v>-2.3271250443205593</c:v>
                </c:pt>
                <c:pt idx="258">
                  <c:v>-2.38996372279881</c:v>
                </c:pt>
                <c:pt idx="259">
                  <c:v>-2.4532726278413746</c:v>
                </c:pt>
                <c:pt idx="260">
                  <c:v>-2.5170266739475808</c:v>
                </c:pt>
                <c:pt idx="261">
                  <c:v>-2.5812009127073727</c:v>
                </c:pt>
                <c:pt idx="262">
                  <c:v>-2.6457705492893289</c:v>
                </c:pt>
                <c:pt idx="263">
                  <c:v>-2.7107109584556994</c:v>
                </c:pt>
                <c:pt idx="264">
                  <c:v>-2.7759977000914882</c:v>
                </c:pt>
                <c:pt idx="265">
                  <c:v>-2.8416065342359196</c:v>
                </c:pt>
                <c:pt idx="266">
                  <c:v>-2.9075134356059555</c:v>
                </c:pt>
                <c:pt idx="267">
                  <c:v>-2.9736946076027668</c:v>
                </c:pt>
                <c:pt idx="268">
                  <c:v>-3.0401264957933081</c:v>
                </c:pt>
                <c:pt idx="269">
                  <c:v>-3.1067858008603579</c:v>
                </c:pt>
                <c:pt idx="270">
                  <c:v>-3.1736494910155737</c:v>
                </c:pt>
                <c:pt idx="271">
                  <c:v>-3.2406948138712615</c:v>
                </c:pt>
                <c:pt idx="272">
                  <c:v>-3.3078993077676517</c:v>
                </c:pt>
                <c:pt idx="273">
                  <c:v>-3.3752408125536046</c:v>
                </c:pt>
                <c:pt idx="274">
                  <c:v>-3.4426974798196581</c:v>
                </c:pt>
                <c:pt idx="275">
                  <c:v>-3.5102477825834284</c:v>
                </c:pt>
                <c:pt idx="276">
                  <c:v>-3.5778705244282487</c:v>
                </c:pt>
                <c:pt idx="277">
                  <c:v>-3.6455448480969617</c:v>
                </c:pt>
                <c:pt idx="278">
                  <c:v>-3.713250243543663</c:v>
                </c:pt>
                <c:pt idx="279">
                  <c:v>-3.7809665554469873</c:v>
                </c:pt>
                <c:pt idx="280">
                  <c:v>-3.8486739901894862</c:v>
                </c:pt>
                <c:pt idx="281">
                  <c:v>-3.9163531223082857</c:v>
                </c:pt>
                <c:pt idx="282">
                  <c:v>-3.9839849004231267</c:v>
                </c:pt>
                <c:pt idx="283">
                  <c:v>-4.0515506526483698</c:v>
                </c:pt>
                <c:pt idx="284">
                  <c:v>-4.1190320914964893</c:v>
                </c:pt>
                <c:pt idx="285">
                  <c:v>-4.1864113182809612</c:v>
                </c:pt>
                <c:pt idx="286">
                  <c:v>-4.2536708270271815</c:v>
                </c:pt>
                <c:pt idx="287">
                  <c:v>-4.3207935079005475</c:v>
                </c:pt>
                <c:pt idx="288">
                  <c:v>-4.3877626501613545</c:v>
                </c:pt>
                <c:pt idx="289">
                  <c:v>-4.4545619446566125</c:v>
                </c:pt>
                <c:pt idx="290">
                  <c:v>-4.5211754858593531</c:v>
                </c:pt>
                <c:pt idx="291">
                  <c:v>-4.5875877734663204</c:v>
                </c:pt>
                <c:pt idx="292">
                  <c:v>-4.6537837135653879</c:v>
                </c:pt>
                <c:pt idx="293">
                  <c:v>-4.7197486193842684</c:v>
                </c:pt>
                <c:pt idx="294">
                  <c:v>-4.785468211632443</c:v>
                </c:pt>
                <c:pt idx="295">
                  <c:v>-4.8509286184484113</c:v>
                </c:pt>
                <c:pt idx="296">
                  <c:v>-4.9161163749646386</c:v>
                </c:pt>
                <c:pt idx="297">
                  <c:v>-4.981018422502741</c:v>
                </c:pt>
                <c:pt idx="298">
                  <c:v>-5.0456221074115435</c:v>
                </c:pt>
                <c:pt idx="299">
                  <c:v>-5.109915179560832</c:v>
                </c:pt>
                <c:pt idx="300">
                  <c:v>-5.1738857905037188</c:v>
                </c:pt>
                <c:pt idx="301">
                  <c:v>-5.2375224913204512</c:v>
                </c:pt>
                <c:pt idx="302">
                  <c:v>-5.3008142301567833</c:v>
                </c:pt>
                <c:pt idx="303">
                  <c:v>-5.3637503494697407</c:v>
                </c:pt>
                <c:pt idx="304">
                  <c:v>-5.4263205829938137</c:v>
                </c:pt>
                <c:pt idx="305">
                  <c:v>-5.48851505244048</c:v>
                </c:pt>
                <c:pt idx="306">
                  <c:v>-5.550324263943847</c:v>
                </c:pt>
                <c:pt idx="307">
                  <c:v>-5.6117391042651947</c:v>
                </c:pt>
                <c:pt idx="308">
                  <c:v>-5.6727508367690733</c:v>
                </c:pt>
                <c:pt idx="309">
                  <c:v>-5.7333510971833981</c:v>
                </c:pt>
                <c:pt idx="310">
                  <c:v>-5.7935318891559611</c:v>
                </c:pt>
                <c:pt idx="311">
                  <c:v>-5.8532855796195093</c:v>
                </c:pt>
                <c:pt idx="312">
                  <c:v>-5.9126048939774218</c:v>
                </c:pt>
                <c:pt idx="313">
                  <c:v>-5.9714829111217886</c:v>
                </c:pt>
                <c:pt idx="314">
                  <c:v>-6.029913058295497</c:v>
                </c:pt>
                <c:pt idx="315">
                  <c:v>-6.0878891058097064</c:v>
                </c:pt>
                <c:pt idx="316">
                  <c:v>-6.1454051616278722</c:v>
                </c:pt>
                <c:pt idx="317">
                  <c:v>-6.2024556658272108</c:v>
                </c:pt>
                <c:pt idx="318">
                  <c:v>-6.2590353849482634</c:v>
                </c:pt>
                <c:pt idx="319">
                  <c:v>-6.3151394062429569</c:v>
                </c:pt>
                <c:pt idx="320">
                  <c:v>-6.3707631318312874</c:v>
                </c:pt>
                <c:pt idx="321">
                  <c:v>-6.4259022727764812</c:v>
                </c:pt>
                <c:pt idx="322">
                  <c:v>-6.4805528430881729</c:v>
                </c:pt>
                <c:pt idx="323">
                  <c:v>-6.5347111536629301</c:v>
                </c:pt>
                <c:pt idx="324">
                  <c:v>-6.5883738061711075</c:v>
                </c:pt>
                <c:pt idx="325">
                  <c:v>-6.641537686898749</c:v>
                </c:pt>
                <c:pt idx="326">
                  <c:v>-6.6941999605529015</c:v>
                </c:pt>
                <c:pt idx="327">
                  <c:v>-6.7463580640385379</c:v>
                </c:pt>
                <c:pt idx="328">
                  <c:v>-6.7980097002149025</c:v>
                </c:pt>
                <c:pt idx="329">
                  <c:v>-6.849152831638702</c:v>
                </c:pt>
                <c:pt idx="330">
                  <c:v>-6.8997856743015653</c:v>
                </c:pt>
                <c:pt idx="331">
                  <c:v>-6.9499066913685539</c:v>
                </c:pt>
                <c:pt idx="332">
                  <c:v>-6.9995145869244482</c:v>
                </c:pt>
                <c:pt idx="333">
                  <c:v>-7.048608299734167</c:v>
                </c:pt>
                <c:pt idx="334">
                  <c:v>-7.0971869970233907</c:v>
                </c:pt>
                <c:pt idx="335">
                  <c:v>-7.1452500682851587</c:v>
                </c:pt>
                <c:pt idx="336">
                  <c:v>-7.1927971191180093</c:v>
                </c:pt>
                <c:pt idx="337">
                  <c:v>-7.2398279651008099</c:v>
                </c:pt>
                <c:pt idx="338">
                  <c:v>-7.2863426257093344</c:v>
                </c:pt>
                <c:pt idx="339">
                  <c:v>-7.3323413182792505</c:v>
                </c:pt>
                <c:pt idx="340">
                  <c:v>-7.3778244520198966</c:v>
                </c:pt>
                <c:pt idx="341">
                  <c:v>-7.4227926220831257</c:v>
                </c:pt>
                <c:pt idx="342">
                  <c:v>-7.4672466036910459</c:v>
                </c:pt>
                <c:pt idx="343">
                  <c:v>-7.5111873463264685</c:v>
                </c:pt>
                <c:pt idx="344">
                  <c:v>-7.5546159679892941</c:v>
                </c:pt>
                <c:pt idx="345">
                  <c:v>-7.597533749522281</c:v>
                </c:pt>
                <c:pt idx="346">
                  <c:v>-7.639942129009019</c:v>
                </c:pt>
                <c:pt idx="347">
                  <c:v>-7.6818426962468882</c:v>
                </c:pt>
                <c:pt idx="348">
                  <c:v>-7.7232371872976158</c:v>
                </c:pt>
                <c:pt idx="349">
                  <c:v>-7.7641274791176782</c:v>
                </c:pt>
                <c:pt idx="350">
                  <c:v>-7.8045155842707015</c:v>
                </c:pt>
                <c:pt idx="351">
                  <c:v>-7.84440364572386</c:v>
                </c:pt>
                <c:pt idx="352">
                  <c:v>-7.8837939317298975</c:v>
                </c:pt>
                <c:pt idx="353">
                  <c:v>-7.92268883079646</c:v>
                </c:pt>
                <c:pt idx="354">
                  <c:v>-7.9610908467440176</c:v>
                </c:pt>
                <c:pt idx="355">
                  <c:v>-7.9990025938536595</c:v>
                </c:pt>
                <c:pt idx="356">
                  <c:v>-8.0364267921058072</c:v>
                </c:pt>
                <c:pt idx="357">
                  <c:v>-8.0733662625106888</c:v>
                </c:pt>
                <c:pt idx="358">
                  <c:v>-8.1098239225314082</c:v>
                </c:pt>
                <c:pt idx="359">
                  <c:v>-8.1458027816001124</c:v>
                </c:pt>
                <c:pt idx="360">
                  <c:v>-8.1813059367277905</c:v>
                </c:pt>
                <c:pt idx="361">
                  <c:v>-8.2163365682080265</c:v>
                </c:pt>
                <c:pt idx="362">
                  <c:v>-8.2508979354148515</c:v>
                </c:pt>
                <c:pt idx="363">
                  <c:v>-8.284993372694883</c:v>
                </c:pt>
                <c:pt idx="364">
                  <c:v>-8.3186262853536075</c:v>
                </c:pt>
                <c:pt idx="365">
                  <c:v>-8.3518001457357887</c:v>
                </c:pt>
                <c:pt idx="366">
                  <c:v>-8.3845184893996247</c:v>
                </c:pt>
                <c:pt idx="367">
                  <c:v>-8.4167849113844504</c:v>
                </c:pt>
                <c:pt idx="368">
                  <c:v>-8.4486030625714896</c:v>
                </c:pt>
                <c:pt idx="369">
                  <c:v>-8.4799766461370911</c:v>
                </c:pt>
                <c:pt idx="370">
                  <c:v>-8.5109094140980073</c:v>
                </c:pt>
                <c:pt idx="371">
                  <c:v>-8.5414051639478465</c:v>
                </c:pt>
                <c:pt idx="372">
                  <c:v>-8.5714677353840916</c:v>
                </c:pt>
                <c:pt idx="373">
                  <c:v>-8.6011010071248393</c:v>
                </c:pt>
                <c:pt idx="374">
                  <c:v>-8.6303088938143198</c:v>
                </c:pt>
                <c:pt idx="375">
                  <c:v>-8.6590953430163804</c:v>
                </c:pt>
                <c:pt idx="376">
                  <c:v>-8.6874643322948124</c:v>
                </c:pt>
                <c:pt idx="377">
                  <c:v>-8.7154198663795945</c:v>
                </c:pt>
                <c:pt idx="378">
                  <c:v>-8.7429659744178903</c:v>
                </c:pt>
                <c:pt idx="379">
                  <c:v>-8.7701067073086882</c:v>
                </c:pt>
                <c:pt idx="380">
                  <c:v>-8.7968461351199885</c:v>
                </c:pt>
                <c:pt idx="381">
                  <c:v>-8.8231883445872121</c:v>
                </c:pt>
                <c:pt idx="382">
                  <c:v>-8.8491374366916755</c:v>
                </c:pt>
                <c:pt idx="383">
                  <c:v>-8.874697524317865</c:v>
                </c:pt>
                <c:pt idx="384">
                  <c:v>-8.8998727299882212</c:v>
                </c:pt>
                <c:pt idx="385">
                  <c:v>-8.9246671836740941</c:v>
                </c:pt>
                <c:pt idx="386">
                  <c:v>-8.9490850206815615</c:v>
                </c:pt>
                <c:pt idx="387">
                  <c:v>-8.9731303796107618</c:v>
                </c:pt>
                <c:pt idx="388">
                  <c:v>-8.9968074003873877</c:v>
                </c:pt>
                <c:pt idx="389">
                  <c:v>-9.0201202223649322</c:v>
                </c:pt>
                <c:pt idx="390">
                  <c:v>-9.0201431442503477</c:v>
                </c:pt>
                <c:pt idx="391">
                  <c:v>-9.0201660657819041</c:v>
                </c:pt>
                <c:pt idx="392">
                  <c:v>-9.020188986959603</c:v>
                </c:pt>
                <c:pt idx="393">
                  <c:v>-9.0202119077834411</c:v>
                </c:pt>
                <c:pt idx="394">
                  <c:v>-9.020234828253427</c:v>
                </c:pt>
                <c:pt idx="395">
                  <c:v>-9.0202577483695716</c:v>
                </c:pt>
                <c:pt idx="396">
                  <c:v>-9.0202806681318624</c:v>
                </c:pt>
                <c:pt idx="397">
                  <c:v>-9.020303587540317</c:v>
                </c:pt>
                <c:pt idx="398">
                  <c:v>-9.0203265065949392</c:v>
                </c:pt>
                <c:pt idx="399">
                  <c:v>-9.0203494252957235</c:v>
                </c:pt>
                <c:pt idx="400">
                  <c:v>-9.0203723436426788</c:v>
                </c:pt>
                <c:pt idx="401">
                  <c:v>-9.0203952616358141</c:v>
                </c:pt>
                <c:pt idx="402">
                  <c:v>-9.0204181792751292</c:v>
                </c:pt>
                <c:pt idx="403">
                  <c:v>-9.0204410965606279</c:v>
                </c:pt>
                <c:pt idx="404">
                  <c:v>-9.0204640134923135</c:v>
                </c:pt>
                <c:pt idx="405">
                  <c:v>-9.0204869300701951</c:v>
                </c:pt>
                <c:pt idx="406">
                  <c:v>-9.0205098462942672</c:v>
                </c:pt>
                <c:pt idx="407">
                  <c:v>-9.0205327621645424</c:v>
                </c:pt>
                <c:pt idx="408">
                  <c:v>-9.0205556776810205</c:v>
                </c:pt>
                <c:pt idx="409">
                  <c:v>-9.0205785928437106</c:v>
                </c:pt>
                <c:pt idx="410">
                  <c:v>-9.0206015076526125</c:v>
                </c:pt>
                <c:pt idx="411">
                  <c:v>-9.020624422107721</c:v>
                </c:pt>
                <c:pt idx="412">
                  <c:v>-9.0206473362090609</c:v>
                </c:pt>
                <c:pt idx="413">
                  <c:v>-9.0206702499566234</c:v>
                </c:pt>
                <c:pt idx="414">
                  <c:v>-9.0206931633504102</c:v>
                </c:pt>
                <c:pt idx="415">
                  <c:v>-9.0207160763904266</c:v>
                </c:pt>
                <c:pt idx="416">
                  <c:v>-9.0207389890766869</c:v>
                </c:pt>
                <c:pt idx="417">
                  <c:v>-9.0207619014091875</c:v>
                </c:pt>
                <c:pt idx="418">
                  <c:v>-9.0207848133879232</c:v>
                </c:pt>
                <c:pt idx="419">
                  <c:v>-9.0208077250129204</c:v>
                </c:pt>
                <c:pt idx="420">
                  <c:v>-9.0208306362841633</c:v>
                </c:pt>
                <c:pt idx="421">
                  <c:v>-9.0208535472016624</c:v>
                </c:pt>
                <c:pt idx="422">
                  <c:v>-9.0208764577654286</c:v>
                </c:pt>
                <c:pt idx="423">
                  <c:v>-9.020899367975451</c:v>
                </c:pt>
                <c:pt idx="424">
                  <c:v>-9.0209222778317457</c:v>
                </c:pt>
                <c:pt idx="425">
                  <c:v>-9.0209451873343145</c:v>
                </c:pt>
                <c:pt idx="426">
                  <c:v>-9.0209680964831591</c:v>
                </c:pt>
                <c:pt idx="427">
                  <c:v>-9.0209910052782849</c:v>
                </c:pt>
                <c:pt idx="428">
                  <c:v>-9.0210139137196936</c:v>
                </c:pt>
                <c:pt idx="429">
                  <c:v>-9.0210368218073942</c:v>
                </c:pt>
                <c:pt idx="430">
                  <c:v>-9.0210597295413901</c:v>
                </c:pt>
                <c:pt idx="431">
                  <c:v>-9.0210826369216761</c:v>
                </c:pt>
                <c:pt idx="432">
                  <c:v>-9.0211055439482699</c:v>
                </c:pt>
                <c:pt idx="433">
                  <c:v>-9.0211284506211609</c:v>
                </c:pt>
                <c:pt idx="434">
                  <c:v>-9.0211513569403685</c:v>
                </c:pt>
                <c:pt idx="435">
                  <c:v>-9.0211742629058911</c:v>
                </c:pt>
                <c:pt idx="436">
                  <c:v>-9.0211971685177268</c:v>
                </c:pt>
                <c:pt idx="437">
                  <c:v>-9.0212200737758828</c:v>
                </c:pt>
                <c:pt idx="438">
                  <c:v>-9.0212429786803661</c:v>
                </c:pt>
                <c:pt idx="439">
                  <c:v>-9.0212658832311767</c:v>
                </c:pt>
                <c:pt idx="440">
                  <c:v>-9.0212887874283201</c:v>
                </c:pt>
                <c:pt idx="441">
                  <c:v>-9.0213116912718085</c:v>
                </c:pt>
                <c:pt idx="442">
                  <c:v>-9.0213345947616297</c:v>
                </c:pt>
                <c:pt idx="443">
                  <c:v>-9.0213574978977977</c:v>
                </c:pt>
                <c:pt idx="444">
                  <c:v>-9.0213804006803162</c:v>
                </c:pt>
                <c:pt idx="445">
                  <c:v>-9.0214033031091905</c:v>
                </c:pt>
                <c:pt idx="446">
                  <c:v>-9.0214262051844205</c:v>
                </c:pt>
                <c:pt idx="447">
                  <c:v>-9.0214491069060188</c:v>
                </c:pt>
                <c:pt idx="448">
                  <c:v>-9.0214720082739746</c:v>
                </c:pt>
                <c:pt idx="449">
                  <c:v>-9.0214949092883039</c:v>
                </c:pt>
                <c:pt idx="450">
                  <c:v>-9.0215178099490085</c:v>
                </c:pt>
                <c:pt idx="451">
                  <c:v>-9.0215407102560885</c:v>
                </c:pt>
                <c:pt idx="452">
                  <c:v>-9.0215636102095509</c:v>
                </c:pt>
                <c:pt idx="453">
                  <c:v>-9.0215865098093975</c:v>
                </c:pt>
                <c:pt idx="454">
                  <c:v>-9.0216094090556371</c:v>
                </c:pt>
                <c:pt idx="455">
                  <c:v>-9.0216323079482699</c:v>
                </c:pt>
                <c:pt idx="456">
                  <c:v>-9.0216552064873028</c:v>
                </c:pt>
                <c:pt idx="457">
                  <c:v>-9.0216781046727341</c:v>
                </c:pt>
                <c:pt idx="458">
                  <c:v>-9.0217010025045692</c:v>
                </c:pt>
                <c:pt idx="459">
                  <c:v>-9.0217238999828187</c:v>
                </c:pt>
                <c:pt idx="460">
                  <c:v>-9.0217467971074807</c:v>
                </c:pt>
                <c:pt idx="461">
                  <c:v>-9.0217696938785625</c:v>
                </c:pt>
                <c:pt idx="462">
                  <c:v>-9.0217925902960641</c:v>
                </c:pt>
                <c:pt idx="463">
                  <c:v>-9.021815486359996</c:v>
                </c:pt>
                <c:pt idx="464">
                  <c:v>-9.0218383820703565</c:v>
                </c:pt>
                <c:pt idx="465">
                  <c:v>-9.021861277427158</c:v>
                </c:pt>
                <c:pt idx="466">
                  <c:v>-9.0218841724303829</c:v>
                </c:pt>
                <c:pt idx="467">
                  <c:v>-9.0219070670800594</c:v>
                </c:pt>
                <c:pt idx="468">
                  <c:v>-9.0219299613761841</c:v>
                </c:pt>
                <c:pt idx="469">
                  <c:v>-9.0219528553187569</c:v>
                </c:pt>
                <c:pt idx="470">
                  <c:v>-9.0219757489077832</c:v>
                </c:pt>
                <c:pt idx="471">
                  <c:v>-9.0219986421432683</c:v>
                </c:pt>
                <c:pt idx="472">
                  <c:v>-9.0220215350252193</c:v>
                </c:pt>
                <c:pt idx="473">
                  <c:v>-9.0220444275536344</c:v>
                </c:pt>
                <c:pt idx="474">
                  <c:v>-9.0220673197285208</c:v>
                </c:pt>
                <c:pt idx="475">
                  <c:v>-9.0220902115498802</c:v>
                </c:pt>
                <c:pt idx="476">
                  <c:v>-9.0221131030177215</c:v>
                </c:pt>
                <c:pt idx="477">
                  <c:v>-9.0221359941320483</c:v>
                </c:pt>
                <c:pt idx="478">
                  <c:v>-9.0221588848928587</c:v>
                </c:pt>
                <c:pt idx="479">
                  <c:v>-9.0221817753001599</c:v>
                </c:pt>
                <c:pt idx="480">
                  <c:v>-9.0222046653539554</c:v>
                </c:pt>
                <c:pt idx="481">
                  <c:v>-9.0222275550542506</c:v>
                </c:pt>
                <c:pt idx="482">
                  <c:v>-9.0222504444010436</c:v>
                </c:pt>
                <c:pt idx="483">
                  <c:v>-9.0222733333943523</c:v>
                </c:pt>
                <c:pt idx="484">
                  <c:v>-9.0222962220341678</c:v>
                </c:pt>
                <c:pt idx="485">
                  <c:v>-9.0223191103204972</c:v>
                </c:pt>
                <c:pt idx="486">
                  <c:v>-9.0223419982533493</c:v>
                </c:pt>
                <c:pt idx="487">
                  <c:v>-9.0223648858327259</c:v>
                </c:pt>
                <c:pt idx="488">
                  <c:v>-9.0223877730586199</c:v>
                </c:pt>
                <c:pt idx="489">
                  <c:v>-9.0224106599310545</c:v>
                </c:pt>
                <c:pt idx="490">
                  <c:v>-9.0224335464500243</c:v>
                </c:pt>
                <c:pt idx="491">
                  <c:v>-9.022456432615531</c:v>
                </c:pt>
                <c:pt idx="492">
                  <c:v>-9.02247931842758</c:v>
                </c:pt>
                <c:pt idx="493">
                  <c:v>-9.022502203886182</c:v>
                </c:pt>
                <c:pt idx="494">
                  <c:v>-9.0225250889913333</c:v>
                </c:pt>
                <c:pt idx="495">
                  <c:v>-9.0225479737430341</c:v>
                </c:pt>
                <c:pt idx="496">
                  <c:v>-9.0225708581412984</c:v>
                </c:pt>
                <c:pt idx="497">
                  <c:v>-9.0225937421861317</c:v>
                </c:pt>
                <c:pt idx="498">
                  <c:v>-9.0226166258775233</c:v>
                </c:pt>
                <c:pt idx="499">
                  <c:v>-9.0226395092154945</c:v>
                </c:pt>
                <c:pt idx="500">
                  <c:v>-9.0226623922000346</c:v>
                </c:pt>
                <c:pt idx="501">
                  <c:v>-9.0226852748311579</c:v>
                </c:pt>
                <c:pt idx="502">
                  <c:v>-9.0227081571088643</c:v>
                </c:pt>
                <c:pt idx="503">
                  <c:v>-9.0227310390331592</c:v>
                </c:pt>
                <c:pt idx="504">
                  <c:v>-9.0227539206040479</c:v>
                </c:pt>
                <c:pt idx="505">
                  <c:v>-9.022776801821534</c:v>
                </c:pt>
                <c:pt idx="506">
                  <c:v>-9.0227996826856156</c:v>
                </c:pt>
                <c:pt idx="507">
                  <c:v>-9.0228225631963053</c:v>
                </c:pt>
                <c:pt idx="508">
                  <c:v>-9.0228454433536047</c:v>
                </c:pt>
                <c:pt idx="509">
                  <c:v>-9.0228683231575122</c:v>
                </c:pt>
                <c:pt idx="510">
                  <c:v>-9.0228912026080312</c:v>
                </c:pt>
                <c:pt idx="511">
                  <c:v>-9.0229140817051814</c:v>
                </c:pt>
                <c:pt idx="512">
                  <c:v>-9.0229369604489467</c:v>
                </c:pt>
                <c:pt idx="513">
                  <c:v>-9.0229598388393395</c:v>
                </c:pt>
                <c:pt idx="514">
                  <c:v>-9.0229827168763741</c:v>
                </c:pt>
                <c:pt idx="515">
                  <c:v>-9.0230055945600416</c:v>
                </c:pt>
                <c:pt idx="516">
                  <c:v>-9.0230284718903437</c:v>
                </c:pt>
                <c:pt idx="517">
                  <c:v>-9.0230513488672965</c:v>
                </c:pt>
                <c:pt idx="518">
                  <c:v>-9.0230742254908964</c:v>
                </c:pt>
                <c:pt idx="519">
                  <c:v>-9.023097101761147</c:v>
                </c:pt>
                <c:pt idx="520">
                  <c:v>-9.0231199776780535</c:v>
                </c:pt>
                <c:pt idx="521">
                  <c:v>-9.0231428532416231</c:v>
                </c:pt>
                <c:pt idx="522">
                  <c:v>-9.0231657284518576</c:v>
                </c:pt>
                <c:pt idx="523">
                  <c:v>-9.0231886033087587</c:v>
                </c:pt>
                <c:pt idx="524">
                  <c:v>-9.0232114778123336</c:v>
                </c:pt>
                <c:pt idx="525">
                  <c:v>-9.0232343519625786</c:v>
                </c:pt>
                <c:pt idx="526">
                  <c:v>-9.0232572257595134</c:v>
                </c:pt>
                <c:pt idx="527">
                  <c:v>-9.023280099203129</c:v>
                </c:pt>
                <c:pt idx="528">
                  <c:v>-9.0233029722934361</c:v>
                </c:pt>
                <c:pt idx="529">
                  <c:v>-9.0233258450304366</c:v>
                </c:pt>
                <c:pt idx="530">
                  <c:v>-9.023348717414132</c:v>
                </c:pt>
                <c:pt idx="531">
                  <c:v>-9.0233715894445297</c:v>
                </c:pt>
                <c:pt idx="532">
                  <c:v>-9.023394461121633</c:v>
                </c:pt>
                <c:pt idx="533">
                  <c:v>-9.0234173324454403</c:v>
                </c:pt>
                <c:pt idx="534">
                  <c:v>-9.023440203415964</c:v>
                </c:pt>
                <c:pt idx="535">
                  <c:v>-9.0234630740332076</c:v>
                </c:pt>
                <c:pt idx="536">
                  <c:v>-9.0234859442971729</c:v>
                </c:pt>
                <c:pt idx="537">
                  <c:v>-9.0235088142078563</c:v>
                </c:pt>
                <c:pt idx="538">
                  <c:v>-9.0235316837652739</c:v>
                </c:pt>
                <c:pt idx="539">
                  <c:v>-9.0235545529694257</c:v>
                </c:pt>
                <c:pt idx="540">
                  <c:v>-9.0235774218203151</c:v>
                </c:pt>
                <c:pt idx="541">
                  <c:v>-9.0236002903179386</c:v>
                </c:pt>
                <c:pt idx="542">
                  <c:v>-9.0236231584623159</c:v>
                </c:pt>
                <c:pt idx="543">
                  <c:v>-9.0236460262534433</c:v>
                </c:pt>
                <c:pt idx="544">
                  <c:v>-9.0236688936913172</c:v>
                </c:pt>
                <c:pt idx="545">
                  <c:v>-9.0236917607759537</c:v>
                </c:pt>
                <c:pt idx="546">
                  <c:v>-9.0237146275073439</c:v>
                </c:pt>
                <c:pt idx="547">
                  <c:v>-9.0237374938855108</c:v>
                </c:pt>
                <c:pt idx="548">
                  <c:v>-9.0237603599104421</c:v>
                </c:pt>
                <c:pt idx="549">
                  <c:v>-9.0237832255821466</c:v>
                </c:pt>
                <c:pt idx="550">
                  <c:v>-9.0238060909006279</c:v>
                </c:pt>
                <c:pt idx="551">
                  <c:v>-9.0238289558658948</c:v>
                </c:pt>
                <c:pt idx="552">
                  <c:v>-9.0238518204779457</c:v>
                </c:pt>
                <c:pt idx="553">
                  <c:v>-9.0238746847367874</c:v>
                </c:pt>
                <c:pt idx="554">
                  <c:v>-9.0238975486424167</c:v>
                </c:pt>
                <c:pt idx="555">
                  <c:v>-9.0239204121948493</c:v>
                </c:pt>
                <c:pt idx="556">
                  <c:v>-9.0239432753940871</c:v>
                </c:pt>
                <c:pt idx="557">
                  <c:v>-9.0239661382401248</c:v>
                </c:pt>
                <c:pt idx="558">
                  <c:v>-9.0239890007329731</c:v>
                </c:pt>
                <c:pt idx="559">
                  <c:v>-9.0240118628726407</c:v>
                </c:pt>
                <c:pt idx="560">
                  <c:v>-9.0240347246591259</c:v>
                </c:pt>
                <c:pt idx="561">
                  <c:v>-9.0240575860924288</c:v>
                </c:pt>
                <c:pt idx="562">
                  <c:v>-9.0240804471725564</c:v>
                </c:pt>
                <c:pt idx="563">
                  <c:v>-9.0241033078995159</c:v>
                </c:pt>
                <c:pt idx="564">
                  <c:v>-9.0241261682733125</c:v>
                </c:pt>
                <c:pt idx="565">
                  <c:v>-9.0241490282939445</c:v>
                </c:pt>
                <c:pt idx="566">
                  <c:v>-9.0241718879614243</c:v>
                </c:pt>
                <c:pt idx="567">
                  <c:v>-9.0241947472757467</c:v>
                </c:pt>
                <c:pt idx="568">
                  <c:v>-9.0242176062369186</c:v>
                </c:pt>
                <c:pt idx="569">
                  <c:v>-9.0242404648449455</c:v>
                </c:pt>
                <c:pt idx="570">
                  <c:v>-9.0242633230998273</c:v>
                </c:pt>
                <c:pt idx="571">
                  <c:v>-9.0242861810015818</c:v>
                </c:pt>
                <c:pt idx="572">
                  <c:v>-9.024309038550193</c:v>
                </c:pt>
                <c:pt idx="573">
                  <c:v>-9.0243318957456786</c:v>
                </c:pt>
                <c:pt idx="574">
                  <c:v>-9.0243547525880405</c:v>
                </c:pt>
                <c:pt idx="575">
                  <c:v>-9.0243776090772805</c:v>
                </c:pt>
                <c:pt idx="576">
                  <c:v>-9.0244004652133984</c:v>
                </c:pt>
                <c:pt idx="577">
                  <c:v>-9.0244233209964051</c:v>
                </c:pt>
                <c:pt idx="578">
                  <c:v>-9.0244461764263004</c:v>
                </c:pt>
                <c:pt idx="579">
                  <c:v>-9.0244690315030951</c:v>
                </c:pt>
                <c:pt idx="580">
                  <c:v>-9.0244918862267891</c:v>
                </c:pt>
                <c:pt idx="581">
                  <c:v>-9.0245147405973825</c:v>
                </c:pt>
                <c:pt idx="582">
                  <c:v>-9.0245375946148911</c:v>
                </c:pt>
                <c:pt idx="583">
                  <c:v>-9.0245604482793009</c:v>
                </c:pt>
                <c:pt idx="584">
                  <c:v>-9.0245833015906332</c:v>
                </c:pt>
                <c:pt idx="585">
                  <c:v>-9.0246061545488807</c:v>
                </c:pt>
                <c:pt idx="586">
                  <c:v>-9.0246290071540507</c:v>
                </c:pt>
                <c:pt idx="587">
                  <c:v>-9.0246518594061467</c:v>
                </c:pt>
                <c:pt idx="588">
                  <c:v>-9.0246747113051793</c:v>
                </c:pt>
                <c:pt idx="589">
                  <c:v>-9.0246975628511485</c:v>
                </c:pt>
                <c:pt idx="590">
                  <c:v>-9.0247204140440491</c:v>
                </c:pt>
                <c:pt idx="591">
                  <c:v>-9.0247432648838934</c:v>
                </c:pt>
                <c:pt idx="592">
                  <c:v>-9.0247661153706922</c:v>
                </c:pt>
                <c:pt idx="593">
                  <c:v>-9.0247889655044382</c:v>
                </c:pt>
                <c:pt idx="594">
                  <c:v>-9.0248118152851404</c:v>
                </c:pt>
                <c:pt idx="595">
                  <c:v>-9.0248346647127988</c:v>
                </c:pt>
                <c:pt idx="596">
                  <c:v>-9.0248575137874205</c:v>
                </c:pt>
                <c:pt idx="597">
                  <c:v>-9.0248803625090162</c:v>
                </c:pt>
                <c:pt idx="598">
                  <c:v>-9.0249032108775769</c:v>
                </c:pt>
                <c:pt idx="599">
                  <c:v>-9.0249260588931204</c:v>
                </c:pt>
                <c:pt idx="600">
                  <c:v>-9.0249489065556396</c:v>
                </c:pt>
                <c:pt idx="601">
                  <c:v>-9.0249717538651364</c:v>
                </c:pt>
                <c:pt idx="602">
                  <c:v>-9.0249946008216266</c:v>
                </c:pt>
                <c:pt idx="603">
                  <c:v>-9.0250174474251086</c:v>
                </c:pt>
                <c:pt idx="604">
                  <c:v>-9.0250402936755858</c:v>
                </c:pt>
                <c:pt idx="605">
                  <c:v>-9.0250631395730636</c:v>
                </c:pt>
                <c:pt idx="606">
                  <c:v>-9.0250859851175456</c:v>
                </c:pt>
                <c:pt idx="607">
                  <c:v>-9.0251088303090352</c:v>
                </c:pt>
                <c:pt idx="608">
                  <c:v>-9.0251316751475379</c:v>
                </c:pt>
                <c:pt idx="609">
                  <c:v>-9.0251545196330518</c:v>
                </c:pt>
                <c:pt idx="610">
                  <c:v>-9.0251773637655894</c:v>
                </c:pt>
                <c:pt idx="611">
                  <c:v>-9.0252002075451543</c:v>
                </c:pt>
                <c:pt idx="612">
                  <c:v>-9.0252230509717428</c:v>
                </c:pt>
                <c:pt idx="613">
                  <c:v>-9.0252458940453657</c:v>
                </c:pt>
                <c:pt idx="614">
                  <c:v>-9.0252687367660194</c:v>
                </c:pt>
                <c:pt idx="615">
                  <c:v>-9.0252915791337163</c:v>
                </c:pt>
                <c:pt idx="616">
                  <c:v>-9.0253144211484582</c:v>
                </c:pt>
                <c:pt idx="617">
                  <c:v>-9.0253372628102504</c:v>
                </c:pt>
                <c:pt idx="618">
                  <c:v>-9.025360104119093</c:v>
                </c:pt>
                <c:pt idx="619">
                  <c:v>-9.0253829450749912</c:v>
                </c:pt>
                <c:pt idx="620">
                  <c:v>-9.0254057856779486</c:v>
                </c:pt>
                <c:pt idx="621">
                  <c:v>-9.0254286259279759</c:v>
                </c:pt>
                <c:pt idx="622">
                  <c:v>-9.0254514658250731</c:v>
                </c:pt>
                <c:pt idx="623">
                  <c:v>-9.0254743053692366</c:v>
                </c:pt>
                <c:pt idx="624">
                  <c:v>-9.025497144560477</c:v>
                </c:pt>
                <c:pt idx="625">
                  <c:v>-9.0255199833987962</c:v>
                </c:pt>
                <c:pt idx="626">
                  <c:v>-9.0255428218842066</c:v>
                </c:pt>
                <c:pt idx="627">
                  <c:v>-9.0255656600167011</c:v>
                </c:pt>
                <c:pt idx="628">
                  <c:v>-9.0255884977962868</c:v>
                </c:pt>
                <c:pt idx="629">
                  <c:v>-9.0256113352229725</c:v>
                </c:pt>
                <c:pt idx="630">
                  <c:v>-9.0256341722967619</c:v>
                </c:pt>
                <c:pt idx="631">
                  <c:v>-9.0256570090176513</c:v>
                </c:pt>
                <c:pt idx="632">
                  <c:v>-9.0256798453856533</c:v>
                </c:pt>
                <c:pt idx="633">
                  <c:v>-9.0257026814007677</c:v>
                </c:pt>
                <c:pt idx="634">
                  <c:v>-9.0257255170629964</c:v>
                </c:pt>
                <c:pt idx="635">
                  <c:v>-9.0257483523723483</c:v>
                </c:pt>
                <c:pt idx="636">
                  <c:v>-9.0257711873288233</c:v>
                </c:pt>
                <c:pt idx="637">
                  <c:v>-9.0257940219324269</c:v>
                </c:pt>
                <c:pt idx="638">
                  <c:v>-9.0258168561831713</c:v>
                </c:pt>
                <c:pt idx="639">
                  <c:v>-9.0258396900810425</c:v>
                </c:pt>
                <c:pt idx="640">
                  <c:v>-9.0258625236260546</c:v>
                </c:pt>
                <c:pt idx="641">
                  <c:v>-9.0258853568182165</c:v>
                </c:pt>
                <c:pt idx="642">
                  <c:v>-9.0259081896575264</c:v>
                </c:pt>
                <c:pt idx="643">
                  <c:v>-9.0259310221439897</c:v>
                </c:pt>
                <c:pt idx="644">
                  <c:v>-9.0259538542776117</c:v>
                </c:pt>
                <c:pt idx="645">
                  <c:v>-9.0259766860583976</c:v>
                </c:pt>
                <c:pt idx="646">
                  <c:v>-9.0259995174863388</c:v>
                </c:pt>
                <c:pt idx="647">
                  <c:v>-9.0260223485614599</c:v>
                </c:pt>
                <c:pt idx="648">
                  <c:v>-9.0260451792837504</c:v>
                </c:pt>
                <c:pt idx="649">
                  <c:v>-9.0260680096532209</c:v>
                </c:pt>
                <c:pt idx="650">
                  <c:v>-9.0260908396698731</c:v>
                </c:pt>
                <c:pt idx="651">
                  <c:v>-9.026113669333709</c:v>
                </c:pt>
                <c:pt idx="652">
                  <c:v>-9.0261364986447354</c:v>
                </c:pt>
                <c:pt idx="653">
                  <c:v>-9.0261593276029508</c:v>
                </c:pt>
                <c:pt idx="654">
                  <c:v>-9.0261821562083693</c:v>
                </c:pt>
                <c:pt idx="655">
                  <c:v>-9.0262049844609855</c:v>
                </c:pt>
                <c:pt idx="656">
                  <c:v>-9.0262278123608102</c:v>
                </c:pt>
                <c:pt idx="657">
                  <c:v>-9.0262506399078433</c:v>
                </c:pt>
                <c:pt idx="658">
                  <c:v>-9.0262734671020919</c:v>
                </c:pt>
                <c:pt idx="659">
                  <c:v>-9.0262962939435578</c:v>
                </c:pt>
                <c:pt idx="660">
                  <c:v>-9.0263191204322482</c:v>
                </c:pt>
                <c:pt idx="661">
                  <c:v>-9.0263419465681647</c:v>
                </c:pt>
                <c:pt idx="662">
                  <c:v>-9.0263647723513074</c:v>
                </c:pt>
                <c:pt idx="663">
                  <c:v>-9.0263875977816834</c:v>
                </c:pt>
                <c:pt idx="664">
                  <c:v>-9.0264104228593016</c:v>
                </c:pt>
                <c:pt idx="665">
                  <c:v>-9.0264332475841584</c:v>
                </c:pt>
                <c:pt idx="666">
                  <c:v>-9.0264560719562592</c:v>
                </c:pt>
                <c:pt idx="667">
                  <c:v>-9.0264788959756164</c:v>
                </c:pt>
                <c:pt idx="668">
                  <c:v>-9.0265017196422281</c:v>
                </c:pt>
                <c:pt idx="669">
                  <c:v>-9.0265245429560927</c:v>
                </c:pt>
                <c:pt idx="670">
                  <c:v>-9.0265473659172208</c:v>
                </c:pt>
                <c:pt idx="671">
                  <c:v>-9.026570188525616</c:v>
                </c:pt>
                <c:pt idx="672">
                  <c:v>-9.0265930107812817</c:v>
                </c:pt>
                <c:pt idx="673">
                  <c:v>-9.0266158326842234</c:v>
                </c:pt>
                <c:pt idx="674">
                  <c:v>-9.0266386542344428</c:v>
                </c:pt>
                <c:pt idx="675">
                  <c:v>-9.0266614754319452</c:v>
                </c:pt>
                <c:pt idx="676">
                  <c:v>-9.0266842962767324</c:v>
                </c:pt>
                <c:pt idx="677">
                  <c:v>-9.0267071167688133</c:v>
                </c:pt>
                <c:pt idx="678">
                  <c:v>-9.0267299369081861</c:v>
                </c:pt>
                <c:pt idx="679">
                  <c:v>-9.0267527566948544</c:v>
                </c:pt>
                <c:pt idx="680">
                  <c:v>-9.0267755761288271</c:v>
                </c:pt>
                <c:pt idx="681">
                  <c:v>-9.0267983952101112</c:v>
                </c:pt>
                <c:pt idx="682">
                  <c:v>-9.0268212139387014</c:v>
                </c:pt>
                <c:pt idx="683">
                  <c:v>-9.0268440323146084</c:v>
                </c:pt>
                <c:pt idx="684">
                  <c:v>-9.0268668503378287</c:v>
                </c:pt>
                <c:pt idx="685">
                  <c:v>-9.0268896680083817</c:v>
                </c:pt>
                <c:pt idx="686">
                  <c:v>-9.026912485326255</c:v>
                </c:pt>
                <c:pt idx="687">
                  <c:v>-9.0269353022914647</c:v>
                </c:pt>
                <c:pt idx="688">
                  <c:v>-9.0269581189040053</c:v>
                </c:pt>
                <c:pt idx="689">
                  <c:v>-9.0269809351638823</c:v>
                </c:pt>
                <c:pt idx="690">
                  <c:v>-9.0270037510711099</c:v>
                </c:pt>
                <c:pt idx="691">
                  <c:v>-9.0270265666256773</c:v>
                </c:pt>
                <c:pt idx="692">
                  <c:v>-9.0270493818275988</c:v>
                </c:pt>
                <c:pt idx="693">
                  <c:v>-9.0270721966768761</c:v>
                </c:pt>
                <c:pt idx="694">
                  <c:v>-9.0270950111735164</c:v>
                </c:pt>
                <c:pt idx="695">
                  <c:v>-9.0271178253175126</c:v>
                </c:pt>
                <c:pt idx="696">
                  <c:v>-9.0271406391088789</c:v>
                </c:pt>
                <c:pt idx="697">
                  <c:v>-9.0271634525476152</c:v>
                </c:pt>
                <c:pt idx="698">
                  <c:v>-9.0271862656337287</c:v>
                </c:pt>
                <c:pt idx="699">
                  <c:v>-9.0272090783672247</c:v>
                </c:pt>
                <c:pt idx="700">
                  <c:v>-9.027231890748098</c:v>
                </c:pt>
                <c:pt idx="701">
                  <c:v>-9.0272547027763608</c:v>
                </c:pt>
                <c:pt idx="702">
                  <c:v>-9.0272775144520185</c:v>
                </c:pt>
                <c:pt idx="703">
                  <c:v>-9.0273003257750677</c:v>
                </c:pt>
                <c:pt idx="704">
                  <c:v>-9.0273231367455171</c:v>
                </c:pt>
                <c:pt idx="705">
                  <c:v>-9.0273459473633757</c:v>
                </c:pt>
                <c:pt idx="706">
                  <c:v>-9.0273687576286381</c:v>
                </c:pt>
                <c:pt idx="707">
                  <c:v>-9.0273915675413097</c:v>
                </c:pt>
                <c:pt idx="708">
                  <c:v>-9.0274143771013993</c:v>
                </c:pt>
                <c:pt idx="709">
                  <c:v>-9.0274371863089051</c:v>
                </c:pt>
                <c:pt idx="710">
                  <c:v>-9.0274599951638432</c:v>
                </c:pt>
                <c:pt idx="711">
                  <c:v>-9.0274828036662029</c:v>
                </c:pt>
                <c:pt idx="712">
                  <c:v>-9.0275056118159984</c:v>
                </c:pt>
                <c:pt idx="713">
                  <c:v>-9.0275284196132226</c:v>
                </c:pt>
                <c:pt idx="714">
                  <c:v>-9.0275512270578915</c:v>
                </c:pt>
                <c:pt idx="715">
                  <c:v>-9.0275740341500033</c:v>
                </c:pt>
                <c:pt idx="716">
                  <c:v>-9.0275968408895668</c:v>
                </c:pt>
                <c:pt idx="717">
                  <c:v>-9.0276196472765786</c:v>
                </c:pt>
                <c:pt idx="718">
                  <c:v>-9.0276424533110529</c:v>
                </c:pt>
                <c:pt idx="719">
                  <c:v>-9.0276652589929789</c:v>
                </c:pt>
                <c:pt idx="720">
                  <c:v>-9.0276880643223709</c:v>
                </c:pt>
                <c:pt idx="721">
                  <c:v>-9.0277108692992343</c:v>
                </c:pt>
                <c:pt idx="722">
                  <c:v>-9.0277336739235725</c:v>
                </c:pt>
                <c:pt idx="723">
                  <c:v>-9.0277564781953803</c:v>
                </c:pt>
                <c:pt idx="724">
                  <c:v>-9.0277792821146754</c:v>
                </c:pt>
                <c:pt idx="725">
                  <c:v>-9.0278020856814472</c:v>
                </c:pt>
                <c:pt idx="726">
                  <c:v>-9.0278248888957116</c:v>
                </c:pt>
                <c:pt idx="727">
                  <c:v>-9.0278476917574721</c:v>
                </c:pt>
                <c:pt idx="728">
                  <c:v>-9.0278704942667201</c:v>
                </c:pt>
                <c:pt idx="729">
                  <c:v>-9.027893296423473</c:v>
                </c:pt>
                <c:pt idx="730">
                  <c:v>-9.0279160982277311</c:v>
                </c:pt>
                <c:pt idx="731">
                  <c:v>-9.0279388996794996</c:v>
                </c:pt>
                <c:pt idx="732">
                  <c:v>-9.0279617007787749</c:v>
                </c:pt>
                <c:pt idx="733">
                  <c:v>-9.0279845015255678</c:v>
                </c:pt>
                <c:pt idx="734">
                  <c:v>-9.0280073019198888</c:v>
                </c:pt>
                <c:pt idx="735">
                  <c:v>-9.0280301019617273</c:v>
                </c:pt>
                <c:pt idx="736">
                  <c:v>-9.0280529016510993</c:v>
                </c:pt>
                <c:pt idx="737">
                  <c:v>-9.0280757009880013</c:v>
                </c:pt>
                <c:pt idx="738">
                  <c:v>-9.0280984999724474</c:v>
                </c:pt>
                <c:pt idx="739">
                  <c:v>-9.0281212986044252</c:v>
                </c:pt>
                <c:pt idx="740">
                  <c:v>-9.0281440968839473</c:v>
                </c:pt>
                <c:pt idx="741">
                  <c:v>-9.0281668948110276</c:v>
                </c:pt>
                <c:pt idx="742">
                  <c:v>-9.0281896923856539</c:v>
                </c:pt>
                <c:pt idx="743">
                  <c:v>-9.0282124896078351</c:v>
                </c:pt>
                <c:pt idx="744">
                  <c:v>-9.0282352864775834</c:v>
                </c:pt>
                <c:pt idx="745">
                  <c:v>-9.0282580829948973</c:v>
                </c:pt>
                <c:pt idx="746">
                  <c:v>-9.0282808791597802</c:v>
                </c:pt>
                <c:pt idx="747">
                  <c:v>-9.0283036749722356</c:v>
                </c:pt>
                <c:pt idx="748">
                  <c:v>-9.0283264704322637</c:v>
                </c:pt>
                <c:pt idx="749">
                  <c:v>-9.0283492655398732</c:v>
                </c:pt>
                <c:pt idx="750">
                  <c:v>-9.0283720602950712</c:v>
                </c:pt>
                <c:pt idx="751">
                  <c:v>-9.0283948546978579</c:v>
                </c:pt>
                <c:pt idx="752">
                  <c:v>-9.0284176487482419</c:v>
                </c:pt>
                <c:pt idx="753">
                  <c:v>-9.0284404424462181</c:v>
                </c:pt>
                <c:pt idx="754">
                  <c:v>-9.0284632357917989</c:v>
                </c:pt>
                <c:pt idx="755">
                  <c:v>-9.0284860287849789</c:v>
                </c:pt>
                <c:pt idx="756">
                  <c:v>-9.0285088214257794</c:v>
                </c:pt>
                <c:pt idx="757">
                  <c:v>-9.028531613714188</c:v>
                </c:pt>
                <c:pt idx="758">
                  <c:v>-9.0285544056502172</c:v>
                </c:pt>
                <c:pt idx="759">
                  <c:v>-9.0285771972338615</c:v>
                </c:pt>
                <c:pt idx="760">
                  <c:v>-9.0285999884651336</c:v>
                </c:pt>
                <c:pt idx="761">
                  <c:v>-9.0286227793440403</c:v>
                </c:pt>
                <c:pt idx="762">
                  <c:v>-9.028645569870573</c:v>
                </c:pt>
                <c:pt idx="763">
                  <c:v>-9.0286683600447475</c:v>
                </c:pt>
                <c:pt idx="764">
                  <c:v>-9.0286911498665638</c:v>
                </c:pt>
                <c:pt idx="765">
                  <c:v>-9.0287139393360256</c:v>
                </c:pt>
                <c:pt idx="766">
                  <c:v>-9.0287367284531417</c:v>
                </c:pt>
                <c:pt idx="767">
                  <c:v>-9.0287595172179067</c:v>
                </c:pt>
                <c:pt idx="768">
                  <c:v>-9.0287823056303331</c:v>
                </c:pt>
                <c:pt idx="769">
                  <c:v>-9.0288050936904192</c:v>
                </c:pt>
                <c:pt idx="770">
                  <c:v>-9.0288278813981719</c:v>
                </c:pt>
                <c:pt idx="771">
                  <c:v>-9.0288506687535914</c:v>
                </c:pt>
                <c:pt idx="772">
                  <c:v>-9.0288734557566901</c:v>
                </c:pt>
                <c:pt idx="773">
                  <c:v>-9.0288962424074644</c:v>
                </c:pt>
                <c:pt idx="774">
                  <c:v>-9.0289190287059249</c:v>
                </c:pt>
                <c:pt idx="775">
                  <c:v>-9.0289418146520628</c:v>
                </c:pt>
                <c:pt idx="776">
                  <c:v>-9.0289646002458959</c:v>
                </c:pt>
                <c:pt idx="777">
                  <c:v>-9.0289873854874276</c:v>
                </c:pt>
                <c:pt idx="778">
                  <c:v>-9.029010170376651</c:v>
                </c:pt>
                <c:pt idx="779">
                  <c:v>-9.0290329549135819</c:v>
                </c:pt>
                <c:pt idx="780">
                  <c:v>-9.0290557390982187</c:v>
                </c:pt>
                <c:pt idx="781">
                  <c:v>-9.0290785229305666</c:v>
                </c:pt>
                <c:pt idx="782">
                  <c:v>-9.0291013064106256</c:v>
                </c:pt>
                <c:pt idx="783">
                  <c:v>-9.0291240895384028</c:v>
                </c:pt>
                <c:pt idx="784">
                  <c:v>-9.0291468723139054</c:v>
                </c:pt>
                <c:pt idx="785">
                  <c:v>-9.0291696547371352</c:v>
                </c:pt>
                <c:pt idx="786">
                  <c:v>-9.0291924368080974</c:v>
                </c:pt>
                <c:pt idx="787">
                  <c:v>-9.0292152185267884</c:v>
                </c:pt>
                <c:pt idx="788">
                  <c:v>-9.0292379998932191</c:v>
                </c:pt>
                <c:pt idx="789">
                  <c:v>-9.0292607809073981</c:v>
                </c:pt>
                <c:pt idx="790">
                  <c:v>-9.0292835615693186</c:v>
                </c:pt>
                <c:pt idx="791">
                  <c:v>-9.0293063418789963</c:v>
                </c:pt>
                <c:pt idx="792">
                  <c:v>-9.0293291218364207</c:v>
                </c:pt>
                <c:pt idx="793">
                  <c:v>-9.0293519014416095</c:v>
                </c:pt>
                <c:pt idx="794">
                  <c:v>-9.0293746806945574</c:v>
                </c:pt>
                <c:pt idx="795">
                  <c:v>-9.0293974595952786</c:v>
                </c:pt>
                <c:pt idx="796">
                  <c:v>-9.0294202381437696</c:v>
                </c:pt>
                <c:pt idx="797">
                  <c:v>-9.0294430163400268</c:v>
                </c:pt>
                <c:pt idx="798">
                  <c:v>-9.0294657941840715</c:v>
                </c:pt>
                <c:pt idx="799">
                  <c:v>-9.0294885716758984</c:v>
                </c:pt>
                <c:pt idx="800">
                  <c:v>-9.029511348815511</c:v>
                </c:pt>
                <c:pt idx="801">
                  <c:v>-9.0295341256029147</c:v>
                </c:pt>
                <c:pt idx="802">
                  <c:v>-9.029556902038113</c:v>
                </c:pt>
                <c:pt idx="803">
                  <c:v>-9.0295796781211148</c:v>
                </c:pt>
                <c:pt idx="804">
                  <c:v>-9.0296024538519202</c:v>
                </c:pt>
                <c:pt idx="805">
                  <c:v>-9.0296252292305219</c:v>
                </c:pt>
                <c:pt idx="806">
                  <c:v>-9.0296480042569485</c:v>
                </c:pt>
                <c:pt idx="807">
                  <c:v>-9.0296707789311803</c:v>
                </c:pt>
                <c:pt idx="808">
                  <c:v>-9.0296935532532441</c:v>
                </c:pt>
                <c:pt idx="809">
                  <c:v>-9.0297163272231202</c:v>
                </c:pt>
                <c:pt idx="810">
                  <c:v>-9.0297391008408248</c:v>
                </c:pt>
                <c:pt idx="811">
                  <c:v>-9.0297618741063683</c:v>
                </c:pt>
                <c:pt idx="812">
                  <c:v>-9.0297846470197438</c:v>
                </c:pt>
                <c:pt idx="813">
                  <c:v>-9.029807419580953</c:v>
                </c:pt>
                <c:pt idx="814">
                  <c:v>-9.0298301917900137</c:v>
                </c:pt>
                <c:pt idx="815">
                  <c:v>-9.0298529636469205</c:v>
                </c:pt>
                <c:pt idx="816">
                  <c:v>-9.0298757351516787</c:v>
                </c:pt>
                <c:pt idx="817">
                  <c:v>-9.029898506304292</c:v>
                </c:pt>
                <c:pt idx="818">
                  <c:v>-9.0299212771047657</c:v>
                </c:pt>
                <c:pt idx="819">
                  <c:v>-9.029944047553105</c:v>
                </c:pt>
                <c:pt idx="820">
                  <c:v>-9.0299668176493082</c:v>
                </c:pt>
                <c:pt idx="821">
                  <c:v>-9.0299895873933842</c:v>
                </c:pt>
                <c:pt idx="822">
                  <c:v>-9.0300123567853401</c:v>
                </c:pt>
                <c:pt idx="823">
                  <c:v>-9.0300351258251741</c:v>
                </c:pt>
                <c:pt idx="824">
                  <c:v>-9.0300578945128862</c:v>
                </c:pt>
                <c:pt idx="825">
                  <c:v>-9.0300806628484942</c:v>
                </c:pt>
                <c:pt idx="826">
                  <c:v>-9.0301034308319927</c:v>
                </c:pt>
                <c:pt idx="827">
                  <c:v>-9.0301261984633889</c:v>
                </c:pt>
                <c:pt idx="828">
                  <c:v>-9.0301489657426846</c:v>
                </c:pt>
                <c:pt idx="829">
                  <c:v>-9.0301717326698832</c:v>
                </c:pt>
                <c:pt idx="830">
                  <c:v>-9.0301944992449901</c:v>
                </c:pt>
                <c:pt idx="831">
                  <c:v>-9.0302172654680106</c:v>
                </c:pt>
                <c:pt idx="832">
                  <c:v>-9.0302400313389466</c:v>
                </c:pt>
                <c:pt idx="833">
                  <c:v>-9.0302627968578033</c:v>
                </c:pt>
                <c:pt idx="834">
                  <c:v>-9.0302855620245861</c:v>
                </c:pt>
                <c:pt idx="835">
                  <c:v>-9.0303083268392914</c:v>
                </c:pt>
                <c:pt idx="836">
                  <c:v>-9.0303310913019352</c:v>
                </c:pt>
                <c:pt idx="837">
                  <c:v>-9.030353855412514</c:v>
                </c:pt>
                <c:pt idx="838">
                  <c:v>-9.0303766191710313</c:v>
                </c:pt>
                <c:pt idx="839">
                  <c:v>-9.0303993825774977</c:v>
                </c:pt>
                <c:pt idx="840">
                  <c:v>-9.030422145631908</c:v>
                </c:pt>
                <c:pt idx="841">
                  <c:v>-9.0304449083342728</c:v>
                </c:pt>
                <c:pt idx="842">
                  <c:v>-9.0304676706845974</c:v>
                </c:pt>
                <c:pt idx="843">
                  <c:v>-9.0304904326828819</c:v>
                </c:pt>
                <c:pt idx="844">
                  <c:v>-9.0305131943291244</c:v>
                </c:pt>
                <c:pt idx="845">
                  <c:v>-9.0305359556233409</c:v>
                </c:pt>
                <c:pt idx="846">
                  <c:v>-9.0305587165655332</c:v>
                </c:pt>
                <c:pt idx="847">
                  <c:v>-9.0305814771556996</c:v>
                </c:pt>
                <c:pt idx="848">
                  <c:v>-9.0306042373938489</c:v>
                </c:pt>
                <c:pt idx="849">
                  <c:v>-9.0306269972799775</c:v>
                </c:pt>
                <c:pt idx="850">
                  <c:v>-9.0306497568141015</c:v>
                </c:pt>
                <c:pt idx="851">
                  <c:v>-9.0306725159962156</c:v>
                </c:pt>
                <c:pt idx="852">
                  <c:v>-9.0306952748263285</c:v>
                </c:pt>
                <c:pt idx="853">
                  <c:v>-9.0307180333044421</c:v>
                </c:pt>
                <c:pt idx="854">
                  <c:v>-9.0307407914305617</c:v>
                </c:pt>
                <c:pt idx="855">
                  <c:v>-9.0307635492046874</c:v>
                </c:pt>
                <c:pt idx="856">
                  <c:v>-9.0307863066268261</c:v>
                </c:pt>
                <c:pt idx="857">
                  <c:v>-9.0308090636969904</c:v>
                </c:pt>
                <c:pt idx="858">
                  <c:v>-9.0308318204151679</c:v>
                </c:pt>
                <c:pt idx="859">
                  <c:v>-9.030854576781369</c:v>
                </c:pt>
                <c:pt idx="860">
                  <c:v>-9.03087733279561</c:v>
                </c:pt>
                <c:pt idx="861">
                  <c:v>-9.0309000884578801</c:v>
                </c:pt>
                <c:pt idx="862">
                  <c:v>-9.030922843768181</c:v>
                </c:pt>
                <c:pt idx="863">
                  <c:v>-9.0309455987265252</c:v>
                </c:pt>
                <c:pt idx="864">
                  <c:v>-9.0309683533329164</c:v>
                </c:pt>
                <c:pt idx="865">
                  <c:v>-9.0309911075873615</c:v>
                </c:pt>
                <c:pt idx="866">
                  <c:v>-9.0310138614898587</c:v>
                </c:pt>
                <c:pt idx="867">
                  <c:v>-9.0310366150404082</c:v>
                </c:pt>
                <c:pt idx="868">
                  <c:v>-9.0310593682390294</c:v>
                </c:pt>
                <c:pt idx="869">
                  <c:v>-9.0310821210857082</c:v>
                </c:pt>
                <c:pt idx="870">
                  <c:v>-9.0311048735804587</c:v>
                </c:pt>
                <c:pt idx="871">
                  <c:v>-9.0311276257232844</c:v>
                </c:pt>
                <c:pt idx="872">
                  <c:v>-9.0311503775141837</c:v>
                </c:pt>
                <c:pt idx="873">
                  <c:v>-9.0311731289531743</c:v>
                </c:pt>
                <c:pt idx="874">
                  <c:v>-9.0311958800402437</c:v>
                </c:pt>
                <c:pt idx="875">
                  <c:v>-9.0312186307754079</c:v>
                </c:pt>
                <c:pt idx="876">
                  <c:v>-9.0312413811586616</c:v>
                </c:pt>
                <c:pt idx="877">
                  <c:v>-9.0312641311900155</c:v>
                </c:pt>
                <c:pt idx="878">
                  <c:v>-9.0312868808694677</c:v>
                </c:pt>
                <c:pt idx="879">
                  <c:v>-9.0313096301970273</c:v>
                </c:pt>
                <c:pt idx="880">
                  <c:v>-9.0313323791726994</c:v>
                </c:pt>
                <c:pt idx="881">
                  <c:v>-9.0313551277964823</c:v>
                </c:pt>
                <c:pt idx="882">
                  <c:v>-9.0313778760683885</c:v>
                </c:pt>
                <c:pt idx="883">
                  <c:v>-9.0314006239884126</c:v>
                </c:pt>
                <c:pt idx="884">
                  <c:v>-9.0314233715565653</c:v>
                </c:pt>
                <c:pt idx="885">
                  <c:v>-9.0314461187728501</c:v>
                </c:pt>
                <c:pt idx="886">
                  <c:v>-9.0314688656372706</c:v>
                </c:pt>
                <c:pt idx="887">
                  <c:v>-9.0314916121498232</c:v>
                </c:pt>
                <c:pt idx="888">
                  <c:v>-9.0315143583105257</c:v>
                </c:pt>
                <c:pt idx="889">
                  <c:v>-9.0315371041193639</c:v>
                </c:pt>
                <c:pt idx="890">
                  <c:v>-9.0315598495763627</c:v>
                </c:pt>
                <c:pt idx="891">
                  <c:v>-9.0315825946815149</c:v>
                </c:pt>
                <c:pt idx="892">
                  <c:v>-9.0316053394348259</c:v>
                </c:pt>
                <c:pt idx="893">
                  <c:v>-9.0316280838362939</c:v>
                </c:pt>
                <c:pt idx="894">
                  <c:v>-9.0316508278859313</c:v>
                </c:pt>
                <c:pt idx="895">
                  <c:v>-9.0316735715837435</c:v>
                </c:pt>
                <c:pt idx="896">
                  <c:v>-9.0316963149297287</c:v>
                </c:pt>
                <c:pt idx="897">
                  <c:v>-9.0317190579238869</c:v>
                </c:pt>
                <c:pt idx="898">
                  <c:v>-9.0317418005662322</c:v>
                </c:pt>
                <c:pt idx="899">
                  <c:v>-9.0317645428567648</c:v>
                </c:pt>
                <c:pt idx="900">
                  <c:v>-9.0317872847954881</c:v>
                </c:pt>
                <c:pt idx="901">
                  <c:v>-9.0318100263824093</c:v>
                </c:pt>
                <c:pt idx="902">
                  <c:v>-9.0318327676175301</c:v>
                </c:pt>
                <c:pt idx="903">
                  <c:v>-9.031855508500847</c:v>
                </c:pt>
                <c:pt idx="904">
                  <c:v>-9.0318782490323724</c:v>
                </c:pt>
                <c:pt idx="905">
                  <c:v>-9.0319009892121098</c:v>
                </c:pt>
                <c:pt idx="906">
                  <c:v>-9.0319237290400665</c:v>
                </c:pt>
                <c:pt idx="907">
                  <c:v>-9.0319464685162352</c:v>
                </c:pt>
                <c:pt idx="908">
                  <c:v>-9.0319692076406319</c:v>
                </c:pt>
                <c:pt idx="909">
                  <c:v>-9.031991946413255</c:v>
                </c:pt>
                <c:pt idx="910">
                  <c:v>-9.0320146848341132</c:v>
                </c:pt>
                <c:pt idx="911">
                  <c:v>-9.032037422903203</c:v>
                </c:pt>
                <c:pt idx="912">
                  <c:v>-9.0320601606205333</c:v>
                </c:pt>
                <c:pt idx="913">
                  <c:v>-9.0320828979861059</c:v>
                </c:pt>
                <c:pt idx="914">
                  <c:v>-9.0321056349999207</c:v>
                </c:pt>
                <c:pt idx="915">
                  <c:v>-9.0321283716619973</c:v>
                </c:pt>
                <c:pt idx="916">
                  <c:v>-9.0321511079723198</c:v>
                </c:pt>
                <c:pt idx="917">
                  <c:v>-9.0321738439309112</c:v>
                </c:pt>
                <c:pt idx="918">
                  <c:v>-9.0321965795377626</c:v>
                </c:pt>
                <c:pt idx="919">
                  <c:v>-9.0322193147928775</c:v>
                </c:pt>
                <c:pt idx="920">
                  <c:v>-9.032242049696265</c:v>
                </c:pt>
                <c:pt idx="921">
                  <c:v>-9.032264784247932</c:v>
                </c:pt>
                <c:pt idx="922">
                  <c:v>-9.0322875184478768</c:v>
                </c:pt>
                <c:pt idx="923">
                  <c:v>-9.0323102522961065</c:v>
                </c:pt>
                <c:pt idx="924">
                  <c:v>-9.0323329857926229</c:v>
                </c:pt>
                <c:pt idx="925">
                  <c:v>-9.0323557189374348</c:v>
                </c:pt>
                <c:pt idx="926">
                  <c:v>-9.0323784517305352</c:v>
                </c:pt>
                <c:pt idx="927">
                  <c:v>-9.0324011841719418</c:v>
                </c:pt>
                <c:pt idx="928">
                  <c:v>-9.0324239162616458</c:v>
                </c:pt>
                <c:pt idx="929">
                  <c:v>-9.0324466479996612</c:v>
                </c:pt>
                <c:pt idx="930">
                  <c:v>-9.03246937938599</c:v>
                </c:pt>
                <c:pt idx="931">
                  <c:v>-9.0324921104206339</c:v>
                </c:pt>
                <c:pt idx="932">
                  <c:v>-9.0325148411035983</c:v>
                </c:pt>
                <c:pt idx="933">
                  <c:v>-9.0325375714348919</c:v>
                </c:pt>
                <c:pt idx="934">
                  <c:v>-9.0325603014145042</c:v>
                </c:pt>
                <c:pt idx="935">
                  <c:v>-9.0325830310424529</c:v>
                </c:pt>
                <c:pt idx="936">
                  <c:v>-9.0326057603187397</c:v>
                </c:pt>
                <c:pt idx="937">
                  <c:v>-9.0326284892433648</c:v>
                </c:pt>
                <c:pt idx="938">
                  <c:v>-9.032651217816337</c:v>
                </c:pt>
                <c:pt idx="939">
                  <c:v>-9.0326739460376544</c:v>
                </c:pt>
                <c:pt idx="940">
                  <c:v>-9.032696673907326</c:v>
                </c:pt>
                <c:pt idx="941">
                  <c:v>-9.0327194014253553</c:v>
                </c:pt>
                <c:pt idx="942">
                  <c:v>-9.0327421285917406</c:v>
                </c:pt>
                <c:pt idx="943">
                  <c:v>-9.0327648554064943</c:v>
                </c:pt>
                <c:pt idx="944">
                  <c:v>-9.0327875818696111</c:v>
                </c:pt>
                <c:pt idx="945">
                  <c:v>-9.0328103079811086</c:v>
                </c:pt>
                <c:pt idx="946">
                  <c:v>-9.0328330337409781</c:v>
                </c:pt>
                <c:pt idx="947">
                  <c:v>-9.0328557591492267</c:v>
                </c:pt>
                <c:pt idx="948">
                  <c:v>-9.0328784842058614</c:v>
                </c:pt>
                <c:pt idx="949">
                  <c:v>-9.0329012089108893</c:v>
                </c:pt>
                <c:pt idx="950">
                  <c:v>-9.0329239332643017</c:v>
                </c:pt>
                <c:pt idx="951">
                  <c:v>-9.0329466572661143</c:v>
                </c:pt>
                <c:pt idx="952">
                  <c:v>-9.0329693809163274</c:v>
                </c:pt>
                <c:pt idx="953">
                  <c:v>-9.0329921042149461</c:v>
                </c:pt>
                <c:pt idx="954">
                  <c:v>-9.0330148271619759</c:v>
                </c:pt>
                <c:pt idx="955">
                  <c:v>-9.033037549757422</c:v>
                </c:pt>
                <c:pt idx="956">
                  <c:v>-9.0330602720012774</c:v>
                </c:pt>
                <c:pt idx="957">
                  <c:v>-9.0330829938935526</c:v>
                </c:pt>
                <c:pt idx="958">
                  <c:v>-9.0331057154342602</c:v>
                </c:pt>
                <c:pt idx="959">
                  <c:v>-9.0331284366233913</c:v>
                </c:pt>
                <c:pt idx="960">
                  <c:v>-9.0331511574609582</c:v>
                </c:pt>
                <c:pt idx="961">
                  <c:v>-9.0331738779469593</c:v>
                </c:pt>
                <c:pt idx="962">
                  <c:v>-9.0331965980814051</c:v>
                </c:pt>
                <c:pt idx="963">
                  <c:v>-9.0332193178642939</c:v>
                </c:pt>
                <c:pt idx="964">
                  <c:v>-9.0332420372956328</c:v>
                </c:pt>
                <c:pt idx="965">
                  <c:v>-9.0332647563754271</c:v>
                </c:pt>
                <c:pt idx="966">
                  <c:v>-9.0332874751036751</c:v>
                </c:pt>
                <c:pt idx="967">
                  <c:v>-9.0333101934803857</c:v>
                </c:pt>
                <c:pt idx="968">
                  <c:v>-9.0333329115055623</c:v>
                </c:pt>
                <c:pt idx="969">
                  <c:v>-9.0333556291792156</c:v>
                </c:pt>
                <c:pt idx="970">
                  <c:v>-9.0333783465013333</c:v>
                </c:pt>
                <c:pt idx="971">
                  <c:v>-9.0334010634719277</c:v>
                </c:pt>
                <c:pt idx="972">
                  <c:v>-9.0334237800910078</c:v>
                </c:pt>
                <c:pt idx="973">
                  <c:v>-9.033446496358577</c:v>
                </c:pt>
                <c:pt idx="974">
                  <c:v>-9.0334692122746283</c:v>
                </c:pt>
                <c:pt idx="975">
                  <c:v>-9.0334919278391741</c:v>
                </c:pt>
                <c:pt idx="976">
                  <c:v>-9.0335146430522215</c:v>
                </c:pt>
                <c:pt idx="977">
                  <c:v>-9.033537357913767</c:v>
                </c:pt>
                <c:pt idx="978">
                  <c:v>-9.033560072423823</c:v>
                </c:pt>
                <c:pt idx="979">
                  <c:v>-9.0335827865823841</c:v>
                </c:pt>
                <c:pt idx="980">
                  <c:v>-9.0336055003894629</c:v>
                </c:pt>
                <c:pt idx="981">
                  <c:v>-9.0336282138450592</c:v>
                </c:pt>
                <c:pt idx="982">
                  <c:v>-9.0336509269491714</c:v>
                </c:pt>
                <c:pt idx="983">
                  <c:v>-9.0336736397018136</c:v>
                </c:pt>
                <c:pt idx="984">
                  <c:v>-9.0336963521029876</c:v>
                </c:pt>
                <c:pt idx="985">
                  <c:v>-9.0337190641526917</c:v>
                </c:pt>
                <c:pt idx="986">
                  <c:v>-9.0337417758509364</c:v>
                </c:pt>
                <c:pt idx="987">
                  <c:v>-9.0337644871977254</c:v>
                </c:pt>
                <c:pt idx="988">
                  <c:v>-9.0337871981930586</c:v>
                </c:pt>
                <c:pt idx="989">
                  <c:v>-9.0338099088369379</c:v>
                </c:pt>
                <c:pt idx="990">
                  <c:v>-9.0338326191293827</c:v>
                </c:pt>
                <c:pt idx="991">
                  <c:v>-9.0338553290703736</c:v>
                </c:pt>
                <c:pt idx="992">
                  <c:v>-9.0338780386599282</c:v>
                </c:pt>
                <c:pt idx="993">
                  <c:v>-9.0339007478980538</c:v>
                </c:pt>
                <c:pt idx="994">
                  <c:v>-9.0339234567847431</c:v>
                </c:pt>
                <c:pt idx="995">
                  <c:v>-9.0339461653200175</c:v>
                </c:pt>
                <c:pt idx="996">
                  <c:v>-9.0339688735038646</c:v>
                </c:pt>
                <c:pt idx="997">
                  <c:v>-9.033991581336295</c:v>
                </c:pt>
                <c:pt idx="998">
                  <c:v>-9.0340142888173069</c:v>
                </c:pt>
                <c:pt idx="999">
                  <c:v>-9.0340369959469129</c:v>
                </c:pt>
                <c:pt idx="1000">
                  <c:v>-9.0340597027251146</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33.000100000000181</c:v>
                </c:pt>
                <c:pt idx="390">
                  <c:v>33.000200000000184</c:v>
                </c:pt>
                <c:pt idx="391">
                  <c:v>33.000300000000188</c:v>
                </c:pt>
                <c:pt idx="392">
                  <c:v>33.000400000000191</c:v>
                </c:pt>
                <c:pt idx="393">
                  <c:v>33.000500000000194</c:v>
                </c:pt>
                <c:pt idx="394">
                  <c:v>33.000600000000198</c:v>
                </c:pt>
                <c:pt idx="395">
                  <c:v>33.000700000000201</c:v>
                </c:pt>
                <c:pt idx="396">
                  <c:v>33.000800000000204</c:v>
                </c:pt>
                <c:pt idx="397">
                  <c:v>33.000900000000208</c:v>
                </c:pt>
                <c:pt idx="398">
                  <c:v>33.001000000000211</c:v>
                </c:pt>
                <c:pt idx="399">
                  <c:v>33.001100000000214</c:v>
                </c:pt>
                <c:pt idx="400">
                  <c:v>33.001200000000217</c:v>
                </c:pt>
                <c:pt idx="401">
                  <c:v>33.001300000000221</c:v>
                </c:pt>
                <c:pt idx="402">
                  <c:v>33.001400000000224</c:v>
                </c:pt>
                <c:pt idx="403">
                  <c:v>33.001500000000227</c:v>
                </c:pt>
                <c:pt idx="404">
                  <c:v>33.001600000000231</c:v>
                </c:pt>
                <c:pt idx="405">
                  <c:v>33.001700000000234</c:v>
                </c:pt>
                <c:pt idx="406">
                  <c:v>33.001800000000237</c:v>
                </c:pt>
                <c:pt idx="407">
                  <c:v>33.001900000000241</c:v>
                </c:pt>
                <c:pt idx="408">
                  <c:v>33.002000000000244</c:v>
                </c:pt>
                <c:pt idx="409">
                  <c:v>33.002100000000247</c:v>
                </c:pt>
                <c:pt idx="410">
                  <c:v>33.002200000000251</c:v>
                </c:pt>
                <c:pt idx="411">
                  <c:v>33.002300000000254</c:v>
                </c:pt>
                <c:pt idx="412">
                  <c:v>33.002400000000257</c:v>
                </c:pt>
                <c:pt idx="413">
                  <c:v>33.002500000000261</c:v>
                </c:pt>
                <c:pt idx="414">
                  <c:v>33.002600000000264</c:v>
                </c:pt>
                <c:pt idx="415">
                  <c:v>33.002700000000267</c:v>
                </c:pt>
                <c:pt idx="416">
                  <c:v>33.002800000000271</c:v>
                </c:pt>
                <c:pt idx="417">
                  <c:v>33.002900000000274</c:v>
                </c:pt>
                <c:pt idx="418">
                  <c:v>33.003000000000277</c:v>
                </c:pt>
                <c:pt idx="419">
                  <c:v>33.003100000000281</c:v>
                </c:pt>
                <c:pt idx="420">
                  <c:v>33.003200000000284</c:v>
                </c:pt>
                <c:pt idx="421">
                  <c:v>33.003300000000287</c:v>
                </c:pt>
                <c:pt idx="422">
                  <c:v>33.003400000000291</c:v>
                </c:pt>
                <c:pt idx="423">
                  <c:v>33.003500000000294</c:v>
                </c:pt>
                <c:pt idx="424">
                  <c:v>33.003600000000297</c:v>
                </c:pt>
                <c:pt idx="425">
                  <c:v>33.0037000000003</c:v>
                </c:pt>
                <c:pt idx="426">
                  <c:v>33.003800000000304</c:v>
                </c:pt>
                <c:pt idx="427">
                  <c:v>33.003900000000307</c:v>
                </c:pt>
                <c:pt idx="428">
                  <c:v>33.00400000000031</c:v>
                </c:pt>
                <c:pt idx="429">
                  <c:v>33.004100000000314</c:v>
                </c:pt>
                <c:pt idx="430">
                  <c:v>33.004200000000317</c:v>
                </c:pt>
                <c:pt idx="431">
                  <c:v>33.00430000000032</c:v>
                </c:pt>
                <c:pt idx="432">
                  <c:v>33.004400000000324</c:v>
                </c:pt>
                <c:pt idx="433">
                  <c:v>33.004500000000327</c:v>
                </c:pt>
                <c:pt idx="434">
                  <c:v>33.00460000000033</c:v>
                </c:pt>
                <c:pt idx="435">
                  <c:v>33.004700000000334</c:v>
                </c:pt>
                <c:pt idx="436">
                  <c:v>33.004800000000337</c:v>
                </c:pt>
                <c:pt idx="437">
                  <c:v>33.00490000000034</c:v>
                </c:pt>
                <c:pt idx="438">
                  <c:v>33.005000000000344</c:v>
                </c:pt>
                <c:pt idx="439">
                  <c:v>33.005100000000347</c:v>
                </c:pt>
                <c:pt idx="440">
                  <c:v>33.00520000000035</c:v>
                </c:pt>
                <c:pt idx="441">
                  <c:v>33.005300000000354</c:v>
                </c:pt>
                <c:pt idx="442">
                  <c:v>33.005400000000357</c:v>
                </c:pt>
                <c:pt idx="443">
                  <c:v>33.00550000000036</c:v>
                </c:pt>
                <c:pt idx="444">
                  <c:v>33.005600000000364</c:v>
                </c:pt>
                <c:pt idx="445">
                  <c:v>33.005700000000367</c:v>
                </c:pt>
                <c:pt idx="446">
                  <c:v>33.00580000000037</c:v>
                </c:pt>
                <c:pt idx="447">
                  <c:v>33.005900000000373</c:v>
                </c:pt>
                <c:pt idx="448">
                  <c:v>33.006000000000377</c:v>
                </c:pt>
                <c:pt idx="449">
                  <c:v>33.00610000000038</c:v>
                </c:pt>
                <c:pt idx="450">
                  <c:v>33.006200000000383</c:v>
                </c:pt>
                <c:pt idx="451">
                  <c:v>33.006300000000387</c:v>
                </c:pt>
                <c:pt idx="452">
                  <c:v>33.00640000000039</c:v>
                </c:pt>
                <c:pt idx="453">
                  <c:v>33.006500000000393</c:v>
                </c:pt>
                <c:pt idx="454">
                  <c:v>33.006600000000397</c:v>
                </c:pt>
                <c:pt idx="455">
                  <c:v>33.0067000000004</c:v>
                </c:pt>
                <c:pt idx="456">
                  <c:v>33.006800000000403</c:v>
                </c:pt>
                <c:pt idx="457">
                  <c:v>33.006900000000407</c:v>
                </c:pt>
                <c:pt idx="458">
                  <c:v>33.00700000000041</c:v>
                </c:pt>
                <c:pt idx="459">
                  <c:v>33.007100000000413</c:v>
                </c:pt>
                <c:pt idx="460">
                  <c:v>33.007200000000417</c:v>
                </c:pt>
                <c:pt idx="461">
                  <c:v>33.00730000000042</c:v>
                </c:pt>
                <c:pt idx="462">
                  <c:v>33.007400000000423</c:v>
                </c:pt>
                <c:pt idx="463">
                  <c:v>33.007500000000427</c:v>
                </c:pt>
                <c:pt idx="464">
                  <c:v>33.00760000000043</c:v>
                </c:pt>
                <c:pt idx="465">
                  <c:v>33.007700000000433</c:v>
                </c:pt>
                <c:pt idx="466">
                  <c:v>33.007800000000437</c:v>
                </c:pt>
                <c:pt idx="467">
                  <c:v>33.00790000000044</c:v>
                </c:pt>
                <c:pt idx="468">
                  <c:v>33.008000000000443</c:v>
                </c:pt>
                <c:pt idx="469">
                  <c:v>33.008100000000447</c:v>
                </c:pt>
                <c:pt idx="470">
                  <c:v>33.00820000000045</c:v>
                </c:pt>
                <c:pt idx="471">
                  <c:v>33.008300000000453</c:v>
                </c:pt>
                <c:pt idx="472">
                  <c:v>33.008400000000456</c:v>
                </c:pt>
                <c:pt idx="473">
                  <c:v>33.00850000000046</c:v>
                </c:pt>
                <c:pt idx="474">
                  <c:v>33.008600000000463</c:v>
                </c:pt>
                <c:pt idx="475">
                  <c:v>33.008700000000466</c:v>
                </c:pt>
                <c:pt idx="476">
                  <c:v>33.00880000000047</c:v>
                </c:pt>
                <c:pt idx="477">
                  <c:v>33.008900000000473</c:v>
                </c:pt>
                <c:pt idx="478">
                  <c:v>33.009000000000476</c:v>
                </c:pt>
                <c:pt idx="479">
                  <c:v>33.00910000000048</c:v>
                </c:pt>
                <c:pt idx="480">
                  <c:v>33.009200000000483</c:v>
                </c:pt>
                <c:pt idx="481">
                  <c:v>33.009300000000486</c:v>
                </c:pt>
                <c:pt idx="482">
                  <c:v>33.00940000000049</c:v>
                </c:pt>
                <c:pt idx="483">
                  <c:v>33.009500000000493</c:v>
                </c:pt>
                <c:pt idx="484">
                  <c:v>33.009600000000496</c:v>
                </c:pt>
                <c:pt idx="485">
                  <c:v>33.0097000000005</c:v>
                </c:pt>
                <c:pt idx="486">
                  <c:v>33.009800000000503</c:v>
                </c:pt>
                <c:pt idx="487">
                  <c:v>33.009900000000506</c:v>
                </c:pt>
                <c:pt idx="488">
                  <c:v>33.01000000000051</c:v>
                </c:pt>
                <c:pt idx="489">
                  <c:v>33.010100000000513</c:v>
                </c:pt>
                <c:pt idx="490">
                  <c:v>33.010200000000516</c:v>
                </c:pt>
                <c:pt idx="491">
                  <c:v>33.01030000000052</c:v>
                </c:pt>
                <c:pt idx="492">
                  <c:v>33.010400000000523</c:v>
                </c:pt>
                <c:pt idx="493">
                  <c:v>33.010500000000526</c:v>
                </c:pt>
                <c:pt idx="494">
                  <c:v>33.01060000000053</c:v>
                </c:pt>
                <c:pt idx="495">
                  <c:v>33.010700000000533</c:v>
                </c:pt>
                <c:pt idx="496">
                  <c:v>33.010800000000536</c:v>
                </c:pt>
                <c:pt idx="497">
                  <c:v>33.010900000000539</c:v>
                </c:pt>
                <c:pt idx="498">
                  <c:v>33.011000000000543</c:v>
                </c:pt>
                <c:pt idx="499">
                  <c:v>33.011100000000546</c:v>
                </c:pt>
                <c:pt idx="500">
                  <c:v>33.011200000000549</c:v>
                </c:pt>
                <c:pt idx="501">
                  <c:v>33.011300000000553</c:v>
                </c:pt>
                <c:pt idx="502">
                  <c:v>33.011400000000556</c:v>
                </c:pt>
                <c:pt idx="503">
                  <c:v>33.011500000000559</c:v>
                </c:pt>
                <c:pt idx="504">
                  <c:v>33.011600000000563</c:v>
                </c:pt>
                <c:pt idx="505">
                  <c:v>33.011700000000566</c:v>
                </c:pt>
                <c:pt idx="506">
                  <c:v>33.011800000000569</c:v>
                </c:pt>
                <c:pt idx="507">
                  <c:v>33.011900000000573</c:v>
                </c:pt>
                <c:pt idx="508">
                  <c:v>33.012000000000576</c:v>
                </c:pt>
                <c:pt idx="509">
                  <c:v>33.012100000000579</c:v>
                </c:pt>
                <c:pt idx="510">
                  <c:v>33.012200000000583</c:v>
                </c:pt>
                <c:pt idx="511">
                  <c:v>33.012300000000586</c:v>
                </c:pt>
                <c:pt idx="512">
                  <c:v>33.012400000000589</c:v>
                </c:pt>
                <c:pt idx="513">
                  <c:v>33.012500000000593</c:v>
                </c:pt>
                <c:pt idx="514">
                  <c:v>33.012600000000596</c:v>
                </c:pt>
                <c:pt idx="515">
                  <c:v>33.012700000000599</c:v>
                </c:pt>
                <c:pt idx="516">
                  <c:v>33.012800000000603</c:v>
                </c:pt>
                <c:pt idx="517">
                  <c:v>33.012900000000606</c:v>
                </c:pt>
                <c:pt idx="518">
                  <c:v>33.013000000000609</c:v>
                </c:pt>
                <c:pt idx="519">
                  <c:v>33.013100000000613</c:v>
                </c:pt>
                <c:pt idx="520">
                  <c:v>33.013200000000616</c:v>
                </c:pt>
                <c:pt idx="521">
                  <c:v>33.013300000000619</c:v>
                </c:pt>
                <c:pt idx="522">
                  <c:v>33.013400000000622</c:v>
                </c:pt>
                <c:pt idx="523">
                  <c:v>33.013500000000626</c:v>
                </c:pt>
                <c:pt idx="524">
                  <c:v>33.013600000000629</c:v>
                </c:pt>
                <c:pt idx="525">
                  <c:v>33.013700000000632</c:v>
                </c:pt>
                <c:pt idx="526">
                  <c:v>33.013800000000636</c:v>
                </c:pt>
                <c:pt idx="527">
                  <c:v>33.013900000000639</c:v>
                </c:pt>
                <c:pt idx="528">
                  <c:v>33.014000000000642</c:v>
                </c:pt>
                <c:pt idx="529">
                  <c:v>33.014100000000646</c:v>
                </c:pt>
                <c:pt idx="530">
                  <c:v>33.014200000000649</c:v>
                </c:pt>
                <c:pt idx="531">
                  <c:v>33.014300000000652</c:v>
                </c:pt>
                <c:pt idx="532">
                  <c:v>33.014400000000656</c:v>
                </c:pt>
                <c:pt idx="533">
                  <c:v>33.014500000000659</c:v>
                </c:pt>
                <c:pt idx="534">
                  <c:v>33.014600000000662</c:v>
                </c:pt>
                <c:pt idx="535">
                  <c:v>33.014700000000666</c:v>
                </c:pt>
                <c:pt idx="536">
                  <c:v>33.014800000000669</c:v>
                </c:pt>
                <c:pt idx="537">
                  <c:v>33.014900000000672</c:v>
                </c:pt>
                <c:pt idx="538">
                  <c:v>33.015000000000676</c:v>
                </c:pt>
                <c:pt idx="539">
                  <c:v>33.015100000000679</c:v>
                </c:pt>
                <c:pt idx="540">
                  <c:v>33.015200000000682</c:v>
                </c:pt>
                <c:pt idx="541">
                  <c:v>33.015300000000686</c:v>
                </c:pt>
                <c:pt idx="542">
                  <c:v>33.015400000000689</c:v>
                </c:pt>
                <c:pt idx="543">
                  <c:v>33.015500000000692</c:v>
                </c:pt>
                <c:pt idx="544">
                  <c:v>33.015600000000696</c:v>
                </c:pt>
                <c:pt idx="545">
                  <c:v>33.015700000000699</c:v>
                </c:pt>
                <c:pt idx="546">
                  <c:v>33.015800000000702</c:v>
                </c:pt>
                <c:pt idx="547">
                  <c:v>33.015900000000705</c:v>
                </c:pt>
                <c:pt idx="548">
                  <c:v>33.016000000000709</c:v>
                </c:pt>
                <c:pt idx="549">
                  <c:v>33.016100000000712</c:v>
                </c:pt>
                <c:pt idx="550">
                  <c:v>33.016200000000715</c:v>
                </c:pt>
                <c:pt idx="551">
                  <c:v>33.016300000000719</c:v>
                </c:pt>
                <c:pt idx="552">
                  <c:v>33.016400000000722</c:v>
                </c:pt>
                <c:pt idx="553">
                  <c:v>33.016500000000725</c:v>
                </c:pt>
                <c:pt idx="554">
                  <c:v>33.016600000000729</c:v>
                </c:pt>
                <c:pt idx="555">
                  <c:v>33.016700000000732</c:v>
                </c:pt>
                <c:pt idx="556">
                  <c:v>33.016800000000735</c:v>
                </c:pt>
                <c:pt idx="557">
                  <c:v>33.016900000000739</c:v>
                </c:pt>
                <c:pt idx="558">
                  <c:v>33.017000000000742</c:v>
                </c:pt>
                <c:pt idx="559">
                  <c:v>33.017100000000745</c:v>
                </c:pt>
                <c:pt idx="560">
                  <c:v>33.017200000000749</c:v>
                </c:pt>
                <c:pt idx="561">
                  <c:v>33.017300000000752</c:v>
                </c:pt>
                <c:pt idx="562">
                  <c:v>33.017400000000755</c:v>
                </c:pt>
                <c:pt idx="563">
                  <c:v>33.017500000000759</c:v>
                </c:pt>
                <c:pt idx="564">
                  <c:v>33.017600000000762</c:v>
                </c:pt>
                <c:pt idx="565">
                  <c:v>33.017700000000765</c:v>
                </c:pt>
                <c:pt idx="566">
                  <c:v>33.017800000000769</c:v>
                </c:pt>
                <c:pt idx="567">
                  <c:v>33.017900000000772</c:v>
                </c:pt>
                <c:pt idx="568">
                  <c:v>33.018000000000775</c:v>
                </c:pt>
                <c:pt idx="569">
                  <c:v>33.018100000000778</c:v>
                </c:pt>
                <c:pt idx="570">
                  <c:v>33.018200000000782</c:v>
                </c:pt>
                <c:pt idx="571">
                  <c:v>33.018300000000785</c:v>
                </c:pt>
                <c:pt idx="572">
                  <c:v>33.018400000000788</c:v>
                </c:pt>
                <c:pt idx="573">
                  <c:v>33.018500000000792</c:v>
                </c:pt>
                <c:pt idx="574">
                  <c:v>33.018600000000795</c:v>
                </c:pt>
                <c:pt idx="575">
                  <c:v>33.018700000000798</c:v>
                </c:pt>
                <c:pt idx="576">
                  <c:v>33.018800000000802</c:v>
                </c:pt>
                <c:pt idx="577">
                  <c:v>33.018900000000805</c:v>
                </c:pt>
                <c:pt idx="578">
                  <c:v>33.019000000000808</c:v>
                </c:pt>
                <c:pt idx="579">
                  <c:v>33.019100000000812</c:v>
                </c:pt>
                <c:pt idx="580">
                  <c:v>33.019200000000815</c:v>
                </c:pt>
                <c:pt idx="581">
                  <c:v>33.019300000000818</c:v>
                </c:pt>
                <c:pt idx="582">
                  <c:v>33.019400000000822</c:v>
                </c:pt>
                <c:pt idx="583">
                  <c:v>33.019500000000825</c:v>
                </c:pt>
                <c:pt idx="584">
                  <c:v>33.019600000000828</c:v>
                </c:pt>
                <c:pt idx="585">
                  <c:v>33.019700000000832</c:v>
                </c:pt>
                <c:pt idx="586">
                  <c:v>33.019800000000835</c:v>
                </c:pt>
                <c:pt idx="587">
                  <c:v>33.019900000000838</c:v>
                </c:pt>
                <c:pt idx="588">
                  <c:v>33.020000000000842</c:v>
                </c:pt>
                <c:pt idx="589">
                  <c:v>33.020100000000845</c:v>
                </c:pt>
                <c:pt idx="590">
                  <c:v>33.020200000000848</c:v>
                </c:pt>
                <c:pt idx="591">
                  <c:v>33.020300000000852</c:v>
                </c:pt>
                <c:pt idx="592">
                  <c:v>33.020400000000855</c:v>
                </c:pt>
                <c:pt idx="593">
                  <c:v>33.020500000000858</c:v>
                </c:pt>
                <c:pt idx="594">
                  <c:v>33.020600000000861</c:v>
                </c:pt>
                <c:pt idx="595">
                  <c:v>33.020700000000865</c:v>
                </c:pt>
                <c:pt idx="596">
                  <c:v>33.020800000000868</c:v>
                </c:pt>
                <c:pt idx="597">
                  <c:v>33.020900000000871</c:v>
                </c:pt>
                <c:pt idx="598">
                  <c:v>33.021000000000875</c:v>
                </c:pt>
                <c:pt idx="599">
                  <c:v>33.021100000000878</c:v>
                </c:pt>
                <c:pt idx="600">
                  <c:v>33.021200000000881</c:v>
                </c:pt>
                <c:pt idx="601">
                  <c:v>33.021300000000885</c:v>
                </c:pt>
                <c:pt idx="602">
                  <c:v>33.021400000000888</c:v>
                </c:pt>
                <c:pt idx="603">
                  <c:v>33.021500000000891</c:v>
                </c:pt>
                <c:pt idx="604">
                  <c:v>33.021600000000895</c:v>
                </c:pt>
                <c:pt idx="605">
                  <c:v>33.021700000000898</c:v>
                </c:pt>
                <c:pt idx="606">
                  <c:v>33.021800000000901</c:v>
                </c:pt>
                <c:pt idx="607">
                  <c:v>33.021900000000905</c:v>
                </c:pt>
                <c:pt idx="608">
                  <c:v>33.022000000000908</c:v>
                </c:pt>
                <c:pt idx="609">
                  <c:v>33.022100000000911</c:v>
                </c:pt>
                <c:pt idx="610">
                  <c:v>33.022200000000915</c:v>
                </c:pt>
                <c:pt idx="611">
                  <c:v>33.022300000000918</c:v>
                </c:pt>
                <c:pt idx="612">
                  <c:v>33.022400000000921</c:v>
                </c:pt>
                <c:pt idx="613">
                  <c:v>33.022500000000925</c:v>
                </c:pt>
                <c:pt idx="614">
                  <c:v>33.022600000000928</c:v>
                </c:pt>
                <c:pt idx="615">
                  <c:v>33.022700000000931</c:v>
                </c:pt>
                <c:pt idx="616">
                  <c:v>33.022800000000935</c:v>
                </c:pt>
                <c:pt idx="617">
                  <c:v>33.022900000000938</c:v>
                </c:pt>
                <c:pt idx="618">
                  <c:v>33.023000000000941</c:v>
                </c:pt>
                <c:pt idx="619">
                  <c:v>33.023100000000944</c:v>
                </c:pt>
                <c:pt idx="620">
                  <c:v>33.023200000000948</c:v>
                </c:pt>
                <c:pt idx="621">
                  <c:v>33.023300000000951</c:v>
                </c:pt>
                <c:pt idx="622">
                  <c:v>33.023400000000954</c:v>
                </c:pt>
                <c:pt idx="623">
                  <c:v>33.023500000000958</c:v>
                </c:pt>
                <c:pt idx="624">
                  <c:v>33.023600000000961</c:v>
                </c:pt>
                <c:pt idx="625">
                  <c:v>33.023700000000964</c:v>
                </c:pt>
                <c:pt idx="626">
                  <c:v>33.023800000000968</c:v>
                </c:pt>
                <c:pt idx="627">
                  <c:v>33.023900000000971</c:v>
                </c:pt>
                <c:pt idx="628">
                  <c:v>33.024000000000974</c:v>
                </c:pt>
                <c:pt idx="629">
                  <c:v>33.024100000000978</c:v>
                </c:pt>
                <c:pt idx="630">
                  <c:v>33.024200000000981</c:v>
                </c:pt>
                <c:pt idx="631">
                  <c:v>33.024300000000984</c:v>
                </c:pt>
                <c:pt idx="632">
                  <c:v>33.024400000000988</c:v>
                </c:pt>
                <c:pt idx="633">
                  <c:v>33.024500000000991</c:v>
                </c:pt>
                <c:pt idx="634">
                  <c:v>33.024600000000994</c:v>
                </c:pt>
                <c:pt idx="635">
                  <c:v>33.024700000000998</c:v>
                </c:pt>
                <c:pt idx="636">
                  <c:v>33.024800000001001</c:v>
                </c:pt>
                <c:pt idx="637">
                  <c:v>33.024900000001004</c:v>
                </c:pt>
                <c:pt idx="638">
                  <c:v>33.025000000001008</c:v>
                </c:pt>
                <c:pt idx="639">
                  <c:v>33.025100000001011</c:v>
                </c:pt>
                <c:pt idx="640">
                  <c:v>33.025200000001014</c:v>
                </c:pt>
                <c:pt idx="641">
                  <c:v>33.025300000001018</c:v>
                </c:pt>
                <c:pt idx="642">
                  <c:v>33.025400000001021</c:v>
                </c:pt>
                <c:pt idx="643">
                  <c:v>33.025500000001024</c:v>
                </c:pt>
                <c:pt idx="644">
                  <c:v>33.025600000001027</c:v>
                </c:pt>
                <c:pt idx="645">
                  <c:v>33.025700000001031</c:v>
                </c:pt>
                <c:pt idx="646">
                  <c:v>33.025800000001034</c:v>
                </c:pt>
                <c:pt idx="647">
                  <c:v>33.025900000001037</c:v>
                </c:pt>
                <c:pt idx="648">
                  <c:v>33.026000000001041</c:v>
                </c:pt>
                <c:pt idx="649">
                  <c:v>33.026100000001044</c:v>
                </c:pt>
                <c:pt idx="650">
                  <c:v>33.026200000001047</c:v>
                </c:pt>
                <c:pt idx="651">
                  <c:v>33.026300000001051</c:v>
                </c:pt>
                <c:pt idx="652">
                  <c:v>33.026400000001054</c:v>
                </c:pt>
                <c:pt idx="653">
                  <c:v>33.026500000001057</c:v>
                </c:pt>
                <c:pt idx="654">
                  <c:v>33.026600000001061</c:v>
                </c:pt>
                <c:pt idx="655">
                  <c:v>33.026700000001064</c:v>
                </c:pt>
                <c:pt idx="656">
                  <c:v>33.026800000001067</c:v>
                </c:pt>
                <c:pt idx="657">
                  <c:v>33.026900000001071</c:v>
                </c:pt>
                <c:pt idx="658">
                  <c:v>33.027000000001074</c:v>
                </c:pt>
                <c:pt idx="659">
                  <c:v>33.027100000001077</c:v>
                </c:pt>
                <c:pt idx="660">
                  <c:v>33.027200000001081</c:v>
                </c:pt>
                <c:pt idx="661">
                  <c:v>33.027300000001084</c:v>
                </c:pt>
                <c:pt idx="662">
                  <c:v>33.027400000001087</c:v>
                </c:pt>
                <c:pt idx="663">
                  <c:v>33.027500000001091</c:v>
                </c:pt>
                <c:pt idx="664">
                  <c:v>33.027600000001094</c:v>
                </c:pt>
                <c:pt idx="665">
                  <c:v>33.027700000001097</c:v>
                </c:pt>
                <c:pt idx="666">
                  <c:v>33.0278000000011</c:v>
                </c:pt>
                <c:pt idx="667">
                  <c:v>33.027900000001104</c:v>
                </c:pt>
                <c:pt idx="668">
                  <c:v>33.028000000001107</c:v>
                </c:pt>
                <c:pt idx="669">
                  <c:v>33.02810000000111</c:v>
                </c:pt>
                <c:pt idx="670">
                  <c:v>33.028200000001114</c:v>
                </c:pt>
                <c:pt idx="671">
                  <c:v>33.028300000001117</c:v>
                </c:pt>
                <c:pt idx="672">
                  <c:v>33.02840000000112</c:v>
                </c:pt>
                <c:pt idx="673">
                  <c:v>33.028500000001124</c:v>
                </c:pt>
                <c:pt idx="674">
                  <c:v>33.028600000001127</c:v>
                </c:pt>
                <c:pt idx="675">
                  <c:v>33.02870000000113</c:v>
                </c:pt>
                <c:pt idx="676">
                  <c:v>33.028800000001134</c:v>
                </c:pt>
                <c:pt idx="677">
                  <c:v>33.028900000001137</c:v>
                </c:pt>
                <c:pt idx="678">
                  <c:v>33.02900000000114</c:v>
                </c:pt>
                <c:pt idx="679">
                  <c:v>33.029100000001144</c:v>
                </c:pt>
                <c:pt idx="680">
                  <c:v>33.029200000001147</c:v>
                </c:pt>
                <c:pt idx="681">
                  <c:v>33.02930000000115</c:v>
                </c:pt>
                <c:pt idx="682">
                  <c:v>33.029400000001154</c:v>
                </c:pt>
                <c:pt idx="683">
                  <c:v>33.029500000001157</c:v>
                </c:pt>
                <c:pt idx="684">
                  <c:v>33.02960000000116</c:v>
                </c:pt>
                <c:pt idx="685">
                  <c:v>33.029700000001164</c:v>
                </c:pt>
                <c:pt idx="686">
                  <c:v>33.029800000001167</c:v>
                </c:pt>
                <c:pt idx="687">
                  <c:v>33.02990000000117</c:v>
                </c:pt>
                <c:pt idx="688">
                  <c:v>33.030000000001174</c:v>
                </c:pt>
                <c:pt idx="689">
                  <c:v>33.030100000001177</c:v>
                </c:pt>
                <c:pt idx="690">
                  <c:v>33.03020000000118</c:v>
                </c:pt>
                <c:pt idx="691">
                  <c:v>33.030300000001183</c:v>
                </c:pt>
                <c:pt idx="692">
                  <c:v>33.030400000001187</c:v>
                </c:pt>
                <c:pt idx="693">
                  <c:v>33.03050000000119</c:v>
                </c:pt>
                <c:pt idx="694">
                  <c:v>33.030600000001193</c:v>
                </c:pt>
                <c:pt idx="695">
                  <c:v>33.030700000001197</c:v>
                </c:pt>
                <c:pt idx="696">
                  <c:v>33.0308000000012</c:v>
                </c:pt>
                <c:pt idx="697">
                  <c:v>33.030900000001203</c:v>
                </c:pt>
                <c:pt idx="698">
                  <c:v>33.031000000001207</c:v>
                </c:pt>
                <c:pt idx="699">
                  <c:v>33.03110000000121</c:v>
                </c:pt>
                <c:pt idx="700">
                  <c:v>33.031200000001213</c:v>
                </c:pt>
                <c:pt idx="701">
                  <c:v>33.031300000001217</c:v>
                </c:pt>
                <c:pt idx="702">
                  <c:v>33.03140000000122</c:v>
                </c:pt>
                <c:pt idx="703">
                  <c:v>33.031500000001223</c:v>
                </c:pt>
                <c:pt idx="704">
                  <c:v>33.031600000001227</c:v>
                </c:pt>
                <c:pt idx="705">
                  <c:v>33.03170000000123</c:v>
                </c:pt>
                <c:pt idx="706">
                  <c:v>33.031800000001233</c:v>
                </c:pt>
                <c:pt idx="707">
                  <c:v>33.031900000001237</c:v>
                </c:pt>
                <c:pt idx="708">
                  <c:v>33.03200000000124</c:v>
                </c:pt>
                <c:pt idx="709">
                  <c:v>33.032100000001243</c:v>
                </c:pt>
                <c:pt idx="710">
                  <c:v>33.032200000001247</c:v>
                </c:pt>
                <c:pt idx="711">
                  <c:v>33.03230000000125</c:v>
                </c:pt>
                <c:pt idx="712">
                  <c:v>33.032400000001253</c:v>
                </c:pt>
                <c:pt idx="713">
                  <c:v>33.032500000001257</c:v>
                </c:pt>
                <c:pt idx="714">
                  <c:v>33.03260000000126</c:v>
                </c:pt>
                <c:pt idx="715">
                  <c:v>33.032700000001263</c:v>
                </c:pt>
                <c:pt idx="716">
                  <c:v>33.032800000001266</c:v>
                </c:pt>
                <c:pt idx="717">
                  <c:v>33.03290000000127</c:v>
                </c:pt>
                <c:pt idx="718">
                  <c:v>33.033000000001273</c:v>
                </c:pt>
                <c:pt idx="719">
                  <c:v>33.033100000001276</c:v>
                </c:pt>
                <c:pt idx="720">
                  <c:v>33.03320000000128</c:v>
                </c:pt>
                <c:pt idx="721">
                  <c:v>33.033300000001283</c:v>
                </c:pt>
                <c:pt idx="722">
                  <c:v>33.033400000001286</c:v>
                </c:pt>
                <c:pt idx="723">
                  <c:v>33.03350000000129</c:v>
                </c:pt>
                <c:pt idx="724">
                  <c:v>33.033600000001293</c:v>
                </c:pt>
                <c:pt idx="725">
                  <c:v>33.033700000001296</c:v>
                </c:pt>
                <c:pt idx="726">
                  <c:v>33.0338000000013</c:v>
                </c:pt>
                <c:pt idx="727">
                  <c:v>33.033900000001303</c:v>
                </c:pt>
                <c:pt idx="728">
                  <c:v>33.034000000001306</c:v>
                </c:pt>
                <c:pt idx="729">
                  <c:v>33.03410000000131</c:v>
                </c:pt>
                <c:pt idx="730">
                  <c:v>33.034200000001313</c:v>
                </c:pt>
                <c:pt idx="731">
                  <c:v>33.034300000001316</c:v>
                </c:pt>
                <c:pt idx="732">
                  <c:v>33.03440000000132</c:v>
                </c:pt>
                <c:pt idx="733">
                  <c:v>33.034500000001323</c:v>
                </c:pt>
                <c:pt idx="734">
                  <c:v>33.034600000001326</c:v>
                </c:pt>
                <c:pt idx="735">
                  <c:v>33.03470000000133</c:v>
                </c:pt>
                <c:pt idx="736">
                  <c:v>33.034800000001333</c:v>
                </c:pt>
                <c:pt idx="737">
                  <c:v>33.034900000001336</c:v>
                </c:pt>
                <c:pt idx="738">
                  <c:v>33.03500000000134</c:v>
                </c:pt>
                <c:pt idx="739">
                  <c:v>33.035100000001343</c:v>
                </c:pt>
                <c:pt idx="740">
                  <c:v>33.035200000001346</c:v>
                </c:pt>
                <c:pt idx="741">
                  <c:v>33.035300000001349</c:v>
                </c:pt>
                <c:pt idx="742">
                  <c:v>33.035400000001353</c:v>
                </c:pt>
                <c:pt idx="743">
                  <c:v>33.035500000001356</c:v>
                </c:pt>
                <c:pt idx="744">
                  <c:v>33.035600000001359</c:v>
                </c:pt>
                <c:pt idx="745">
                  <c:v>33.035700000001363</c:v>
                </c:pt>
                <c:pt idx="746">
                  <c:v>33.035800000001366</c:v>
                </c:pt>
                <c:pt idx="747">
                  <c:v>33.035900000001369</c:v>
                </c:pt>
                <c:pt idx="748">
                  <c:v>33.036000000001373</c:v>
                </c:pt>
                <c:pt idx="749">
                  <c:v>33.036100000001376</c:v>
                </c:pt>
                <c:pt idx="750">
                  <c:v>33.036200000001379</c:v>
                </c:pt>
                <c:pt idx="751">
                  <c:v>33.036300000001383</c:v>
                </c:pt>
                <c:pt idx="752">
                  <c:v>33.036400000001386</c:v>
                </c:pt>
                <c:pt idx="753">
                  <c:v>33.036500000001389</c:v>
                </c:pt>
                <c:pt idx="754">
                  <c:v>33.036600000001393</c:v>
                </c:pt>
                <c:pt idx="755">
                  <c:v>33.036700000001396</c:v>
                </c:pt>
                <c:pt idx="756">
                  <c:v>33.036800000001399</c:v>
                </c:pt>
                <c:pt idx="757">
                  <c:v>33.036900000001403</c:v>
                </c:pt>
                <c:pt idx="758">
                  <c:v>33.037000000001406</c:v>
                </c:pt>
                <c:pt idx="759">
                  <c:v>33.037100000001409</c:v>
                </c:pt>
                <c:pt idx="760">
                  <c:v>33.037200000001413</c:v>
                </c:pt>
                <c:pt idx="761">
                  <c:v>33.037300000001416</c:v>
                </c:pt>
                <c:pt idx="762">
                  <c:v>33.037400000001419</c:v>
                </c:pt>
                <c:pt idx="763">
                  <c:v>33.037500000001423</c:v>
                </c:pt>
                <c:pt idx="764">
                  <c:v>33.037600000001426</c:v>
                </c:pt>
                <c:pt idx="765">
                  <c:v>33.037700000001429</c:v>
                </c:pt>
                <c:pt idx="766">
                  <c:v>33.037800000001432</c:v>
                </c:pt>
                <c:pt idx="767">
                  <c:v>33.037900000001436</c:v>
                </c:pt>
                <c:pt idx="768">
                  <c:v>33.038000000001439</c:v>
                </c:pt>
                <c:pt idx="769">
                  <c:v>33.038100000001442</c:v>
                </c:pt>
                <c:pt idx="770">
                  <c:v>33.038200000001446</c:v>
                </c:pt>
                <c:pt idx="771">
                  <c:v>33.038300000001449</c:v>
                </c:pt>
                <c:pt idx="772">
                  <c:v>33.038400000001452</c:v>
                </c:pt>
                <c:pt idx="773">
                  <c:v>33.038500000001456</c:v>
                </c:pt>
                <c:pt idx="774">
                  <c:v>33.038600000001459</c:v>
                </c:pt>
                <c:pt idx="775">
                  <c:v>33.038700000001462</c:v>
                </c:pt>
                <c:pt idx="776">
                  <c:v>33.038800000001466</c:v>
                </c:pt>
                <c:pt idx="777">
                  <c:v>33.038900000001469</c:v>
                </c:pt>
                <c:pt idx="778">
                  <c:v>33.039000000001472</c:v>
                </c:pt>
                <c:pt idx="779">
                  <c:v>33.039100000001476</c:v>
                </c:pt>
                <c:pt idx="780">
                  <c:v>33.039200000001479</c:v>
                </c:pt>
                <c:pt idx="781">
                  <c:v>33.039300000001482</c:v>
                </c:pt>
                <c:pt idx="782">
                  <c:v>33.039400000001486</c:v>
                </c:pt>
                <c:pt idx="783">
                  <c:v>33.039500000001489</c:v>
                </c:pt>
                <c:pt idx="784">
                  <c:v>33.039600000001492</c:v>
                </c:pt>
                <c:pt idx="785">
                  <c:v>33.039700000001496</c:v>
                </c:pt>
                <c:pt idx="786">
                  <c:v>33.039800000001499</c:v>
                </c:pt>
                <c:pt idx="787">
                  <c:v>33.039900000001502</c:v>
                </c:pt>
                <c:pt idx="788">
                  <c:v>33.040000000001505</c:v>
                </c:pt>
                <c:pt idx="789">
                  <c:v>33.040100000001509</c:v>
                </c:pt>
                <c:pt idx="790">
                  <c:v>33.040200000001512</c:v>
                </c:pt>
                <c:pt idx="791">
                  <c:v>33.040300000001515</c:v>
                </c:pt>
                <c:pt idx="792">
                  <c:v>33.040400000001519</c:v>
                </c:pt>
                <c:pt idx="793">
                  <c:v>33.040500000001522</c:v>
                </c:pt>
                <c:pt idx="794">
                  <c:v>33.040600000001525</c:v>
                </c:pt>
                <c:pt idx="795">
                  <c:v>33.040700000001529</c:v>
                </c:pt>
                <c:pt idx="796">
                  <c:v>33.040800000001532</c:v>
                </c:pt>
                <c:pt idx="797">
                  <c:v>33.040900000001535</c:v>
                </c:pt>
                <c:pt idx="798">
                  <c:v>33.041000000001539</c:v>
                </c:pt>
                <c:pt idx="799">
                  <c:v>33.041100000001542</c:v>
                </c:pt>
                <c:pt idx="800">
                  <c:v>33.041200000001545</c:v>
                </c:pt>
                <c:pt idx="801">
                  <c:v>33.041300000001549</c:v>
                </c:pt>
                <c:pt idx="802">
                  <c:v>33.041400000001552</c:v>
                </c:pt>
                <c:pt idx="803">
                  <c:v>33.041500000001555</c:v>
                </c:pt>
                <c:pt idx="804">
                  <c:v>33.041600000001559</c:v>
                </c:pt>
                <c:pt idx="805">
                  <c:v>33.041700000001562</c:v>
                </c:pt>
                <c:pt idx="806">
                  <c:v>33.041800000001565</c:v>
                </c:pt>
                <c:pt idx="807">
                  <c:v>33.041900000001569</c:v>
                </c:pt>
                <c:pt idx="808">
                  <c:v>33.042000000001572</c:v>
                </c:pt>
                <c:pt idx="809">
                  <c:v>33.042100000001575</c:v>
                </c:pt>
                <c:pt idx="810">
                  <c:v>33.042200000001579</c:v>
                </c:pt>
                <c:pt idx="811">
                  <c:v>33.042300000001582</c:v>
                </c:pt>
                <c:pt idx="812">
                  <c:v>33.042400000001585</c:v>
                </c:pt>
                <c:pt idx="813">
                  <c:v>33.042500000001588</c:v>
                </c:pt>
                <c:pt idx="814">
                  <c:v>33.042600000001592</c:v>
                </c:pt>
                <c:pt idx="815">
                  <c:v>33.042700000001595</c:v>
                </c:pt>
                <c:pt idx="816">
                  <c:v>33.042800000001598</c:v>
                </c:pt>
                <c:pt idx="817">
                  <c:v>33.042900000001602</c:v>
                </c:pt>
                <c:pt idx="818">
                  <c:v>33.043000000001605</c:v>
                </c:pt>
                <c:pt idx="819">
                  <c:v>33.043100000001608</c:v>
                </c:pt>
                <c:pt idx="820">
                  <c:v>33.043200000001612</c:v>
                </c:pt>
                <c:pt idx="821">
                  <c:v>33.043300000001615</c:v>
                </c:pt>
                <c:pt idx="822">
                  <c:v>33.043400000001618</c:v>
                </c:pt>
                <c:pt idx="823">
                  <c:v>33.043500000001622</c:v>
                </c:pt>
                <c:pt idx="824">
                  <c:v>33.043600000001625</c:v>
                </c:pt>
                <c:pt idx="825">
                  <c:v>33.043700000001628</c:v>
                </c:pt>
                <c:pt idx="826">
                  <c:v>33.043800000001632</c:v>
                </c:pt>
                <c:pt idx="827">
                  <c:v>33.043900000001635</c:v>
                </c:pt>
                <c:pt idx="828">
                  <c:v>33.044000000001638</c:v>
                </c:pt>
                <c:pt idx="829">
                  <c:v>33.044100000001642</c:v>
                </c:pt>
                <c:pt idx="830">
                  <c:v>33.044200000001645</c:v>
                </c:pt>
                <c:pt idx="831">
                  <c:v>33.044300000001648</c:v>
                </c:pt>
                <c:pt idx="832">
                  <c:v>33.044400000001652</c:v>
                </c:pt>
                <c:pt idx="833">
                  <c:v>33.044500000001655</c:v>
                </c:pt>
                <c:pt idx="834">
                  <c:v>33.044600000001658</c:v>
                </c:pt>
                <c:pt idx="835">
                  <c:v>33.044700000001662</c:v>
                </c:pt>
                <c:pt idx="836">
                  <c:v>33.044800000001665</c:v>
                </c:pt>
                <c:pt idx="837">
                  <c:v>33.044900000001668</c:v>
                </c:pt>
                <c:pt idx="838">
                  <c:v>33.045000000001671</c:v>
                </c:pt>
                <c:pt idx="839">
                  <c:v>33.045100000001675</c:v>
                </c:pt>
                <c:pt idx="840">
                  <c:v>33.045200000001678</c:v>
                </c:pt>
                <c:pt idx="841">
                  <c:v>33.045300000001681</c:v>
                </c:pt>
                <c:pt idx="842">
                  <c:v>33.045400000001685</c:v>
                </c:pt>
                <c:pt idx="843">
                  <c:v>33.045500000001688</c:v>
                </c:pt>
                <c:pt idx="844">
                  <c:v>33.045600000001691</c:v>
                </c:pt>
                <c:pt idx="845">
                  <c:v>33.045700000001695</c:v>
                </c:pt>
                <c:pt idx="846">
                  <c:v>33.045800000001698</c:v>
                </c:pt>
                <c:pt idx="847">
                  <c:v>33.045900000001701</c:v>
                </c:pt>
                <c:pt idx="848">
                  <c:v>33.046000000001705</c:v>
                </c:pt>
                <c:pt idx="849">
                  <c:v>33.046100000001708</c:v>
                </c:pt>
                <c:pt idx="850">
                  <c:v>33.046200000001711</c:v>
                </c:pt>
                <c:pt idx="851">
                  <c:v>33.046300000001715</c:v>
                </c:pt>
                <c:pt idx="852">
                  <c:v>33.046400000001718</c:v>
                </c:pt>
                <c:pt idx="853">
                  <c:v>33.046500000001721</c:v>
                </c:pt>
                <c:pt idx="854">
                  <c:v>33.046600000001725</c:v>
                </c:pt>
                <c:pt idx="855">
                  <c:v>33.046700000001728</c:v>
                </c:pt>
                <c:pt idx="856">
                  <c:v>33.046800000001731</c:v>
                </c:pt>
                <c:pt idx="857">
                  <c:v>33.046900000001735</c:v>
                </c:pt>
                <c:pt idx="858">
                  <c:v>33.047000000001738</c:v>
                </c:pt>
                <c:pt idx="859">
                  <c:v>33.047100000001741</c:v>
                </c:pt>
                <c:pt idx="860">
                  <c:v>33.047200000001745</c:v>
                </c:pt>
                <c:pt idx="861">
                  <c:v>33.047300000001748</c:v>
                </c:pt>
                <c:pt idx="862">
                  <c:v>33.047400000001751</c:v>
                </c:pt>
                <c:pt idx="863">
                  <c:v>33.047500000001754</c:v>
                </c:pt>
                <c:pt idx="864">
                  <c:v>33.047600000001758</c:v>
                </c:pt>
                <c:pt idx="865">
                  <c:v>33.047700000001761</c:v>
                </c:pt>
                <c:pt idx="866">
                  <c:v>33.047800000001764</c:v>
                </c:pt>
                <c:pt idx="867">
                  <c:v>33.047900000001768</c:v>
                </c:pt>
                <c:pt idx="868">
                  <c:v>33.048000000001771</c:v>
                </c:pt>
                <c:pt idx="869">
                  <c:v>33.048100000001774</c:v>
                </c:pt>
                <c:pt idx="870">
                  <c:v>33.048200000001778</c:v>
                </c:pt>
                <c:pt idx="871">
                  <c:v>33.048300000001781</c:v>
                </c:pt>
                <c:pt idx="872">
                  <c:v>33.048400000001784</c:v>
                </c:pt>
                <c:pt idx="873">
                  <c:v>33.048500000001788</c:v>
                </c:pt>
                <c:pt idx="874">
                  <c:v>33.048600000001791</c:v>
                </c:pt>
                <c:pt idx="875">
                  <c:v>33.048700000001794</c:v>
                </c:pt>
                <c:pt idx="876">
                  <c:v>33.048800000001798</c:v>
                </c:pt>
                <c:pt idx="877">
                  <c:v>33.048900000001801</c:v>
                </c:pt>
                <c:pt idx="878">
                  <c:v>33.049000000001804</c:v>
                </c:pt>
                <c:pt idx="879">
                  <c:v>33.049100000001808</c:v>
                </c:pt>
                <c:pt idx="880">
                  <c:v>33.049200000001811</c:v>
                </c:pt>
                <c:pt idx="881">
                  <c:v>33.049300000001814</c:v>
                </c:pt>
                <c:pt idx="882">
                  <c:v>33.049400000001818</c:v>
                </c:pt>
                <c:pt idx="883">
                  <c:v>33.049500000001821</c:v>
                </c:pt>
                <c:pt idx="884">
                  <c:v>33.049600000001824</c:v>
                </c:pt>
                <c:pt idx="885">
                  <c:v>33.049700000001828</c:v>
                </c:pt>
                <c:pt idx="886">
                  <c:v>33.049800000001831</c:v>
                </c:pt>
                <c:pt idx="887">
                  <c:v>33.049900000001834</c:v>
                </c:pt>
                <c:pt idx="888">
                  <c:v>33.050000000001837</c:v>
                </c:pt>
                <c:pt idx="889">
                  <c:v>33.050100000001841</c:v>
                </c:pt>
                <c:pt idx="890">
                  <c:v>33.050200000001844</c:v>
                </c:pt>
                <c:pt idx="891">
                  <c:v>33.050300000001847</c:v>
                </c:pt>
                <c:pt idx="892">
                  <c:v>33.050400000001851</c:v>
                </c:pt>
                <c:pt idx="893">
                  <c:v>33.050500000001854</c:v>
                </c:pt>
                <c:pt idx="894">
                  <c:v>33.050600000001857</c:v>
                </c:pt>
                <c:pt idx="895">
                  <c:v>33.050700000001861</c:v>
                </c:pt>
                <c:pt idx="896">
                  <c:v>33.050800000001864</c:v>
                </c:pt>
                <c:pt idx="897">
                  <c:v>33.050900000001867</c:v>
                </c:pt>
                <c:pt idx="898">
                  <c:v>33.051000000001871</c:v>
                </c:pt>
                <c:pt idx="899">
                  <c:v>33.051100000001874</c:v>
                </c:pt>
                <c:pt idx="900">
                  <c:v>33.051200000001877</c:v>
                </c:pt>
                <c:pt idx="901">
                  <c:v>33.051300000001881</c:v>
                </c:pt>
                <c:pt idx="902">
                  <c:v>33.051400000001884</c:v>
                </c:pt>
                <c:pt idx="903">
                  <c:v>33.051500000001887</c:v>
                </c:pt>
                <c:pt idx="904">
                  <c:v>33.051600000001891</c:v>
                </c:pt>
                <c:pt idx="905">
                  <c:v>33.051700000001894</c:v>
                </c:pt>
                <c:pt idx="906">
                  <c:v>33.051800000001897</c:v>
                </c:pt>
                <c:pt idx="907">
                  <c:v>33.051900000001901</c:v>
                </c:pt>
                <c:pt idx="908">
                  <c:v>33.052000000001904</c:v>
                </c:pt>
                <c:pt idx="909">
                  <c:v>33.052100000001907</c:v>
                </c:pt>
                <c:pt idx="910">
                  <c:v>33.05220000000191</c:v>
                </c:pt>
                <c:pt idx="911">
                  <c:v>33.052300000001914</c:v>
                </c:pt>
                <c:pt idx="912">
                  <c:v>33.052400000001917</c:v>
                </c:pt>
                <c:pt idx="913">
                  <c:v>33.05250000000192</c:v>
                </c:pt>
                <c:pt idx="914">
                  <c:v>33.052600000001924</c:v>
                </c:pt>
                <c:pt idx="915">
                  <c:v>33.052700000001927</c:v>
                </c:pt>
                <c:pt idx="916">
                  <c:v>33.05280000000193</c:v>
                </c:pt>
                <c:pt idx="917">
                  <c:v>33.052900000001934</c:v>
                </c:pt>
                <c:pt idx="918">
                  <c:v>33.053000000001937</c:v>
                </c:pt>
                <c:pt idx="919">
                  <c:v>33.05310000000194</c:v>
                </c:pt>
                <c:pt idx="920">
                  <c:v>33.053200000001944</c:v>
                </c:pt>
                <c:pt idx="921">
                  <c:v>33.053300000001947</c:v>
                </c:pt>
                <c:pt idx="922">
                  <c:v>33.05340000000195</c:v>
                </c:pt>
                <c:pt idx="923">
                  <c:v>33.053500000001954</c:v>
                </c:pt>
                <c:pt idx="924">
                  <c:v>33.053600000001957</c:v>
                </c:pt>
                <c:pt idx="925">
                  <c:v>33.05370000000196</c:v>
                </c:pt>
                <c:pt idx="926">
                  <c:v>33.053800000001964</c:v>
                </c:pt>
                <c:pt idx="927">
                  <c:v>33.053900000001967</c:v>
                </c:pt>
                <c:pt idx="928">
                  <c:v>33.05400000000197</c:v>
                </c:pt>
                <c:pt idx="929">
                  <c:v>33.054100000001974</c:v>
                </c:pt>
                <c:pt idx="930">
                  <c:v>33.054200000001977</c:v>
                </c:pt>
                <c:pt idx="931">
                  <c:v>33.05430000000198</c:v>
                </c:pt>
                <c:pt idx="932">
                  <c:v>33.054400000001984</c:v>
                </c:pt>
                <c:pt idx="933">
                  <c:v>33.054500000001987</c:v>
                </c:pt>
                <c:pt idx="934">
                  <c:v>33.05460000000199</c:v>
                </c:pt>
                <c:pt idx="935">
                  <c:v>33.054700000001993</c:v>
                </c:pt>
                <c:pt idx="936">
                  <c:v>33.054800000001997</c:v>
                </c:pt>
                <c:pt idx="937">
                  <c:v>33.054900000002</c:v>
                </c:pt>
                <c:pt idx="938">
                  <c:v>33.055000000002003</c:v>
                </c:pt>
                <c:pt idx="939">
                  <c:v>33.055100000002007</c:v>
                </c:pt>
                <c:pt idx="940">
                  <c:v>33.05520000000201</c:v>
                </c:pt>
                <c:pt idx="941">
                  <c:v>33.055300000002013</c:v>
                </c:pt>
                <c:pt idx="942">
                  <c:v>33.055400000002017</c:v>
                </c:pt>
                <c:pt idx="943">
                  <c:v>33.05550000000202</c:v>
                </c:pt>
                <c:pt idx="944">
                  <c:v>33.055600000002023</c:v>
                </c:pt>
                <c:pt idx="945">
                  <c:v>33.055700000002027</c:v>
                </c:pt>
                <c:pt idx="946">
                  <c:v>33.05580000000203</c:v>
                </c:pt>
                <c:pt idx="947">
                  <c:v>33.055900000002033</c:v>
                </c:pt>
                <c:pt idx="948">
                  <c:v>33.056000000002037</c:v>
                </c:pt>
                <c:pt idx="949">
                  <c:v>33.05610000000204</c:v>
                </c:pt>
                <c:pt idx="950">
                  <c:v>33.056200000002043</c:v>
                </c:pt>
                <c:pt idx="951">
                  <c:v>33.056300000002047</c:v>
                </c:pt>
                <c:pt idx="952">
                  <c:v>33.05640000000205</c:v>
                </c:pt>
                <c:pt idx="953">
                  <c:v>33.056500000002053</c:v>
                </c:pt>
                <c:pt idx="954">
                  <c:v>33.056600000002057</c:v>
                </c:pt>
                <c:pt idx="955">
                  <c:v>33.05670000000206</c:v>
                </c:pt>
                <c:pt idx="956">
                  <c:v>33.056800000002063</c:v>
                </c:pt>
                <c:pt idx="957">
                  <c:v>33.056900000002067</c:v>
                </c:pt>
                <c:pt idx="958">
                  <c:v>33.05700000000207</c:v>
                </c:pt>
                <c:pt idx="959">
                  <c:v>33.057100000002073</c:v>
                </c:pt>
                <c:pt idx="960">
                  <c:v>33.057200000002076</c:v>
                </c:pt>
                <c:pt idx="961">
                  <c:v>33.05730000000208</c:v>
                </c:pt>
                <c:pt idx="962">
                  <c:v>33.057400000002083</c:v>
                </c:pt>
                <c:pt idx="963">
                  <c:v>33.057500000002086</c:v>
                </c:pt>
                <c:pt idx="964">
                  <c:v>33.05760000000209</c:v>
                </c:pt>
                <c:pt idx="965">
                  <c:v>33.057700000002093</c:v>
                </c:pt>
                <c:pt idx="966">
                  <c:v>33.057800000002096</c:v>
                </c:pt>
                <c:pt idx="967">
                  <c:v>33.0579000000021</c:v>
                </c:pt>
                <c:pt idx="968">
                  <c:v>33.058000000002103</c:v>
                </c:pt>
                <c:pt idx="969">
                  <c:v>33.058100000002106</c:v>
                </c:pt>
                <c:pt idx="970">
                  <c:v>33.05820000000211</c:v>
                </c:pt>
                <c:pt idx="971">
                  <c:v>33.058300000002113</c:v>
                </c:pt>
                <c:pt idx="972">
                  <c:v>33.058400000002116</c:v>
                </c:pt>
                <c:pt idx="973">
                  <c:v>33.05850000000212</c:v>
                </c:pt>
                <c:pt idx="974">
                  <c:v>33.058600000002123</c:v>
                </c:pt>
                <c:pt idx="975">
                  <c:v>33.058700000002126</c:v>
                </c:pt>
                <c:pt idx="976">
                  <c:v>33.05880000000213</c:v>
                </c:pt>
                <c:pt idx="977">
                  <c:v>33.058900000002133</c:v>
                </c:pt>
                <c:pt idx="978">
                  <c:v>33.059000000002136</c:v>
                </c:pt>
                <c:pt idx="979">
                  <c:v>33.05910000000214</c:v>
                </c:pt>
                <c:pt idx="980">
                  <c:v>33.059200000002143</c:v>
                </c:pt>
                <c:pt idx="981">
                  <c:v>33.059300000002146</c:v>
                </c:pt>
                <c:pt idx="982">
                  <c:v>33.05940000000215</c:v>
                </c:pt>
                <c:pt idx="983">
                  <c:v>33.059500000002153</c:v>
                </c:pt>
                <c:pt idx="984">
                  <c:v>33.059600000002156</c:v>
                </c:pt>
                <c:pt idx="985">
                  <c:v>33.059700000002159</c:v>
                </c:pt>
                <c:pt idx="986">
                  <c:v>33.059800000002163</c:v>
                </c:pt>
                <c:pt idx="987">
                  <c:v>33.059900000002166</c:v>
                </c:pt>
                <c:pt idx="988">
                  <c:v>33.060000000002169</c:v>
                </c:pt>
                <c:pt idx="989">
                  <c:v>33.060100000002173</c:v>
                </c:pt>
                <c:pt idx="990">
                  <c:v>33.060200000002176</c:v>
                </c:pt>
                <c:pt idx="991">
                  <c:v>33.060300000002179</c:v>
                </c:pt>
                <c:pt idx="992">
                  <c:v>33.060400000002183</c:v>
                </c:pt>
                <c:pt idx="993">
                  <c:v>33.060500000002186</c:v>
                </c:pt>
                <c:pt idx="994">
                  <c:v>33.060600000002189</c:v>
                </c:pt>
                <c:pt idx="995">
                  <c:v>33.060700000002193</c:v>
                </c:pt>
                <c:pt idx="996">
                  <c:v>33.060800000002196</c:v>
                </c:pt>
                <c:pt idx="997">
                  <c:v>33.060900000002199</c:v>
                </c:pt>
                <c:pt idx="998">
                  <c:v>33.061000000002203</c:v>
                </c:pt>
                <c:pt idx="999">
                  <c:v>33.061100000002206</c:v>
                </c:pt>
                <c:pt idx="1000">
                  <c:v>33.061200000002209</c:v>
                </c:pt>
              </c:numCache>
            </c:numRef>
          </c:xVal>
          <c:yVal>
            <c:numRef>
              <c:f>Calculs!$J$4:$J$1004</c:f>
              <c:numCache>
                <c:formatCode>0.00</c:formatCode>
                <c:ptCount val="1001"/>
                <c:pt idx="0">
                  <c:v>100.55190764607381</c:v>
                </c:pt>
                <c:pt idx="1">
                  <c:v>100.9258001581174</c:v>
                </c:pt>
                <c:pt idx="2">
                  <c:v>101.29912093861354</c:v>
                </c:pt>
                <c:pt idx="3">
                  <c:v>101.6718721503139</c:v>
                </c:pt>
                <c:pt idx="4">
                  <c:v>102.04405594415408</c:v>
                </c:pt>
                <c:pt idx="5">
                  <c:v>102.41567445934122</c:v>
                </c:pt>
                <c:pt idx="6">
                  <c:v>102.78672982344071</c:v>
                </c:pt>
                <c:pt idx="7">
                  <c:v>103.15722415246215</c:v>
                </c:pt>
                <c:pt idx="8">
                  <c:v>103.52715955094452</c:v>
                </c:pt>
                <c:pt idx="9">
                  <c:v>103.89653811204049</c:v>
                </c:pt>
                <c:pt idx="10">
                  <c:v>104.26536191760005</c:v>
                </c:pt>
                <c:pt idx="11">
                  <c:v>104.63363303448941</c:v>
                </c:pt>
                <c:pt idx="12">
                  <c:v>105.00135351101255</c:v>
                </c:pt>
                <c:pt idx="13">
                  <c:v>105.36852538096647</c:v>
                </c:pt>
                <c:pt idx="14">
                  <c:v>105.73515066758921</c:v>
                </c:pt>
                <c:pt idx="15">
                  <c:v>106.10123138363375</c:v>
                </c:pt>
                <c:pt idx="16">
                  <c:v>106.46676953144133</c:v>
                </c:pt>
                <c:pt idx="17">
                  <c:v>106.83176710301402</c:v>
                </c:pt>
                <c:pt idx="18">
                  <c:v>107.19622608008672</c:v>
                </c:pt>
                <c:pt idx="19">
                  <c:v>107.56014843419851</c:v>
                </c:pt>
                <c:pt idx="20">
                  <c:v>107.92353612676342</c:v>
                </c:pt>
                <c:pt idx="21">
                  <c:v>108.28639111103513</c:v>
                </c:pt>
                <c:pt idx="22">
                  <c:v>108.64871533402135</c:v>
                </c:pt>
                <c:pt idx="23">
                  <c:v>109.01051073455687</c:v>
                </c:pt>
                <c:pt idx="24">
                  <c:v>109.37177924142722</c:v>
                </c:pt>
                <c:pt idx="25">
                  <c:v>109.73252277343917</c:v>
                </c:pt>
                <c:pt idx="26">
                  <c:v>110.09274323949069</c:v>
                </c:pt>
                <c:pt idx="27">
                  <c:v>110.45244253864021</c:v>
                </c:pt>
                <c:pt idx="28">
                  <c:v>110.81162256017535</c:v>
                </c:pt>
                <c:pt idx="29">
                  <c:v>111.17028518368099</c:v>
                </c:pt>
                <c:pt idx="30">
                  <c:v>111.52843227910678</c:v>
                </c:pt>
                <c:pt idx="31">
                  <c:v>111.88606570683407</c:v>
                </c:pt>
                <c:pt idx="32">
                  <c:v>112.24318731774223</c:v>
                </c:pt>
                <c:pt idx="33">
                  <c:v>112.59979895327437</c:v>
                </c:pt>
                <c:pt idx="34">
                  <c:v>112.95590244550263</c:v>
                </c:pt>
                <c:pt idx="35">
                  <c:v>113.31149961719271</c:v>
                </c:pt>
                <c:pt idx="36">
                  <c:v>113.66659228186798</c:v>
                </c:pt>
                <c:pt idx="37">
                  <c:v>114.021182243873</c:v>
                </c:pt>
                <c:pt idx="38">
                  <c:v>114.37527129843647</c:v>
                </c:pt>
                <c:pt idx="39">
                  <c:v>114.72886123173369</c:v>
                </c:pt>
                <c:pt idx="40">
                  <c:v>115.08195382094841</c:v>
                </c:pt>
                <c:pt idx="41">
                  <c:v>115.43455083433426</c:v>
                </c:pt>
                <c:pt idx="42">
                  <c:v>115.78665403127556</c:v>
                </c:pt>
                <c:pt idx="43">
                  <c:v>116.13826516234762</c:v>
                </c:pt>
                <c:pt idx="44">
                  <c:v>116.48938596937661</c:v>
                </c:pt>
                <c:pt idx="45">
                  <c:v>116.84001818549882</c:v>
                </c:pt>
                <c:pt idx="46">
                  <c:v>117.19016353521945</c:v>
                </c:pt>
                <c:pt idx="47">
                  <c:v>117.539823734471</c:v>
                </c:pt>
                <c:pt idx="48">
                  <c:v>117.88900049067095</c:v>
                </c:pt>
                <c:pt idx="49">
                  <c:v>118.23769550277922</c:v>
                </c:pt>
                <c:pt idx="50">
                  <c:v>118.58591046135489</c:v>
                </c:pt>
                <c:pt idx="51">
                  <c:v>118.93364704861266</c:v>
                </c:pt>
                <c:pt idx="52">
                  <c:v>119.28090693847868</c:v>
                </c:pt>
                <c:pt idx="53">
                  <c:v>119.62769179664602</c:v>
                </c:pt>
                <c:pt idx="54">
                  <c:v>119.97400328062957</c:v>
                </c:pt>
                <c:pt idx="55">
                  <c:v>120.31984303982063</c:v>
                </c:pt>
                <c:pt idx="56">
                  <c:v>120.66521271554083</c:v>
                </c:pt>
                <c:pt idx="57">
                  <c:v>121.01011394109588</c:v>
                </c:pt>
                <c:pt idx="58">
                  <c:v>121.3545483418286</c:v>
                </c:pt>
                <c:pt idx="59">
                  <c:v>121.69851753517169</c:v>
                </c:pt>
                <c:pt idx="60">
                  <c:v>122.04202313069997</c:v>
                </c:pt>
                <c:pt idx="61">
                  <c:v>122.38506673018229</c:v>
                </c:pt>
                <c:pt idx="62">
                  <c:v>122.72764992763285</c:v>
                </c:pt>
                <c:pt idx="63">
                  <c:v>123.0697743093623</c:v>
                </c:pt>
                <c:pt idx="64">
                  <c:v>123.41144145402824</c:v>
                </c:pt>
                <c:pt idx="65">
                  <c:v>123.75265293268536</c:v>
                </c:pt>
                <c:pt idx="66">
                  <c:v>124.0934103088353</c:v>
                </c:pt>
                <c:pt idx="67">
                  <c:v>124.43371513847586</c:v>
                </c:pt>
                <c:pt idx="68">
                  <c:v>124.77356897015004</c:v>
                </c:pt>
                <c:pt idx="69">
                  <c:v>125.11297334499449</c:v>
                </c:pt>
                <c:pt idx="70">
                  <c:v>125.45192979678774</c:v>
                </c:pt>
                <c:pt idx="71">
                  <c:v>125.7904398519979</c:v>
                </c:pt>
                <c:pt idx="72">
                  <c:v>126.12850502983004</c:v>
                </c:pt>
                <c:pt idx="73">
                  <c:v>126.46612684227317</c:v>
                </c:pt>
                <c:pt idx="74">
                  <c:v>126.80330679414686</c:v>
                </c:pt>
                <c:pt idx="75">
                  <c:v>127.14004638314744</c:v>
                </c:pt>
                <c:pt idx="76">
                  <c:v>127.47634709989386</c:v>
                </c:pt>
                <c:pt idx="77">
                  <c:v>127.8122104279732</c:v>
                </c:pt>
                <c:pt idx="78">
                  <c:v>128.14763784398576</c:v>
                </c:pt>
                <c:pt idx="79">
                  <c:v>128.48263081758984</c:v>
                </c:pt>
                <c:pt idx="80">
                  <c:v>128.81719081154608</c:v>
                </c:pt>
                <c:pt idx="81">
                  <c:v>129.15131928176163</c:v>
                </c:pt>
                <c:pt idx="82">
                  <c:v>129.48501767733373</c:v>
                </c:pt>
                <c:pt idx="83">
                  <c:v>129.81828744059308</c:v>
                </c:pt>
                <c:pt idx="84">
                  <c:v>130.15113000714689</c:v>
                </c:pt>
                <c:pt idx="85">
                  <c:v>130.48354680592149</c:v>
                </c:pt>
                <c:pt idx="86">
                  <c:v>130.81553925920463</c:v>
                </c:pt>
                <c:pt idx="87">
                  <c:v>131.14710878268755</c:v>
                </c:pt>
                <c:pt idx="88">
                  <c:v>131.47825678550657</c:v>
                </c:pt>
                <c:pt idx="89">
                  <c:v>131.80898467028445</c:v>
                </c:pt>
                <c:pt idx="90">
                  <c:v>132.13929383317131</c:v>
                </c:pt>
                <c:pt idx="91">
                  <c:v>132.46918566388544</c:v>
                </c:pt>
                <c:pt idx="92">
                  <c:v>132.79866154575356</c:v>
                </c:pt>
                <c:pt idx="93">
                  <c:v>133.1277228557509</c:v>
                </c:pt>
                <c:pt idx="94">
                  <c:v>133.45637096454092</c:v>
                </c:pt>
                <c:pt idx="95">
                  <c:v>133.78460723651472</c:v>
                </c:pt>
                <c:pt idx="96">
                  <c:v>134.11243302983016</c:v>
                </c:pt>
                <c:pt idx="97">
                  <c:v>134.43984969645066</c:v>
                </c:pt>
                <c:pt idx="98">
                  <c:v>134.76685858218374</c:v>
                </c:pt>
                <c:pt idx="99">
                  <c:v>135.09346102671921</c:v>
                </c:pt>
                <c:pt idx="100">
                  <c:v>135.419658363667</c:v>
                </c:pt>
                <c:pt idx="101">
                  <c:v>138.65945363456166</c:v>
                </c:pt>
                <c:pt idx="102">
                  <c:v>141.85959108943587</c:v>
                </c:pt>
                <c:pt idx="103">
                  <c:v>145.02134968266665</c:v>
                </c:pt>
                <c:pt idx="104">
                  <c:v>148.14595217592773</c:v>
                </c:pt>
                <c:pt idx="105">
                  <c:v>151.23456847284359</c:v>
                </c:pt>
                <c:pt idx="106">
                  <c:v>154.2883187093168</c:v>
                </c:pt>
                <c:pt idx="107">
                  <c:v>157.30827612080606</c:v>
                </c:pt>
                <c:pt idx="108">
                  <c:v>160.29546970569356</c:v>
                </c:pt>
                <c:pt idx="109">
                  <c:v>163.2508867019836</c:v>
                </c:pt>
                <c:pt idx="110">
                  <c:v>166.17547489289038</c:v>
                </c:pt>
                <c:pt idx="111">
                  <c:v>169.07014475537486</c:v>
                </c:pt>
                <c:pt idx="112">
                  <c:v>171.93577146435555</c:v>
                </c:pt>
                <c:pt idx="113">
                  <c:v>174.77319676412546</c:v>
                </c:pt>
                <c:pt idx="114">
                  <c:v>177.58323071744258</c:v>
                </c:pt>
                <c:pt idx="115">
                  <c:v>180.3666533418062</c:v>
                </c:pt>
                <c:pt idx="116">
                  <c:v>183.1242161415754</c:v>
                </c:pt>
                <c:pt idx="117">
                  <c:v>185.85664354381714</c:v>
                </c:pt>
                <c:pt idx="118">
                  <c:v>188.5646342450793</c:v>
                </c:pt>
                <c:pt idx="119">
                  <c:v>191.24886247566064</c:v>
                </c:pt>
                <c:pt idx="120">
                  <c:v>193.90997918738765</c:v>
                </c:pt>
                <c:pt idx="121">
                  <c:v>196.54861317039968</c:v>
                </c:pt>
                <c:pt idx="122">
                  <c:v>199.16537210398477</c:v>
                </c:pt>
                <c:pt idx="123">
                  <c:v>201.76084354609142</c:v>
                </c:pt>
                <c:pt idx="124">
                  <c:v>204.33559586576519</c:v>
                </c:pt>
                <c:pt idx="125">
                  <c:v>206.89017912241474</c:v>
                </c:pt>
                <c:pt idx="126">
                  <c:v>209.42512589550137</c:v>
                </c:pt>
                <c:pt idx="127">
                  <c:v>211.94095206796155</c:v>
                </c:pt>
                <c:pt idx="128">
                  <c:v>214.43815756641348</c:v>
                </c:pt>
                <c:pt idx="129">
                  <c:v>216.91722706096272</c:v>
                </c:pt>
                <c:pt idx="130">
                  <c:v>219.37863062720621</c:v>
                </c:pt>
                <c:pt idx="131">
                  <c:v>221.82282437283666</c:v>
                </c:pt>
                <c:pt idx="132">
                  <c:v>224.2502510310687</c:v>
                </c:pt>
                <c:pt idx="133">
                  <c:v>226.66134052294251</c:v>
                </c:pt>
                <c:pt idx="134">
                  <c:v>229.0565104904085</c:v>
                </c:pt>
                <c:pt idx="135">
                  <c:v>231.43616680195709</c:v>
                </c:pt>
                <c:pt idx="136">
                  <c:v>233.80070403242863</c:v>
                </c:pt>
                <c:pt idx="137">
                  <c:v>236.15050591852034</c:v>
                </c:pt>
                <c:pt idx="138">
                  <c:v>238.48594579139748</c:v>
                </c:pt>
                <c:pt idx="139">
                  <c:v>240.80738698771529</c:v>
                </c:pt>
                <c:pt idx="140">
                  <c:v>243.11518324026412</c:v>
                </c:pt>
                <c:pt idx="141">
                  <c:v>245.4096790493642</c:v>
                </c:pt>
                <c:pt idx="142">
                  <c:v>247.69121003605551</c:v>
                </c:pt>
                <c:pt idx="143">
                  <c:v>249.96010327805351</c:v>
                </c:pt>
                <c:pt idx="144">
                  <c:v>252.21667762937193</c:v>
                </c:pt>
                <c:pt idx="145">
                  <c:v>254.46124402444835</c:v>
                </c:pt>
                <c:pt idx="146">
                  <c:v>256.69410576754751</c:v>
                </c:pt>
                <c:pt idx="147">
                  <c:v>258.91555880816009</c:v>
                </c:pt>
                <c:pt idx="148">
                  <c:v>261.12589200306059</c:v>
                </c:pt>
                <c:pt idx="149">
                  <c:v>263.32538736563708</c:v>
                </c:pt>
                <c:pt idx="150">
                  <c:v>265.51432030305801</c:v>
                </c:pt>
                <c:pt idx="151">
                  <c:v>267.69295984179382</c:v>
                </c:pt>
                <c:pt idx="152">
                  <c:v>269.86156884196902</c:v>
                </c:pt>
                <c:pt idx="153">
                  <c:v>272.02040420097711</c:v>
                </c:pt>
                <c:pt idx="154">
                  <c:v>274.16971704675035</c:v>
                </c:pt>
                <c:pt idx="155">
                  <c:v>276.3097529210371</c:v>
                </c:pt>
                <c:pt idx="156">
                  <c:v>278.44075195300059</c:v>
                </c:pt>
                <c:pt idx="157">
                  <c:v>280.56294902341517</c:v>
                </c:pt>
                <c:pt idx="158">
                  <c:v>282.67657391969891</c:v>
                </c:pt>
                <c:pt idx="159">
                  <c:v>284.78185148198349</c:v>
                </c:pt>
                <c:pt idx="160">
                  <c:v>286.87900174038515</c:v>
                </c:pt>
                <c:pt idx="161">
                  <c:v>288.96824004360269</c:v>
                </c:pt>
                <c:pt idx="162">
                  <c:v>291.04977717892945</c:v>
                </c:pt>
                <c:pt idx="163">
                  <c:v>293.12381948372717</c:v>
                </c:pt>
                <c:pt idx="164">
                  <c:v>295.19056894836916</c:v>
                </c:pt>
                <c:pt idx="165">
                  <c:v>297.25022331061689</c:v>
                </c:pt>
                <c:pt idx="166">
                  <c:v>299.30297614135208</c:v>
                </c:pt>
                <c:pt idx="167">
                  <c:v>301.34901692153875</c:v>
                </c:pt>
                <c:pt idx="168">
                  <c:v>303.38853111024349</c:v>
                </c:pt>
                <c:pt idx="169">
                  <c:v>305.42170020349062</c:v>
                </c:pt>
                <c:pt idx="170">
                  <c:v>307.44870178367768</c:v>
                </c:pt>
                <c:pt idx="171">
                  <c:v>309.46970955922092</c:v>
                </c:pt>
                <c:pt idx="172">
                  <c:v>311.48489339404432</c:v>
                </c:pt>
                <c:pt idx="173">
                  <c:v>313.49441932646687</c:v>
                </c:pt>
                <c:pt idx="174">
                  <c:v>315.49844957698269</c:v>
                </c:pt>
                <c:pt idx="175">
                  <c:v>317.49714254436998</c:v>
                </c:pt>
                <c:pt idx="176">
                  <c:v>319.49065278950587</c:v>
                </c:pt>
                <c:pt idx="177">
                  <c:v>321.47913100620951</c:v>
                </c:pt>
                <c:pt idx="178">
                  <c:v>323.46272397838857</c:v>
                </c:pt>
                <c:pt idx="179">
                  <c:v>325.441574522726</c:v>
                </c:pt>
                <c:pt idx="180">
                  <c:v>327.4158214161223</c:v>
                </c:pt>
                <c:pt idx="181">
                  <c:v>329.38559930710755</c:v>
                </c:pt>
                <c:pt idx="182">
                  <c:v>331.35103861046923</c:v>
                </c:pt>
                <c:pt idx="183">
                  <c:v>333.3122653844099</c:v>
                </c:pt>
                <c:pt idx="184">
                  <c:v>335.26940118967292</c:v>
                </c:pt>
                <c:pt idx="185">
                  <c:v>337.22256293026123</c:v>
                </c:pt>
                <c:pt idx="186">
                  <c:v>339.17186267564313</c:v>
                </c:pt>
                <c:pt idx="187">
                  <c:v>341.11740746470434</c:v>
                </c:pt>
                <c:pt idx="188">
                  <c:v>343.05929909218275</c:v>
                </c:pt>
                <c:pt idx="189">
                  <c:v>344.99763387892023</c:v>
                </c:pt>
                <c:pt idx="190">
                  <c:v>346.93250242799661</c:v>
                </c:pt>
                <c:pt idx="191">
                  <c:v>348.86398936966316</c:v>
                </c:pt>
                <c:pt idx="192">
                  <c:v>350.79217309895364</c:v>
                </c:pt>
                <c:pt idx="193">
                  <c:v>352.71712551088081</c:v>
                </c:pt>
                <c:pt idx="194">
                  <c:v>354.63891173916653</c:v>
                </c:pt>
                <c:pt idx="195">
                  <c:v>356.55758990542142</c:v>
                </c:pt>
                <c:pt idx="196">
                  <c:v>358.47321088648459</c:v>
                </c:pt>
                <c:pt idx="197">
                  <c:v>360.38581810813724</c:v>
                </c:pt>
                <c:pt idx="198">
                  <c:v>362.29544737350557</c:v>
                </c:pt>
                <c:pt idx="199">
                  <c:v>364.20212673407622</c:v>
                </c:pt>
                <c:pt idx="200">
                  <c:v>366.10587641030804</c:v>
                </c:pt>
                <c:pt idx="201">
                  <c:v>368.00670876734938</c:v>
                </c:pt>
                <c:pt idx="202">
                  <c:v>369.90462834943361</c:v>
                </c:pt>
                <c:pt idx="203">
                  <c:v>371.79963197427475</c:v>
                </c:pt>
                <c:pt idx="204">
                  <c:v>373.69170888640735</c:v>
                </c:pt>
                <c:pt idx="205">
                  <c:v>375.58084096612424</c:v>
                </c:pt>
                <c:pt idx="206">
                  <c:v>377.46700298866244</c:v>
                </c:pt>
                <c:pt idx="207">
                  <c:v>379.35016292672606</c:v>
                </c:pt>
                <c:pt idx="208">
                  <c:v>381.23028228840684</c:v>
                </c:pt>
                <c:pt idx="209">
                  <c:v>383.10731648209429</c:v>
                </c:pt>
                <c:pt idx="210">
                  <c:v>384.98121520001121</c:v>
                </c:pt>
                <c:pt idx="211">
                  <c:v>386.85192281248584</c:v>
                </c:pt>
                <c:pt idx="212">
                  <c:v>388.71937876586111</c:v>
                </c:pt>
                <c:pt idx="213">
                  <c:v>390.58351797792687</c:v>
                </c:pt>
                <c:pt idx="214">
                  <c:v>392.44427122583608</c:v>
                </c:pt>
                <c:pt idx="215">
                  <c:v>394.30156552253857</c:v>
                </c:pt>
                <c:pt idx="216">
                  <c:v>396.1553244787732</c:v>
                </c:pt>
                <c:pt idx="217">
                  <c:v>398.00546864855863</c:v>
                </c:pt>
                <c:pt idx="218">
                  <c:v>399.85191585689256</c:v>
                </c:pt>
                <c:pt idx="219">
                  <c:v>401.69458150900499</c:v>
                </c:pt>
                <c:pt idx="220">
                  <c:v>403.53337888101561</c:v>
                </c:pt>
                <c:pt idx="221">
                  <c:v>405.36821939223211</c:v>
                </c:pt>
                <c:pt idx="222">
                  <c:v>407.19901285961282</c:v>
                </c:pt>
                <c:pt idx="223">
                  <c:v>409.02566773511444</c:v>
                </c:pt>
                <c:pt idx="224">
                  <c:v>410.84809132677663</c:v>
                </c:pt>
                <c:pt idx="225">
                  <c:v>412.6661900044698</c:v>
                </c:pt>
                <c:pt idx="226">
                  <c:v>414.47986939126537</c:v>
                </c:pt>
                <c:pt idx="227">
                  <c:v>416.28903454138947</c:v>
                </c:pt>
                <c:pt idx="228">
                  <c:v>418.09359010570017</c:v>
                </c:pt>
                <c:pt idx="229">
                  <c:v>419.89344048559184</c:v>
                </c:pt>
                <c:pt idx="230">
                  <c:v>421.68848997618358</c:v>
                </c:pt>
                <c:pt idx="231">
                  <c:v>423.47864289959665</c:v>
                </c:pt>
                <c:pt idx="232">
                  <c:v>425.26380372907005</c:v>
                </c:pt>
                <c:pt idx="233">
                  <c:v>427.04387720460727</c:v>
                </c:pt>
                <c:pt idx="234">
                  <c:v>428.81876844079301</c:v>
                </c:pt>
                <c:pt idx="235">
                  <c:v>430.58838302736478</c:v>
                </c:pt>
                <c:pt idx="236">
                  <c:v>432.35262712307525</c:v>
                </c:pt>
                <c:pt idx="237">
                  <c:v>434.1114075433332</c:v>
                </c:pt>
                <c:pt idx="238">
                  <c:v>435.86463184206804</c:v>
                </c:pt>
                <c:pt idx="239">
                  <c:v>437.61220838822243</c:v>
                </c:pt>
                <c:pt idx="240">
                  <c:v>439.35404643724087</c:v>
                </c:pt>
                <c:pt idx="241">
                  <c:v>441.09005619788849</c:v>
                </c:pt>
                <c:pt idx="242">
                  <c:v>442.82014889470366</c:v>
                </c:pt>
                <c:pt idx="243">
                  <c:v>444.54423682636099</c:v>
                </c:pt>
                <c:pt idx="244">
                  <c:v>446.26223342019551</c:v>
                </c:pt>
                <c:pt idx="245">
                  <c:v>447.97405328311726</c:v>
                </c:pt>
                <c:pt idx="246">
                  <c:v>449.67961224912438</c:v>
                </c:pt>
                <c:pt idx="247">
                  <c:v>451.3788274236058</c:v>
                </c:pt>
                <c:pt idx="248">
                  <c:v>453.07161722460671</c:v>
                </c:pt>
                <c:pt idx="249">
                  <c:v>454.75790142121707</c:v>
                </c:pt>
                <c:pt idx="250">
                  <c:v>456.43760116922857</c:v>
                </c:pt>
                <c:pt idx="251">
                  <c:v>458.11063904419575</c:v>
                </c:pt>
                <c:pt idx="252">
                  <c:v>459.77693907202377</c:v>
                </c:pt>
                <c:pt idx="253">
                  <c:v>461.43642675719889</c:v>
                </c:pt>
                <c:pt idx="254">
                  <c:v>463.08902910876651</c:v>
                </c:pt>
                <c:pt idx="255">
                  <c:v>464.73467466415605</c:v>
                </c:pt>
                <c:pt idx="256">
                  <c:v>466.37329351094411</c:v>
                </c:pt>
                <c:pt idx="257">
                  <c:v>468.0048173066416</c:v>
                </c:pt>
                <c:pt idx="258">
                  <c:v>469.62917929658505</c:v>
                </c:pt>
                <c:pt idx="259">
                  <c:v>471.24631433000741</c:v>
                </c:pt>
                <c:pt idx="260">
                  <c:v>472.85615887435938</c:v>
                </c:pt>
                <c:pt idx="261">
                  <c:v>474.45865102794806</c:v>
                </c:pt>
                <c:pt idx="262">
                  <c:v>476.05373053095673</c:v>
                </c:pt>
                <c:pt idx="263">
                  <c:v>477.64133877490571</c:v>
                </c:pt>
                <c:pt idx="264">
                  <c:v>479.22141881061197</c:v>
                </c:pt>
                <c:pt idx="265">
                  <c:v>480.79391535470228</c:v>
                </c:pt>
                <c:pt idx="266">
                  <c:v>482.35877479473226</c:v>
                </c:pt>
                <c:pt idx="267">
                  <c:v>483.91594519296211</c:v>
                </c:pt>
                <c:pt idx="268">
                  <c:v>485.46537628883709</c:v>
                </c:pt>
                <c:pt idx="269">
                  <c:v>487.00701950021977</c:v>
                </c:pt>
                <c:pt idx="270">
                  <c:v>488.54082792341916</c:v>
                </c:pt>
                <c:pt idx="271">
                  <c:v>490.06675633206038</c:v>
                </c:pt>
                <c:pt idx="272">
                  <c:v>491.58476117483752</c:v>
                </c:pt>
                <c:pt idx="273">
                  <c:v>493.09480057219031</c:v>
                </c:pt>
                <c:pt idx="274">
                  <c:v>494.5968343119452</c:v>
                </c:pt>
                <c:pt idx="275">
                  <c:v>496.0908238439597</c:v>
                </c:pt>
                <c:pt idx="276">
                  <c:v>497.57673227380775</c:v>
                </c:pt>
                <c:pt idx="277">
                  <c:v>499.05452435554344</c:v>
                </c:pt>
                <c:pt idx="278">
                  <c:v>500.52416648357922</c:v>
                </c:pt>
                <c:pt idx="279">
                  <c:v>501.98562668371432</c:v>
                </c:pt>
                <c:pt idx="280">
                  <c:v>503.43887460334747</c:v>
                </c:pt>
                <c:pt idx="281">
                  <c:v>504.88388150090833</c:v>
                </c:pt>
                <c:pt idx="282">
                  <c:v>506.32062023454063</c:v>
                </c:pt>
                <c:pt idx="283">
                  <c:v>507.74906525006969</c:v>
                </c:pt>
                <c:pt idx="284">
                  <c:v>509.16919256828584</c:v>
                </c:pt>
                <c:pt idx="285">
                  <c:v>510.58097977157558</c:v>
                </c:pt>
                <c:pt idx="286">
                  <c:v>511.98440598993051</c:v>
                </c:pt>
                <c:pt idx="287">
                  <c:v>513.37945188636422</c:v>
                </c:pt>
                <c:pt idx="288">
                  <c:v>514.76609964176669</c:v>
                </c:pt>
                <c:pt idx="289">
                  <c:v>516.14433293922502</c:v>
                </c:pt>
                <c:pt idx="290">
                  <c:v>517.5141369478381</c:v>
                </c:pt>
                <c:pt idx="291">
                  <c:v>518.87549830605383</c:v>
                </c:pt>
                <c:pt idx="292">
                  <c:v>520.22840510455535</c:v>
                </c:pt>
                <c:pt idx="293">
                  <c:v>521.57284686872254</c:v>
                </c:pt>
                <c:pt idx="294">
                  <c:v>522.90881454069574</c:v>
                </c:pt>
                <c:pt idx="295">
                  <c:v>524.23630046106575</c:v>
                </c:pt>
                <c:pt idx="296">
                  <c:v>525.55529835021571</c:v>
                </c:pt>
                <c:pt idx="297">
                  <c:v>526.86580328933951</c:v>
                </c:pt>
                <c:pt idx="298">
                  <c:v>528.16781170115894</c:v>
                </c:pt>
                <c:pt idx="299">
                  <c:v>529.46132133036429</c:v>
                </c:pt>
                <c:pt idx="300">
                  <c:v>530.74633122379976</c:v>
                </c:pt>
                <c:pt idx="301">
                  <c:v>532.02284171041697</c:v>
                </c:pt>
                <c:pt idx="302">
                  <c:v>533.29085438101617</c:v>
                </c:pt>
                <c:pt idx="303">
                  <c:v>534.55037206779832</c:v>
                </c:pt>
                <c:pt idx="304">
                  <c:v>535.80139882374601</c:v>
                </c:pt>
                <c:pt idx="305">
                  <c:v>537.0439399018552</c:v>
                </c:pt>
                <c:pt idx="306">
                  <c:v>538.2780017342352</c:v>
                </c:pt>
                <c:pt idx="307">
                  <c:v>539.50359191109681</c:v>
                </c:pt>
                <c:pt idx="308">
                  <c:v>540.72071915964614</c:v>
                </c:pt>
                <c:pt idx="309">
                  <c:v>541.929393322902</c:v>
                </c:pt>
                <c:pt idx="310">
                  <c:v>543.12962533845371</c:v>
                </c:pt>
                <c:pt idx="311">
                  <c:v>544.32142721717571</c:v>
                </c:pt>
                <c:pt idx="312">
                  <c:v>545.50481202191565</c:v>
                </c:pt>
                <c:pt idx="313">
                  <c:v>546.67979384617047</c:v>
                </c:pt>
                <c:pt idx="314">
                  <c:v>547.846387792766</c:v>
                </c:pt>
                <c:pt idx="315">
                  <c:v>549.00460995255446</c:v>
                </c:pt>
                <c:pt idx="316">
                  <c:v>550.15447738314344</c:v>
                </c:pt>
                <c:pt idx="317">
                  <c:v>551.29600808767009</c:v>
                </c:pt>
                <c:pt idx="318">
                  <c:v>552.42922099363295</c:v>
                </c:pt>
                <c:pt idx="319">
                  <c:v>553.55413593179458</c:v>
                </c:pt>
                <c:pt idx="320">
                  <c:v>554.67077361516579</c:v>
                </c:pt>
                <c:pt idx="321">
                  <c:v>555.77915561808368</c:v>
                </c:pt>
                <c:pt idx="322">
                  <c:v>556.87930435539442</c:v>
                </c:pt>
                <c:pt idx="323">
                  <c:v>557.97124306175056</c:v>
                </c:pt>
                <c:pt idx="324">
                  <c:v>559.05499577103342</c:v>
                </c:pt>
                <c:pt idx="325">
                  <c:v>560.13058729591035</c:v>
                </c:pt>
                <c:pt idx="326">
                  <c:v>561.19804320753462</c:v>
                </c:pt>
                <c:pt idx="327">
                  <c:v>562.25738981539848</c:v>
                </c:pt>
                <c:pt idx="328">
                  <c:v>563.30865414734581</c:v>
                </c:pt>
                <c:pt idx="329">
                  <c:v>564.35186392975345</c:v>
                </c:pt>
                <c:pt idx="330">
                  <c:v>565.38704756788798</c:v>
                </c:pt>
                <c:pt idx="331">
                  <c:v>566.41423412644474</c:v>
                </c:pt>
                <c:pt idx="332">
                  <c:v>567.43345331027615</c:v>
                </c:pt>
                <c:pt idx="333">
                  <c:v>568.44473544531536</c:v>
                </c:pt>
                <c:pt idx="334">
                  <c:v>569.44811145970073</c:v>
                </c:pt>
                <c:pt idx="335">
                  <c:v>570.44361286510684</c:v>
                </c:pt>
                <c:pt idx="336">
                  <c:v>571.43127173828714</c:v>
                </c:pt>
                <c:pt idx="337">
                  <c:v>572.41112070283305</c:v>
                </c:pt>
                <c:pt idx="338">
                  <c:v>573.38319291115306</c:v>
                </c:pt>
                <c:pt idx="339">
                  <c:v>574.34752202667732</c:v>
                </c:pt>
                <c:pt idx="340">
                  <c:v>575.30414220629018</c:v>
                </c:pt>
                <c:pt idx="341">
                  <c:v>576.2530880829944</c:v>
                </c:pt>
                <c:pt idx="342">
                  <c:v>577.19439474881085</c:v>
                </c:pt>
                <c:pt idx="343">
                  <c:v>578.12809773791514</c:v>
                </c:pt>
                <c:pt idx="344">
                  <c:v>579.05423301001508</c:v>
                </c:pt>
                <c:pt idx="345">
                  <c:v>579.97283693397071</c:v>
                </c:pt>
                <c:pt idx="346">
                  <c:v>580.88394627165792</c:v>
                </c:pt>
                <c:pt idx="347">
                  <c:v>581.78759816207935</c:v>
                </c:pt>
                <c:pt idx="348">
                  <c:v>582.68383010572177</c:v>
                </c:pt>
                <c:pt idx="349">
                  <c:v>583.57267994916322</c:v>
                </c:pt>
                <c:pt idx="350">
                  <c:v>584.45418586992946</c:v>
                </c:pt>
                <c:pt idx="351">
                  <c:v>585.32838636160102</c:v>
                </c:pt>
                <c:pt idx="352">
                  <c:v>586.19532021917155</c:v>
                </c:pt>
                <c:pt idx="353">
                  <c:v>587.05502652465736</c:v>
                </c:pt>
                <c:pt idx="354">
                  <c:v>587.90754463295877</c:v>
                </c:pt>
                <c:pt idx="355">
                  <c:v>588.7529141579729</c:v>
                </c:pt>
                <c:pt idx="356">
                  <c:v>589.59117495895759</c:v>
                </c:pt>
                <c:pt idx="357">
                  <c:v>590.42236712714646</c:v>
                </c:pt>
                <c:pt idx="358">
                  <c:v>591.24653097261398</c:v>
                </c:pt>
                <c:pt idx="359">
                  <c:v>592.06370701139031</c:v>
                </c:pt>
                <c:pt idx="360">
                  <c:v>592.87393595282447</c:v>
                </c:pt>
                <c:pt idx="361">
                  <c:v>593.67725868719549</c:v>
                </c:pt>
                <c:pt idx="362">
                  <c:v>594.47371627356949</c:v>
                </c:pt>
                <c:pt idx="363">
                  <c:v>595.26334992790248</c:v>
                </c:pt>
                <c:pt idx="364">
                  <c:v>596.04620101138596</c:v>
                </c:pt>
                <c:pt idx="365">
                  <c:v>596.82231101903528</c:v>
                </c:pt>
                <c:pt idx="366">
                  <c:v>597.59172156851821</c:v>
                </c:pt>
                <c:pt idx="367">
                  <c:v>598.35447438922188</c:v>
                </c:pt>
                <c:pt idx="368">
                  <c:v>599.11061131155691</c:v>
                </c:pt>
                <c:pt idx="369">
                  <c:v>599.86017425649561</c:v>
                </c:pt>
                <c:pt idx="370">
                  <c:v>600.6032052253438</c:v>
                </c:pt>
                <c:pt idx="371">
                  <c:v>601.33974628974215</c:v>
                </c:pt>
                <c:pt idx="372">
                  <c:v>602.06983958189664</c:v>
                </c:pt>
                <c:pt idx="373">
                  <c:v>602.79352728503466</c:v>
                </c:pt>
                <c:pt idx="374">
                  <c:v>603.51085162408469</c:v>
                </c:pt>
                <c:pt idx="375">
                  <c:v>604.22185485657724</c:v>
                </c:pt>
                <c:pt idx="376">
                  <c:v>604.92657926376467</c:v>
                </c:pt>
                <c:pt idx="377">
                  <c:v>605.62506714195695</c:v>
                </c:pt>
                <c:pt idx="378">
                  <c:v>606.31736079407108</c:v>
                </c:pt>
                <c:pt idx="379">
                  <c:v>607.00350252139151</c:v>
                </c:pt>
                <c:pt idx="380">
                  <c:v>607.68353461553863</c:v>
                </c:pt>
                <c:pt idx="381">
                  <c:v>608.35749935064291</c:v>
                </c:pt>
                <c:pt idx="382">
                  <c:v>609.02543897572207</c:v>
                </c:pt>
                <c:pt idx="383">
                  <c:v>609.68739570725768</c:v>
                </c:pt>
                <c:pt idx="384">
                  <c:v>610.34341172196946</c:v>
                </c:pt>
                <c:pt idx="385">
                  <c:v>610.99352914978385</c:v>
                </c:pt>
                <c:pt idx="386">
                  <c:v>611.63779006699406</c:v>
                </c:pt>
                <c:pt idx="387">
                  <c:v>612.27623648960866</c:v>
                </c:pt>
                <c:pt idx="388">
                  <c:v>612.90891036688618</c:v>
                </c:pt>
                <c:pt idx="389">
                  <c:v>612.90891036688618</c:v>
                </c:pt>
                <c:pt idx="390">
                  <c:v>612.90891036688618</c:v>
                </c:pt>
                <c:pt idx="391">
                  <c:v>612.90891036688618</c:v>
                </c:pt>
                <c:pt idx="392">
                  <c:v>612.90891036688618</c:v>
                </c:pt>
                <c:pt idx="393">
                  <c:v>612.90891036688618</c:v>
                </c:pt>
                <c:pt idx="394">
                  <c:v>612.90891036688618</c:v>
                </c:pt>
                <c:pt idx="395">
                  <c:v>612.90891036688618</c:v>
                </c:pt>
                <c:pt idx="396">
                  <c:v>612.90891036688618</c:v>
                </c:pt>
                <c:pt idx="397">
                  <c:v>612.90891036688618</c:v>
                </c:pt>
                <c:pt idx="398">
                  <c:v>612.90891036688618</c:v>
                </c:pt>
                <c:pt idx="399">
                  <c:v>612.90891036688618</c:v>
                </c:pt>
                <c:pt idx="400">
                  <c:v>612.90891036688618</c:v>
                </c:pt>
                <c:pt idx="401">
                  <c:v>612.90891036688618</c:v>
                </c:pt>
                <c:pt idx="402">
                  <c:v>612.90891036688618</c:v>
                </c:pt>
                <c:pt idx="403">
                  <c:v>612.90891036688618</c:v>
                </c:pt>
                <c:pt idx="404">
                  <c:v>612.90891036688618</c:v>
                </c:pt>
                <c:pt idx="405">
                  <c:v>612.90891036688618</c:v>
                </c:pt>
                <c:pt idx="406">
                  <c:v>612.90891036688618</c:v>
                </c:pt>
                <c:pt idx="407">
                  <c:v>612.90891036688618</c:v>
                </c:pt>
                <c:pt idx="408">
                  <c:v>612.90891036688618</c:v>
                </c:pt>
                <c:pt idx="409">
                  <c:v>612.90891036688618</c:v>
                </c:pt>
                <c:pt idx="410">
                  <c:v>612.90891036688618</c:v>
                </c:pt>
                <c:pt idx="411">
                  <c:v>612.90891036688618</c:v>
                </c:pt>
                <c:pt idx="412">
                  <c:v>612.90891036688618</c:v>
                </c:pt>
                <c:pt idx="413">
                  <c:v>612.90891036688618</c:v>
                </c:pt>
                <c:pt idx="414">
                  <c:v>612.90891036688618</c:v>
                </c:pt>
                <c:pt idx="415">
                  <c:v>612.90891036688618</c:v>
                </c:pt>
                <c:pt idx="416">
                  <c:v>612.90891036688618</c:v>
                </c:pt>
                <c:pt idx="417">
                  <c:v>612.90891036688618</c:v>
                </c:pt>
                <c:pt idx="418">
                  <c:v>612.90891036688618</c:v>
                </c:pt>
                <c:pt idx="419">
                  <c:v>612.90891036688618</c:v>
                </c:pt>
                <c:pt idx="420">
                  <c:v>612.90891036688618</c:v>
                </c:pt>
                <c:pt idx="421">
                  <c:v>612.90891036688618</c:v>
                </c:pt>
                <c:pt idx="422">
                  <c:v>612.90891036688618</c:v>
                </c:pt>
                <c:pt idx="423">
                  <c:v>612.90891036688618</c:v>
                </c:pt>
                <c:pt idx="424">
                  <c:v>612.90891036688618</c:v>
                </c:pt>
                <c:pt idx="425">
                  <c:v>612.90891036688618</c:v>
                </c:pt>
                <c:pt idx="426">
                  <c:v>612.90891036688618</c:v>
                </c:pt>
                <c:pt idx="427">
                  <c:v>612.90891036688618</c:v>
                </c:pt>
                <c:pt idx="428">
                  <c:v>612.90891036688618</c:v>
                </c:pt>
                <c:pt idx="429">
                  <c:v>612.90891036688618</c:v>
                </c:pt>
                <c:pt idx="430">
                  <c:v>612.90891036688618</c:v>
                </c:pt>
                <c:pt idx="431">
                  <c:v>612.90891036688618</c:v>
                </c:pt>
                <c:pt idx="432">
                  <c:v>612.90891036688618</c:v>
                </c:pt>
                <c:pt idx="433">
                  <c:v>612.90891036688618</c:v>
                </c:pt>
                <c:pt idx="434">
                  <c:v>612.90891036688618</c:v>
                </c:pt>
                <c:pt idx="435">
                  <c:v>612.90891036688618</c:v>
                </c:pt>
                <c:pt idx="436">
                  <c:v>612.90891036688618</c:v>
                </c:pt>
                <c:pt idx="437">
                  <c:v>612.90891036688618</c:v>
                </c:pt>
                <c:pt idx="438">
                  <c:v>612.90891036688618</c:v>
                </c:pt>
                <c:pt idx="439">
                  <c:v>612.90891036688618</c:v>
                </c:pt>
                <c:pt idx="440">
                  <c:v>612.90891036688618</c:v>
                </c:pt>
                <c:pt idx="441">
                  <c:v>612.90891036688618</c:v>
                </c:pt>
                <c:pt idx="442">
                  <c:v>612.90891036688618</c:v>
                </c:pt>
                <c:pt idx="443">
                  <c:v>612.90891036688618</c:v>
                </c:pt>
                <c:pt idx="444">
                  <c:v>612.90891036688618</c:v>
                </c:pt>
                <c:pt idx="445">
                  <c:v>612.90891036688618</c:v>
                </c:pt>
                <c:pt idx="446">
                  <c:v>612.90891036688618</c:v>
                </c:pt>
                <c:pt idx="447">
                  <c:v>612.90891036688618</c:v>
                </c:pt>
                <c:pt idx="448">
                  <c:v>612.90891036688618</c:v>
                </c:pt>
                <c:pt idx="449">
                  <c:v>612.90891036688618</c:v>
                </c:pt>
                <c:pt idx="450">
                  <c:v>612.90891036688618</c:v>
                </c:pt>
                <c:pt idx="451">
                  <c:v>612.90891036688618</c:v>
                </c:pt>
                <c:pt idx="452">
                  <c:v>612.90891036688618</c:v>
                </c:pt>
                <c:pt idx="453">
                  <c:v>612.90891036688618</c:v>
                </c:pt>
                <c:pt idx="454">
                  <c:v>612.90891036688618</c:v>
                </c:pt>
                <c:pt idx="455">
                  <c:v>612.90891036688618</c:v>
                </c:pt>
                <c:pt idx="456">
                  <c:v>612.90891036688618</c:v>
                </c:pt>
                <c:pt idx="457">
                  <c:v>612.90891036688618</c:v>
                </c:pt>
                <c:pt idx="458">
                  <c:v>612.90891036688618</c:v>
                </c:pt>
                <c:pt idx="459">
                  <c:v>612.90891036688618</c:v>
                </c:pt>
                <c:pt idx="460">
                  <c:v>612.90891036688618</c:v>
                </c:pt>
                <c:pt idx="461">
                  <c:v>612.90891036688618</c:v>
                </c:pt>
                <c:pt idx="462">
                  <c:v>612.90891036688618</c:v>
                </c:pt>
                <c:pt idx="463">
                  <c:v>612.90891036688618</c:v>
                </c:pt>
                <c:pt idx="464">
                  <c:v>612.90891036688618</c:v>
                </c:pt>
                <c:pt idx="465">
                  <c:v>612.90891036688618</c:v>
                </c:pt>
                <c:pt idx="466">
                  <c:v>612.90891036688618</c:v>
                </c:pt>
                <c:pt idx="467">
                  <c:v>612.90891036688618</c:v>
                </c:pt>
                <c:pt idx="468">
                  <c:v>612.90891036688618</c:v>
                </c:pt>
                <c:pt idx="469">
                  <c:v>612.90891036688618</c:v>
                </c:pt>
                <c:pt idx="470">
                  <c:v>612.90891036688618</c:v>
                </c:pt>
                <c:pt idx="471">
                  <c:v>612.90891036688618</c:v>
                </c:pt>
                <c:pt idx="472">
                  <c:v>612.90891036688618</c:v>
                </c:pt>
                <c:pt idx="473">
                  <c:v>612.90891036688618</c:v>
                </c:pt>
                <c:pt idx="474">
                  <c:v>612.90891036688618</c:v>
                </c:pt>
                <c:pt idx="475">
                  <c:v>612.90891036688618</c:v>
                </c:pt>
                <c:pt idx="476">
                  <c:v>612.90891036688618</c:v>
                </c:pt>
                <c:pt idx="477">
                  <c:v>612.90891036688618</c:v>
                </c:pt>
                <c:pt idx="478">
                  <c:v>612.90891036688618</c:v>
                </c:pt>
                <c:pt idx="479">
                  <c:v>612.90891036688618</c:v>
                </c:pt>
                <c:pt idx="480">
                  <c:v>612.90891036688618</c:v>
                </c:pt>
                <c:pt idx="481">
                  <c:v>612.90891036688618</c:v>
                </c:pt>
                <c:pt idx="482">
                  <c:v>612.90891036688618</c:v>
                </c:pt>
                <c:pt idx="483">
                  <c:v>612.90891036688618</c:v>
                </c:pt>
                <c:pt idx="484">
                  <c:v>612.90891036688618</c:v>
                </c:pt>
                <c:pt idx="485">
                  <c:v>612.90891036688618</c:v>
                </c:pt>
                <c:pt idx="486">
                  <c:v>612.90891036688618</c:v>
                </c:pt>
                <c:pt idx="487">
                  <c:v>612.90891036688618</c:v>
                </c:pt>
                <c:pt idx="488">
                  <c:v>612.90891036688618</c:v>
                </c:pt>
                <c:pt idx="489">
                  <c:v>612.90891036688618</c:v>
                </c:pt>
                <c:pt idx="490">
                  <c:v>612.90891036688618</c:v>
                </c:pt>
                <c:pt idx="491">
                  <c:v>612.90891036688618</c:v>
                </c:pt>
                <c:pt idx="492">
                  <c:v>612.90891036688618</c:v>
                </c:pt>
                <c:pt idx="493">
                  <c:v>612.90891036688618</c:v>
                </c:pt>
                <c:pt idx="494">
                  <c:v>612.90891036688618</c:v>
                </c:pt>
                <c:pt idx="495">
                  <c:v>612.90891036688618</c:v>
                </c:pt>
                <c:pt idx="496">
                  <c:v>612.90891036688618</c:v>
                </c:pt>
                <c:pt idx="497">
                  <c:v>612.90891036688618</c:v>
                </c:pt>
                <c:pt idx="498">
                  <c:v>612.90891036688618</c:v>
                </c:pt>
                <c:pt idx="499">
                  <c:v>612.90891036688618</c:v>
                </c:pt>
                <c:pt idx="500">
                  <c:v>612.90891036688618</c:v>
                </c:pt>
                <c:pt idx="501">
                  <c:v>612.90891036688618</c:v>
                </c:pt>
                <c:pt idx="502">
                  <c:v>612.90891036688618</c:v>
                </c:pt>
                <c:pt idx="503">
                  <c:v>612.90891036688618</c:v>
                </c:pt>
                <c:pt idx="504">
                  <c:v>612.90891036688618</c:v>
                </c:pt>
                <c:pt idx="505">
                  <c:v>612.90891036688618</c:v>
                </c:pt>
                <c:pt idx="506">
                  <c:v>612.90891036688618</c:v>
                </c:pt>
                <c:pt idx="507">
                  <c:v>612.90891036688618</c:v>
                </c:pt>
                <c:pt idx="508">
                  <c:v>612.90891036688618</c:v>
                </c:pt>
                <c:pt idx="509">
                  <c:v>612.90891036688618</c:v>
                </c:pt>
                <c:pt idx="510">
                  <c:v>612.90891036688618</c:v>
                </c:pt>
                <c:pt idx="511">
                  <c:v>612.90891036688618</c:v>
                </c:pt>
                <c:pt idx="512">
                  <c:v>612.90891036688618</c:v>
                </c:pt>
                <c:pt idx="513">
                  <c:v>612.90891036688618</c:v>
                </c:pt>
                <c:pt idx="514">
                  <c:v>612.90891036688618</c:v>
                </c:pt>
                <c:pt idx="515">
                  <c:v>612.90891036688618</c:v>
                </c:pt>
                <c:pt idx="516">
                  <c:v>612.90891036688618</c:v>
                </c:pt>
                <c:pt idx="517">
                  <c:v>612.90891036688618</c:v>
                </c:pt>
                <c:pt idx="518">
                  <c:v>612.90891036688618</c:v>
                </c:pt>
                <c:pt idx="519">
                  <c:v>612.90891036688618</c:v>
                </c:pt>
                <c:pt idx="520">
                  <c:v>612.90891036688618</c:v>
                </c:pt>
                <c:pt idx="521">
                  <c:v>612.90891036688618</c:v>
                </c:pt>
                <c:pt idx="522">
                  <c:v>612.90891036688618</c:v>
                </c:pt>
                <c:pt idx="523">
                  <c:v>612.90891036688618</c:v>
                </c:pt>
                <c:pt idx="524">
                  <c:v>612.90891036688618</c:v>
                </c:pt>
                <c:pt idx="525">
                  <c:v>612.90891036688618</c:v>
                </c:pt>
                <c:pt idx="526">
                  <c:v>612.90891036688618</c:v>
                </c:pt>
                <c:pt idx="527">
                  <c:v>612.90891036688618</c:v>
                </c:pt>
                <c:pt idx="528">
                  <c:v>612.90891036688618</c:v>
                </c:pt>
                <c:pt idx="529">
                  <c:v>612.90891036688618</c:v>
                </c:pt>
                <c:pt idx="530">
                  <c:v>612.90891036688618</c:v>
                </c:pt>
                <c:pt idx="531">
                  <c:v>612.90891036688618</c:v>
                </c:pt>
                <c:pt idx="532">
                  <c:v>612.90891036688618</c:v>
                </c:pt>
                <c:pt idx="533">
                  <c:v>612.90891036688618</c:v>
                </c:pt>
                <c:pt idx="534">
                  <c:v>612.90891036688618</c:v>
                </c:pt>
                <c:pt idx="535">
                  <c:v>612.90891036688618</c:v>
                </c:pt>
                <c:pt idx="536">
                  <c:v>612.90891036688618</c:v>
                </c:pt>
                <c:pt idx="537">
                  <c:v>612.90891036688618</c:v>
                </c:pt>
                <c:pt idx="538">
                  <c:v>612.90891036688618</c:v>
                </c:pt>
                <c:pt idx="539">
                  <c:v>612.90891036688618</c:v>
                </c:pt>
                <c:pt idx="540">
                  <c:v>612.90891036688618</c:v>
                </c:pt>
                <c:pt idx="541">
                  <c:v>612.90891036688618</c:v>
                </c:pt>
                <c:pt idx="542">
                  <c:v>612.90891036688618</c:v>
                </c:pt>
                <c:pt idx="543">
                  <c:v>612.90891036688618</c:v>
                </c:pt>
                <c:pt idx="544">
                  <c:v>612.90891036688618</c:v>
                </c:pt>
                <c:pt idx="545">
                  <c:v>612.90891036688618</c:v>
                </c:pt>
                <c:pt idx="546">
                  <c:v>612.90891036688618</c:v>
                </c:pt>
                <c:pt idx="547">
                  <c:v>612.90891036688618</c:v>
                </c:pt>
                <c:pt idx="548">
                  <c:v>612.90891036688618</c:v>
                </c:pt>
                <c:pt idx="549">
                  <c:v>612.90891036688618</c:v>
                </c:pt>
                <c:pt idx="550">
                  <c:v>612.90891036688618</c:v>
                </c:pt>
                <c:pt idx="551">
                  <c:v>612.90891036688618</c:v>
                </c:pt>
                <c:pt idx="552">
                  <c:v>612.90891036688618</c:v>
                </c:pt>
                <c:pt idx="553">
                  <c:v>612.90891036688618</c:v>
                </c:pt>
                <c:pt idx="554">
                  <c:v>612.90891036688618</c:v>
                </c:pt>
                <c:pt idx="555">
                  <c:v>612.90891036688618</c:v>
                </c:pt>
                <c:pt idx="556">
                  <c:v>612.90891036688618</c:v>
                </c:pt>
                <c:pt idx="557">
                  <c:v>612.90891036688618</c:v>
                </c:pt>
                <c:pt idx="558">
                  <c:v>612.90891036688618</c:v>
                </c:pt>
                <c:pt idx="559">
                  <c:v>612.90891036688618</c:v>
                </c:pt>
                <c:pt idx="560">
                  <c:v>612.90891036688618</c:v>
                </c:pt>
                <c:pt idx="561">
                  <c:v>612.90891036688618</c:v>
                </c:pt>
                <c:pt idx="562">
                  <c:v>612.90891036688618</c:v>
                </c:pt>
                <c:pt idx="563">
                  <c:v>612.90891036688618</c:v>
                </c:pt>
                <c:pt idx="564">
                  <c:v>612.90891036688618</c:v>
                </c:pt>
                <c:pt idx="565">
                  <c:v>612.90891036688618</c:v>
                </c:pt>
                <c:pt idx="566">
                  <c:v>612.90891036688618</c:v>
                </c:pt>
                <c:pt idx="567">
                  <c:v>612.90891036688618</c:v>
                </c:pt>
                <c:pt idx="568">
                  <c:v>612.90891036688618</c:v>
                </c:pt>
                <c:pt idx="569">
                  <c:v>612.90891036688618</c:v>
                </c:pt>
                <c:pt idx="570">
                  <c:v>612.90891036688618</c:v>
                </c:pt>
                <c:pt idx="571">
                  <c:v>612.90891036688618</c:v>
                </c:pt>
                <c:pt idx="572">
                  <c:v>612.90891036688618</c:v>
                </c:pt>
                <c:pt idx="573">
                  <c:v>612.90891036688618</c:v>
                </c:pt>
                <c:pt idx="574">
                  <c:v>612.90891036688618</c:v>
                </c:pt>
                <c:pt idx="575">
                  <c:v>612.90891036688618</c:v>
                </c:pt>
                <c:pt idx="576">
                  <c:v>612.90891036688618</c:v>
                </c:pt>
                <c:pt idx="577">
                  <c:v>612.90891036688618</c:v>
                </c:pt>
                <c:pt idx="578">
                  <c:v>612.90891036688618</c:v>
                </c:pt>
                <c:pt idx="579">
                  <c:v>612.90891036688618</c:v>
                </c:pt>
                <c:pt idx="580">
                  <c:v>612.90891036688618</c:v>
                </c:pt>
                <c:pt idx="581">
                  <c:v>612.90891036688618</c:v>
                </c:pt>
                <c:pt idx="582">
                  <c:v>612.90891036688618</c:v>
                </c:pt>
                <c:pt idx="583">
                  <c:v>612.90891036688618</c:v>
                </c:pt>
                <c:pt idx="584">
                  <c:v>612.90891036688618</c:v>
                </c:pt>
                <c:pt idx="585">
                  <c:v>612.90891036688618</c:v>
                </c:pt>
                <c:pt idx="586">
                  <c:v>612.90891036688618</c:v>
                </c:pt>
                <c:pt idx="587">
                  <c:v>612.90891036688618</c:v>
                </c:pt>
                <c:pt idx="588">
                  <c:v>612.90891036688618</c:v>
                </c:pt>
                <c:pt idx="589">
                  <c:v>612.90891036688618</c:v>
                </c:pt>
                <c:pt idx="590">
                  <c:v>612.90891036688618</c:v>
                </c:pt>
                <c:pt idx="591">
                  <c:v>612.90891036688618</c:v>
                </c:pt>
                <c:pt idx="592">
                  <c:v>612.90891036688618</c:v>
                </c:pt>
                <c:pt idx="593">
                  <c:v>612.90891036688618</c:v>
                </c:pt>
                <c:pt idx="594">
                  <c:v>612.90891036688618</c:v>
                </c:pt>
                <c:pt idx="595">
                  <c:v>612.90891036688618</c:v>
                </c:pt>
                <c:pt idx="596">
                  <c:v>612.90891036688618</c:v>
                </c:pt>
                <c:pt idx="597">
                  <c:v>612.90891036688618</c:v>
                </c:pt>
                <c:pt idx="598">
                  <c:v>612.90891036688618</c:v>
                </c:pt>
                <c:pt idx="599">
                  <c:v>612.90891036688618</c:v>
                </c:pt>
                <c:pt idx="600">
                  <c:v>612.90891036688618</c:v>
                </c:pt>
                <c:pt idx="601">
                  <c:v>612.90891036688618</c:v>
                </c:pt>
                <c:pt idx="602">
                  <c:v>612.90891036688618</c:v>
                </c:pt>
                <c:pt idx="603">
                  <c:v>612.90891036688618</c:v>
                </c:pt>
                <c:pt idx="604">
                  <c:v>612.90891036688618</c:v>
                </c:pt>
                <c:pt idx="605">
                  <c:v>612.90891036688618</c:v>
                </c:pt>
                <c:pt idx="606">
                  <c:v>612.90891036688618</c:v>
                </c:pt>
                <c:pt idx="607">
                  <c:v>612.90891036688618</c:v>
                </c:pt>
                <c:pt idx="608">
                  <c:v>612.90891036688618</c:v>
                </c:pt>
                <c:pt idx="609">
                  <c:v>612.90891036688618</c:v>
                </c:pt>
                <c:pt idx="610">
                  <c:v>612.90891036688618</c:v>
                </c:pt>
                <c:pt idx="611">
                  <c:v>612.90891036688618</c:v>
                </c:pt>
                <c:pt idx="612">
                  <c:v>612.90891036688618</c:v>
                </c:pt>
                <c:pt idx="613">
                  <c:v>612.90891036688618</c:v>
                </c:pt>
                <c:pt idx="614">
                  <c:v>612.90891036688618</c:v>
                </c:pt>
                <c:pt idx="615">
                  <c:v>612.90891036688618</c:v>
                </c:pt>
                <c:pt idx="616">
                  <c:v>612.90891036688618</c:v>
                </c:pt>
                <c:pt idx="617">
                  <c:v>612.90891036688618</c:v>
                </c:pt>
                <c:pt idx="618">
                  <c:v>612.90891036688618</c:v>
                </c:pt>
                <c:pt idx="619">
                  <c:v>612.90891036688618</c:v>
                </c:pt>
                <c:pt idx="620">
                  <c:v>612.90891036688618</c:v>
                </c:pt>
                <c:pt idx="621">
                  <c:v>612.90891036688618</c:v>
                </c:pt>
                <c:pt idx="622">
                  <c:v>612.90891036688618</c:v>
                </c:pt>
                <c:pt idx="623">
                  <c:v>612.90891036688618</c:v>
                </c:pt>
                <c:pt idx="624">
                  <c:v>612.90891036688618</c:v>
                </c:pt>
                <c:pt idx="625">
                  <c:v>612.90891036688618</c:v>
                </c:pt>
                <c:pt idx="626">
                  <c:v>612.90891036688618</c:v>
                </c:pt>
                <c:pt idx="627">
                  <c:v>612.90891036688618</c:v>
                </c:pt>
                <c:pt idx="628">
                  <c:v>612.90891036688618</c:v>
                </c:pt>
                <c:pt idx="629">
                  <c:v>612.90891036688618</c:v>
                </c:pt>
                <c:pt idx="630">
                  <c:v>612.90891036688618</c:v>
                </c:pt>
                <c:pt idx="631">
                  <c:v>612.90891036688618</c:v>
                </c:pt>
                <c:pt idx="632">
                  <c:v>612.90891036688618</c:v>
                </c:pt>
                <c:pt idx="633">
                  <c:v>612.90891036688618</c:v>
                </c:pt>
                <c:pt idx="634">
                  <c:v>612.90891036688618</c:v>
                </c:pt>
                <c:pt idx="635">
                  <c:v>612.90891036688618</c:v>
                </c:pt>
                <c:pt idx="636">
                  <c:v>612.90891036688618</c:v>
                </c:pt>
                <c:pt idx="637">
                  <c:v>612.90891036688618</c:v>
                </c:pt>
                <c:pt idx="638">
                  <c:v>612.90891036688618</c:v>
                </c:pt>
                <c:pt idx="639">
                  <c:v>612.90891036688618</c:v>
                </c:pt>
                <c:pt idx="640">
                  <c:v>612.90891036688618</c:v>
                </c:pt>
                <c:pt idx="641">
                  <c:v>612.90891036688618</c:v>
                </c:pt>
                <c:pt idx="642">
                  <c:v>612.90891036688618</c:v>
                </c:pt>
                <c:pt idx="643">
                  <c:v>612.90891036688618</c:v>
                </c:pt>
                <c:pt idx="644">
                  <c:v>612.90891036688618</c:v>
                </c:pt>
                <c:pt idx="645">
                  <c:v>612.90891036688618</c:v>
                </c:pt>
                <c:pt idx="646">
                  <c:v>612.90891036688618</c:v>
                </c:pt>
                <c:pt idx="647">
                  <c:v>612.90891036688618</c:v>
                </c:pt>
                <c:pt idx="648">
                  <c:v>612.90891036688618</c:v>
                </c:pt>
                <c:pt idx="649">
                  <c:v>612.90891036688618</c:v>
                </c:pt>
                <c:pt idx="650">
                  <c:v>612.90891036688618</c:v>
                </c:pt>
                <c:pt idx="651">
                  <c:v>612.90891036688618</c:v>
                </c:pt>
                <c:pt idx="652">
                  <c:v>612.90891036688618</c:v>
                </c:pt>
                <c:pt idx="653">
                  <c:v>612.90891036688618</c:v>
                </c:pt>
                <c:pt idx="654">
                  <c:v>612.90891036688618</c:v>
                </c:pt>
                <c:pt idx="655">
                  <c:v>612.90891036688618</c:v>
                </c:pt>
                <c:pt idx="656">
                  <c:v>612.90891036688618</c:v>
                </c:pt>
                <c:pt idx="657">
                  <c:v>612.90891036688618</c:v>
                </c:pt>
                <c:pt idx="658">
                  <c:v>612.90891036688618</c:v>
                </c:pt>
                <c:pt idx="659">
                  <c:v>612.90891036688618</c:v>
                </c:pt>
                <c:pt idx="660">
                  <c:v>612.90891036688618</c:v>
                </c:pt>
                <c:pt idx="661">
                  <c:v>612.90891036688618</c:v>
                </c:pt>
                <c:pt idx="662">
                  <c:v>612.90891036688618</c:v>
                </c:pt>
                <c:pt idx="663">
                  <c:v>612.90891036688618</c:v>
                </c:pt>
                <c:pt idx="664">
                  <c:v>612.90891036688618</c:v>
                </c:pt>
                <c:pt idx="665">
                  <c:v>612.90891036688618</c:v>
                </c:pt>
                <c:pt idx="666">
                  <c:v>612.90891036688618</c:v>
                </c:pt>
                <c:pt idx="667">
                  <c:v>612.90891036688618</c:v>
                </c:pt>
                <c:pt idx="668">
                  <c:v>612.90891036688618</c:v>
                </c:pt>
                <c:pt idx="669">
                  <c:v>612.90891036688618</c:v>
                </c:pt>
                <c:pt idx="670">
                  <c:v>612.90891036688618</c:v>
                </c:pt>
                <c:pt idx="671">
                  <c:v>612.90891036688618</c:v>
                </c:pt>
                <c:pt idx="672">
                  <c:v>612.90891036688618</c:v>
                </c:pt>
                <c:pt idx="673">
                  <c:v>612.90891036688618</c:v>
                </c:pt>
                <c:pt idx="674">
                  <c:v>612.90891036688618</c:v>
                </c:pt>
                <c:pt idx="675">
                  <c:v>612.90891036688618</c:v>
                </c:pt>
                <c:pt idx="676">
                  <c:v>612.90891036688618</c:v>
                </c:pt>
                <c:pt idx="677">
                  <c:v>612.90891036688618</c:v>
                </c:pt>
                <c:pt idx="678">
                  <c:v>612.90891036688618</c:v>
                </c:pt>
                <c:pt idx="679">
                  <c:v>612.90891036688618</c:v>
                </c:pt>
                <c:pt idx="680">
                  <c:v>612.90891036688618</c:v>
                </c:pt>
                <c:pt idx="681">
                  <c:v>612.90891036688618</c:v>
                </c:pt>
                <c:pt idx="682">
                  <c:v>612.90891036688618</c:v>
                </c:pt>
                <c:pt idx="683">
                  <c:v>612.90891036688618</c:v>
                </c:pt>
                <c:pt idx="684">
                  <c:v>612.90891036688618</c:v>
                </c:pt>
                <c:pt idx="685">
                  <c:v>612.90891036688618</c:v>
                </c:pt>
                <c:pt idx="686">
                  <c:v>612.90891036688618</c:v>
                </c:pt>
                <c:pt idx="687">
                  <c:v>612.90891036688618</c:v>
                </c:pt>
                <c:pt idx="688">
                  <c:v>612.90891036688618</c:v>
                </c:pt>
                <c:pt idx="689">
                  <c:v>612.90891036688618</c:v>
                </c:pt>
                <c:pt idx="690">
                  <c:v>612.90891036688618</c:v>
                </c:pt>
                <c:pt idx="691">
                  <c:v>612.90891036688618</c:v>
                </c:pt>
                <c:pt idx="692">
                  <c:v>612.90891036688618</c:v>
                </c:pt>
                <c:pt idx="693">
                  <c:v>612.90891036688618</c:v>
                </c:pt>
                <c:pt idx="694">
                  <c:v>612.90891036688618</c:v>
                </c:pt>
                <c:pt idx="695">
                  <c:v>612.90891036688618</c:v>
                </c:pt>
                <c:pt idx="696">
                  <c:v>612.90891036688618</c:v>
                </c:pt>
                <c:pt idx="697">
                  <c:v>612.90891036688618</c:v>
                </c:pt>
                <c:pt idx="698">
                  <c:v>612.90891036688618</c:v>
                </c:pt>
                <c:pt idx="699">
                  <c:v>612.90891036688618</c:v>
                </c:pt>
                <c:pt idx="700">
                  <c:v>612.90891036688618</c:v>
                </c:pt>
                <c:pt idx="701">
                  <c:v>612.90891036688618</c:v>
                </c:pt>
                <c:pt idx="702">
                  <c:v>612.90891036688618</c:v>
                </c:pt>
                <c:pt idx="703">
                  <c:v>612.90891036688618</c:v>
                </c:pt>
                <c:pt idx="704">
                  <c:v>612.90891036688618</c:v>
                </c:pt>
                <c:pt idx="705">
                  <c:v>612.90891036688618</c:v>
                </c:pt>
                <c:pt idx="706">
                  <c:v>612.90891036688618</c:v>
                </c:pt>
                <c:pt idx="707">
                  <c:v>612.90891036688618</c:v>
                </c:pt>
                <c:pt idx="708">
                  <c:v>612.90891036688618</c:v>
                </c:pt>
                <c:pt idx="709">
                  <c:v>612.90891036688618</c:v>
                </c:pt>
                <c:pt idx="710">
                  <c:v>612.90891036688618</c:v>
                </c:pt>
                <c:pt idx="711">
                  <c:v>612.90891036688618</c:v>
                </c:pt>
                <c:pt idx="712">
                  <c:v>612.90891036688618</c:v>
                </c:pt>
                <c:pt idx="713">
                  <c:v>612.90891036688618</c:v>
                </c:pt>
                <c:pt idx="714">
                  <c:v>612.90891036688618</c:v>
                </c:pt>
                <c:pt idx="715">
                  <c:v>612.90891036688618</c:v>
                </c:pt>
                <c:pt idx="716">
                  <c:v>612.90891036688618</c:v>
                </c:pt>
                <c:pt idx="717">
                  <c:v>612.90891036688618</c:v>
                </c:pt>
                <c:pt idx="718">
                  <c:v>612.90891036688618</c:v>
                </c:pt>
                <c:pt idx="719">
                  <c:v>612.90891036688618</c:v>
                </c:pt>
                <c:pt idx="720">
                  <c:v>612.90891036688618</c:v>
                </c:pt>
                <c:pt idx="721">
                  <c:v>612.90891036688618</c:v>
                </c:pt>
                <c:pt idx="722">
                  <c:v>612.90891036688618</c:v>
                </c:pt>
                <c:pt idx="723">
                  <c:v>612.90891036688618</c:v>
                </c:pt>
                <c:pt idx="724">
                  <c:v>612.90891036688618</c:v>
                </c:pt>
                <c:pt idx="725">
                  <c:v>612.90891036688618</c:v>
                </c:pt>
                <c:pt idx="726">
                  <c:v>612.90891036688618</c:v>
                </c:pt>
                <c:pt idx="727">
                  <c:v>612.90891036688618</c:v>
                </c:pt>
                <c:pt idx="728">
                  <c:v>612.90891036688618</c:v>
                </c:pt>
                <c:pt idx="729">
                  <c:v>612.90891036688618</c:v>
                </c:pt>
                <c:pt idx="730">
                  <c:v>612.90891036688618</c:v>
                </c:pt>
                <c:pt idx="731">
                  <c:v>612.90891036688618</c:v>
                </c:pt>
                <c:pt idx="732">
                  <c:v>612.90891036688618</c:v>
                </c:pt>
                <c:pt idx="733">
                  <c:v>612.90891036688618</c:v>
                </c:pt>
                <c:pt idx="734">
                  <c:v>612.90891036688618</c:v>
                </c:pt>
                <c:pt idx="735">
                  <c:v>612.90891036688618</c:v>
                </c:pt>
                <c:pt idx="736">
                  <c:v>612.90891036688618</c:v>
                </c:pt>
                <c:pt idx="737">
                  <c:v>612.90891036688618</c:v>
                </c:pt>
                <c:pt idx="738">
                  <c:v>612.90891036688618</c:v>
                </c:pt>
                <c:pt idx="739">
                  <c:v>612.90891036688618</c:v>
                </c:pt>
                <c:pt idx="740">
                  <c:v>612.90891036688618</c:v>
                </c:pt>
                <c:pt idx="741">
                  <c:v>612.90891036688618</c:v>
                </c:pt>
                <c:pt idx="742">
                  <c:v>612.90891036688618</c:v>
                </c:pt>
                <c:pt idx="743">
                  <c:v>612.90891036688618</c:v>
                </c:pt>
                <c:pt idx="744">
                  <c:v>612.90891036688618</c:v>
                </c:pt>
                <c:pt idx="745">
                  <c:v>612.90891036688618</c:v>
                </c:pt>
                <c:pt idx="746">
                  <c:v>612.90891036688618</c:v>
                </c:pt>
                <c:pt idx="747">
                  <c:v>612.90891036688618</c:v>
                </c:pt>
                <c:pt idx="748">
                  <c:v>612.90891036688618</c:v>
                </c:pt>
                <c:pt idx="749">
                  <c:v>612.90891036688618</c:v>
                </c:pt>
                <c:pt idx="750">
                  <c:v>612.90891036688618</c:v>
                </c:pt>
                <c:pt idx="751">
                  <c:v>612.90891036688618</c:v>
                </c:pt>
                <c:pt idx="752">
                  <c:v>612.90891036688618</c:v>
                </c:pt>
                <c:pt idx="753">
                  <c:v>612.90891036688618</c:v>
                </c:pt>
                <c:pt idx="754">
                  <c:v>612.90891036688618</c:v>
                </c:pt>
                <c:pt idx="755">
                  <c:v>612.90891036688618</c:v>
                </c:pt>
                <c:pt idx="756">
                  <c:v>612.90891036688618</c:v>
                </c:pt>
                <c:pt idx="757">
                  <c:v>612.90891036688618</c:v>
                </c:pt>
                <c:pt idx="758">
                  <c:v>612.90891036688618</c:v>
                </c:pt>
                <c:pt idx="759">
                  <c:v>612.90891036688618</c:v>
                </c:pt>
                <c:pt idx="760">
                  <c:v>612.90891036688618</c:v>
                </c:pt>
                <c:pt idx="761">
                  <c:v>612.90891036688618</c:v>
                </c:pt>
                <c:pt idx="762">
                  <c:v>612.90891036688618</c:v>
                </c:pt>
                <c:pt idx="763">
                  <c:v>612.90891036688618</c:v>
                </c:pt>
                <c:pt idx="764">
                  <c:v>612.90891036688618</c:v>
                </c:pt>
                <c:pt idx="765">
                  <c:v>612.90891036688618</c:v>
                </c:pt>
                <c:pt idx="766">
                  <c:v>612.90891036688618</c:v>
                </c:pt>
                <c:pt idx="767">
                  <c:v>612.90891036688618</c:v>
                </c:pt>
                <c:pt idx="768">
                  <c:v>612.90891036688618</c:v>
                </c:pt>
                <c:pt idx="769">
                  <c:v>612.90891036688618</c:v>
                </c:pt>
                <c:pt idx="770">
                  <c:v>612.90891036688618</c:v>
                </c:pt>
                <c:pt idx="771">
                  <c:v>612.90891036688618</c:v>
                </c:pt>
                <c:pt idx="772">
                  <c:v>612.90891036688618</c:v>
                </c:pt>
                <c:pt idx="773">
                  <c:v>612.90891036688618</c:v>
                </c:pt>
                <c:pt idx="774">
                  <c:v>612.90891036688618</c:v>
                </c:pt>
                <c:pt idx="775">
                  <c:v>612.90891036688618</c:v>
                </c:pt>
                <c:pt idx="776">
                  <c:v>612.90891036688618</c:v>
                </c:pt>
                <c:pt idx="777">
                  <c:v>612.90891036688618</c:v>
                </c:pt>
                <c:pt idx="778">
                  <c:v>612.90891036688618</c:v>
                </c:pt>
                <c:pt idx="779">
                  <c:v>612.90891036688618</c:v>
                </c:pt>
                <c:pt idx="780">
                  <c:v>612.90891036688618</c:v>
                </c:pt>
                <c:pt idx="781">
                  <c:v>612.90891036688618</c:v>
                </c:pt>
                <c:pt idx="782">
                  <c:v>612.90891036688618</c:v>
                </c:pt>
                <c:pt idx="783">
                  <c:v>612.90891036688618</c:v>
                </c:pt>
                <c:pt idx="784">
                  <c:v>612.90891036688618</c:v>
                </c:pt>
                <c:pt idx="785">
                  <c:v>612.90891036688618</c:v>
                </c:pt>
                <c:pt idx="786">
                  <c:v>612.90891036688618</c:v>
                </c:pt>
                <c:pt idx="787">
                  <c:v>612.90891036688618</c:v>
                </c:pt>
                <c:pt idx="788">
                  <c:v>612.90891036688618</c:v>
                </c:pt>
                <c:pt idx="789">
                  <c:v>612.90891036688618</c:v>
                </c:pt>
                <c:pt idx="790">
                  <c:v>612.90891036688618</c:v>
                </c:pt>
                <c:pt idx="791">
                  <c:v>612.90891036688618</c:v>
                </c:pt>
                <c:pt idx="792">
                  <c:v>612.90891036688618</c:v>
                </c:pt>
                <c:pt idx="793">
                  <c:v>612.90891036688618</c:v>
                </c:pt>
                <c:pt idx="794">
                  <c:v>612.90891036688618</c:v>
                </c:pt>
                <c:pt idx="795">
                  <c:v>612.90891036688618</c:v>
                </c:pt>
                <c:pt idx="796">
                  <c:v>612.90891036688618</c:v>
                </c:pt>
                <c:pt idx="797">
                  <c:v>612.90891036688618</c:v>
                </c:pt>
                <c:pt idx="798">
                  <c:v>612.90891036688618</c:v>
                </c:pt>
                <c:pt idx="799">
                  <c:v>612.90891036688618</c:v>
                </c:pt>
                <c:pt idx="800">
                  <c:v>612.90891036688618</c:v>
                </c:pt>
                <c:pt idx="801">
                  <c:v>612.90891036688618</c:v>
                </c:pt>
                <c:pt idx="802">
                  <c:v>612.90891036688618</c:v>
                </c:pt>
                <c:pt idx="803">
                  <c:v>612.90891036688618</c:v>
                </c:pt>
                <c:pt idx="804">
                  <c:v>612.90891036688618</c:v>
                </c:pt>
                <c:pt idx="805">
                  <c:v>612.90891036688618</c:v>
                </c:pt>
                <c:pt idx="806">
                  <c:v>612.90891036688618</c:v>
                </c:pt>
                <c:pt idx="807">
                  <c:v>612.90891036688618</c:v>
                </c:pt>
                <c:pt idx="808">
                  <c:v>612.90891036688618</c:v>
                </c:pt>
                <c:pt idx="809">
                  <c:v>612.90891036688618</c:v>
                </c:pt>
                <c:pt idx="810">
                  <c:v>612.90891036688618</c:v>
                </c:pt>
                <c:pt idx="811">
                  <c:v>612.90891036688618</c:v>
                </c:pt>
                <c:pt idx="812">
                  <c:v>612.90891036688618</c:v>
                </c:pt>
                <c:pt idx="813">
                  <c:v>612.90891036688618</c:v>
                </c:pt>
                <c:pt idx="814">
                  <c:v>612.90891036688618</c:v>
                </c:pt>
                <c:pt idx="815">
                  <c:v>612.90891036688618</c:v>
                </c:pt>
                <c:pt idx="816">
                  <c:v>612.90891036688618</c:v>
                </c:pt>
                <c:pt idx="817">
                  <c:v>612.90891036688618</c:v>
                </c:pt>
                <c:pt idx="818">
                  <c:v>612.90891036688618</c:v>
                </c:pt>
                <c:pt idx="819">
                  <c:v>612.90891036688618</c:v>
                </c:pt>
                <c:pt idx="820">
                  <c:v>612.90891036688618</c:v>
                </c:pt>
                <c:pt idx="821">
                  <c:v>612.90891036688618</c:v>
                </c:pt>
                <c:pt idx="822">
                  <c:v>612.90891036688618</c:v>
                </c:pt>
                <c:pt idx="823">
                  <c:v>612.90891036688618</c:v>
                </c:pt>
                <c:pt idx="824">
                  <c:v>612.90891036688618</c:v>
                </c:pt>
                <c:pt idx="825">
                  <c:v>612.90891036688618</c:v>
                </c:pt>
                <c:pt idx="826">
                  <c:v>612.90891036688618</c:v>
                </c:pt>
                <c:pt idx="827">
                  <c:v>612.90891036688618</c:v>
                </c:pt>
                <c:pt idx="828">
                  <c:v>612.90891036688618</c:v>
                </c:pt>
                <c:pt idx="829">
                  <c:v>612.90891036688618</c:v>
                </c:pt>
                <c:pt idx="830">
                  <c:v>612.90891036688618</c:v>
                </c:pt>
                <c:pt idx="831">
                  <c:v>612.90891036688618</c:v>
                </c:pt>
                <c:pt idx="832">
                  <c:v>612.90891036688618</c:v>
                </c:pt>
                <c:pt idx="833">
                  <c:v>612.90891036688618</c:v>
                </c:pt>
                <c:pt idx="834">
                  <c:v>612.90891036688618</c:v>
                </c:pt>
                <c:pt idx="835">
                  <c:v>612.90891036688618</c:v>
                </c:pt>
                <c:pt idx="836">
                  <c:v>612.90891036688618</c:v>
                </c:pt>
                <c:pt idx="837">
                  <c:v>612.90891036688618</c:v>
                </c:pt>
                <c:pt idx="838">
                  <c:v>612.90891036688618</c:v>
                </c:pt>
                <c:pt idx="839">
                  <c:v>612.90891036688618</c:v>
                </c:pt>
                <c:pt idx="840">
                  <c:v>612.90891036688618</c:v>
                </c:pt>
                <c:pt idx="841">
                  <c:v>612.90891036688618</c:v>
                </c:pt>
                <c:pt idx="842">
                  <c:v>612.90891036688618</c:v>
                </c:pt>
                <c:pt idx="843">
                  <c:v>612.90891036688618</c:v>
                </c:pt>
                <c:pt idx="844">
                  <c:v>612.90891036688618</c:v>
                </c:pt>
                <c:pt idx="845">
                  <c:v>612.90891036688618</c:v>
                </c:pt>
                <c:pt idx="846">
                  <c:v>612.90891036688618</c:v>
                </c:pt>
                <c:pt idx="847">
                  <c:v>612.90891036688618</c:v>
                </c:pt>
                <c:pt idx="848">
                  <c:v>612.90891036688618</c:v>
                </c:pt>
                <c:pt idx="849">
                  <c:v>612.90891036688618</c:v>
                </c:pt>
                <c:pt idx="850">
                  <c:v>612.90891036688618</c:v>
                </c:pt>
                <c:pt idx="851">
                  <c:v>612.90891036688618</c:v>
                </c:pt>
                <c:pt idx="852">
                  <c:v>612.90891036688618</c:v>
                </c:pt>
                <c:pt idx="853">
                  <c:v>612.90891036688618</c:v>
                </c:pt>
                <c:pt idx="854">
                  <c:v>612.90891036688618</c:v>
                </c:pt>
                <c:pt idx="855">
                  <c:v>612.90891036688618</c:v>
                </c:pt>
                <c:pt idx="856">
                  <c:v>612.90891036688618</c:v>
                </c:pt>
                <c:pt idx="857">
                  <c:v>612.90891036688618</c:v>
                </c:pt>
                <c:pt idx="858">
                  <c:v>612.90891036688618</c:v>
                </c:pt>
                <c:pt idx="859">
                  <c:v>612.90891036688618</c:v>
                </c:pt>
                <c:pt idx="860">
                  <c:v>612.90891036688618</c:v>
                </c:pt>
                <c:pt idx="861">
                  <c:v>612.90891036688618</c:v>
                </c:pt>
                <c:pt idx="862">
                  <c:v>612.90891036688618</c:v>
                </c:pt>
                <c:pt idx="863">
                  <c:v>612.90891036688618</c:v>
                </c:pt>
                <c:pt idx="864">
                  <c:v>612.90891036688618</c:v>
                </c:pt>
                <c:pt idx="865">
                  <c:v>612.90891036688618</c:v>
                </c:pt>
                <c:pt idx="866">
                  <c:v>612.90891036688618</c:v>
                </c:pt>
                <c:pt idx="867">
                  <c:v>612.90891036688618</c:v>
                </c:pt>
                <c:pt idx="868">
                  <c:v>612.90891036688618</c:v>
                </c:pt>
                <c:pt idx="869">
                  <c:v>612.90891036688618</c:v>
                </c:pt>
                <c:pt idx="870">
                  <c:v>612.90891036688618</c:v>
                </c:pt>
                <c:pt idx="871">
                  <c:v>612.90891036688618</c:v>
                </c:pt>
                <c:pt idx="872">
                  <c:v>612.90891036688618</c:v>
                </c:pt>
                <c:pt idx="873">
                  <c:v>612.90891036688618</c:v>
                </c:pt>
                <c:pt idx="874">
                  <c:v>612.90891036688618</c:v>
                </c:pt>
                <c:pt idx="875">
                  <c:v>612.90891036688618</c:v>
                </c:pt>
                <c:pt idx="876">
                  <c:v>612.90891036688618</c:v>
                </c:pt>
                <c:pt idx="877">
                  <c:v>612.90891036688618</c:v>
                </c:pt>
                <c:pt idx="878">
                  <c:v>612.90891036688618</c:v>
                </c:pt>
                <c:pt idx="879">
                  <c:v>612.90891036688618</c:v>
                </c:pt>
                <c:pt idx="880">
                  <c:v>612.90891036688618</c:v>
                </c:pt>
                <c:pt idx="881">
                  <c:v>612.90891036688618</c:v>
                </c:pt>
                <c:pt idx="882">
                  <c:v>612.90891036688618</c:v>
                </c:pt>
                <c:pt idx="883">
                  <c:v>612.90891036688618</c:v>
                </c:pt>
                <c:pt idx="884">
                  <c:v>612.90891036688618</c:v>
                </c:pt>
                <c:pt idx="885">
                  <c:v>612.90891036688618</c:v>
                </c:pt>
                <c:pt idx="886">
                  <c:v>612.90891036688618</c:v>
                </c:pt>
                <c:pt idx="887">
                  <c:v>612.90891036688618</c:v>
                </c:pt>
                <c:pt idx="888">
                  <c:v>612.90891036688618</c:v>
                </c:pt>
                <c:pt idx="889">
                  <c:v>612.90891036688618</c:v>
                </c:pt>
                <c:pt idx="890">
                  <c:v>612.90891036688618</c:v>
                </c:pt>
                <c:pt idx="891">
                  <c:v>612.90891036688618</c:v>
                </c:pt>
                <c:pt idx="892">
                  <c:v>612.90891036688618</c:v>
                </c:pt>
                <c:pt idx="893">
                  <c:v>612.90891036688618</c:v>
                </c:pt>
                <c:pt idx="894">
                  <c:v>612.90891036688618</c:v>
                </c:pt>
                <c:pt idx="895">
                  <c:v>612.90891036688618</c:v>
                </c:pt>
                <c:pt idx="896">
                  <c:v>612.90891036688618</c:v>
                </c:pt>
                <c:pt idx="897">
                  <c:v>612.90891036688618</c:v>
                </c:pt>
                <c:pt idx="898">
                  <c:v>612.90891036688618</c:v>
                </c:pt>
                <c:pt idx="899">
                  <c:v>612.90891036688618</c:v>
                </c:pt>
                <c:pt idx="900">
                  <c:v>612.90891036688618</c:v>
                </c:pt>
                <c:pt idx="901">
                  <c:v>612.90891036688618</c:v>
                </c:pt>
                <c:pt idx="902">
                  <c:v>612.90891036688618</c:v>
                </c:pt>
                <c:pt idx="903">
                  <c:v>612.90891036688618</c:v>
                </c:pt>
                <c:pt idx="904">
                  <c:v>612.90891036688618</c:v>
                </c:pt>
                <c:pt idx="905">
                  <c:v>612.90891036688618</c:v>
                </c:pt>
                <c:pt idx="906">
                  <c:v>612.90891036688618</c:v>
                </c:pt>
                <c:pt idx="907">
                  <c:v>612.90891036688618</c:v>
                </c:pt>
                <c:pt idx="908">
                  <c:v>612.90891036688618</c:v>
                </c:pt>
                <c:pt idx="909">
                  <c:v>612.90891036688618</c:v>
                </c:pt>
                <c:pt idx="910">
                  <c:v>612.90891036688618</c:v>
                </c:pt>
                <c:pt idx="911">
                  <c:v>612.90891036688618</c:v>
                </c:pt>
                <c:pt idx="912">
                  <c:v>612.90891036688618</c:v>
                </c:pt>
                <c:pt idx="913">
                  <c:v>612.90891036688618</c:v>
                </c:pt>
                <c:pt idx="914">
                  <c:v>612.90891036688618</c:v>
                </c:pt>
                <c:pt idx="915">
                  <c:v>612.90891036688618</c:v>
                </c:pt>
                <c:pt idx="916">
                  <c:v>612.90891036688618</c:v>
                </c:pt>
                <c:pt idx="917">
                  <c:v>612.90891036688618</c:v>
                </c:pt>
                <c:pt idx="918">
                  <c:v>612.90891036688618</c:v>
                </c:pt>
                <c:pt idx="919">
                  <c:v>612.90891036688618</c:v>
                </c:pt>
                <c:pt idx="920">
                  <c:v>612.90891036688618</c:v>
                </c:pt>
                <c:pt idx="921">
                  <c:v>612.90891036688618</c:v>
                </c:pt>
                <c:pt idx="922">
                  <c:v>612.90891036688618</c:v>
                </c:pt>
                <c:pt idx="923">
                  <c:v>612.90891036688618</c:v>
                </c:pt>
                <c:pt idx="924">
                  <c:v>612.90891036688618</c:v>
                </c:pt>
                <c:pt idx="925">
                  <c:v>612.90891036688618</c:v>
                </c:pt>
                <c:pt idx="926">
                  <c:v>612.90891036688618</c:v>
                </c:pt>
                <c:pt idx="927">
                  <c:v>612.90891036688618</c:v>
                </c:pt>
                <c:pt idx="928">
                  <c:v>612.90891036688618</c:v>
                </c:pt>
                <c:pt idx="929">
                  <c:v>612.90891036688618</c:v>
                </c:pt>
                <c:pt idx="930">
                  <c:v>612.90891036688618</c:v>
                </c:pt>
                <c:pt idx="931">
                  <c:v>612.90891036688618</c:v>
                </c:pt>
                <c:pt idx="932">
                  <c:v>612.90891036688618</c:v>
                </c:pt>
                <c:pt idx="933">
                  <c:v>612.90891036688618</c:v>
                </c:pt>
                <c:pt idx="934">
                  <c:v>612.90891036688618</c:v>
                </c:pt>
                <c:pt idx="935">
                  <c:v>612.90891036688618</c:v>
                </c:pt>
                <c:pt idx="936">
                  <c:v>612.90891036688618</c:v>
                </c:pt>
                <c:pt idx="937">
                  <c:v>612.90891036688618</c:v>
                </c:pt>
                <c:pt idx="938">
                  <c:v>612.90891036688618</c:v>
                </c:pt>
                <c:pt idx="939">
                  <c:v>612.90891036688618</c:v>
                </c:pt>
                <c:pt idx="940">
                  <c:v>612.90891036688618</c:v>
                </c:pt>
                <c:pt idx="941">
                  <c:v>612.90891036688618</c:v>
                </c:pt>
                <c:pt idx="942">
                  <c:v>612.90891036688618</c:v>
                </c:pt>
                <c:pt idx="943">
                  <c:v>612.90891036688618</c:v>
                </c:pt>
                <c:pt idx="944">
                  <c:v>612.90891036688618</c:v>
                </c:pt>
                <c:pt idx="945">
                  <c:v>612.90891036688618</c:v>
                </c:pt>
                <c:pt idx="946">
                  <c:v>612.90891036688618</c:v>
                </c:pt>
                <c:pt idx="947">
                  <c:v>612.90891036688618</c:v>
                </c:pt>
                <c:pt idx="948">
                  <c:v>612.90891036688618</c:v>
                </c:pt>
                <c:pt idx="949">
                  <c:v>612.90891036688618</c:v>
                </c:pt>
                <c:pt idx="950">
                  <c:v>612.90891036688618</c:v>
                </c:pt>
                <c:pt idx="951">
                  <c:v>612.90891036688618</c:v>
                </c:pt>
                <c:pt idx="952">
                  <c:v>612.90891036688618</c:v>
                </c:pt>
                <c:pt idx="953">
                  <c:v>612.90891036688618</c:v>
                </c:pt>
                <c:pt idx="954">
                  <c:v>612.90891036688618</c:v>
                </c:pt>
                <c:pt idx="955">
                  <c:v>612.90891036688618</c:v>
                </c:pt>
                <c:pt idx="956">
                  <c:v>612.90891036688618</c:v>
                </c:pt>
                <c:pt idx="957">
                  <c:v>612.90891036688618</c:v>
                </c:pt>
                <c:pt idx="958">
                  <c:v>612.90891036688618</c:v>
                </c:pt>
                <c:pt idx="959">
                  <c:v>612.90891036688618</c:v>
                </c:pt>
                <c:pt idx="960">
                  <c:v>612.90891036688618</c:v>
                </c:pt>
                <c:pt idx="961">
                  <c:v>612.90891036688618</c:v>
                </c:pt>
                <c:pt idx="962">
                  <c:v>612.90891036688618</c:v>
                </c:pt>
                <c:pt idx="963">
                  <c:v>612.90891036688618</c:v>
                </c:pt>
                <c:pt idx="964">
                  <c:v>612.90891036688618</c:v>
                </c:pt>
                <c:pt idx="965">
                  <c:v>612.90891036688618</c:v>
                </c:pt>
                <c:pt idx="966">
                  <c:v>612.90891036688618</c:v>
                </c:pt>
                <c:pt idx="967">
                  <c:v>612.90891036688618</c:v>
                </c:pt>
                <c:pt idx="968">
                  <c:v>612.90891036688618</c:v>
                </c:pt>
                <c:pt idx="969">
                  <c:v>612.90891036688618</c:v>
                </c:pt>
                <c:pt idx="970">
                  <c:v>612.90891036688618</c:v>
                </c:pt>
                <c:pt idx="971">
                  <c:v>612.90891036688618</c:v>
                </c:pt>
                <c:pt idx="972">
                  <c:v>612.90891036688618</c:v>
                </c:pt>
                <c:pt idx="973">
                  <c:v>612.90891036688618</c:v>
                </c:pt>
                <c:pt idx="974">
                  <c:v>612.90891036688618</c:v>
                </c:pt>
                <c:pt idx="975">
                  <c:v>612.90891036688618</c:v>
                </c:pt>
                <c:pt idx="976">
                  <c:v>612.90891036688618</c:v>
                </c:pt>
                <c:pt idx="977">
                  <c:v>612.90891036688618</c:v>
                </c:pt>
                <c:pt idx="978">
                  <c:v>612.90891036688618</c:v>
                </c:pt>
                <c:pt idx="979">
                  <c:v>612.90891036688618</c:v>
                </c:pt>
                <c:pt idx="980">
                  <c:v>612.90891036688618</c:v>
                </c:pt>
                <c:pt idx="981">
                  <c:v>612.90891036688618</c:v>
                </c:pt>
                <c:pt idx="982">
                  <c:v>612.90891036688618</c:v>
                </c:pt>
                <c:pt idx="983">
                  <c:v>612.90891036688618</c:v>
                </c:pt>
                <c:pt idx="984">
                  <c:v>612.90891036688618</c:v>
                </c:pt>
                <c:pt idx="985">
                  <c:v>612.90891036688618</c:v>
                </c:pt>
                <c:pt idx="986">
                  <c:v>612.90891036688618</c:v>
                </c:pt>
                <c:pt idx="987">
                  <c:v>612.90891036688618</c:v>
                </c:pt>
                <c:pt idx="988">
                  <c:v>612.90891036688618</c:v>
                </c:pt>
                <c:pt idx="989">
                  <c:v>612.90891036688618</c:v>
                </c:pt>
                <c:pt idx="990">
                  <c:v>612.90891036688618</c:v>
                </c:pt>
                <c:pt idx="991">
                  <c:v>612.90891036688618</c:v>
                </c:pt>
                <c:pt idx="992">
                  <c:v>612.90891036688618</c:v>
                </c:pt>
                <c:pt idx="993">
                  <c:v>612.90891036688618</c:v>
                </c:pt>
                <c:pt idx="994">
                  <c:v>612.90891036688618</c:v>
                </c:pt>
                <c:pt idx="995">
                  <c:v>612.90891036688618</c:v>
                </c:pt>
                <c:pt idx="996">
                  <c:v>612.90891036688618</c:v>
                </c:pt>
                <c:pt idx="997">
                  <c:v>612.90891036688618</c:v>
                </c:pt>
                <c:pt idx="998">
                  <c:v>612.90891036688618</c:v>
                </c:pt>
                <c:pt idx="999">
                  <c:v>612.90891036688618</c:v>
                </c:pt>
                <c:pt idx="1000">
                  <c:v>612.90891036688618</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32.900000000000176</c:v>
                </c:pt>
                <c:pt idx="388">
                  <c:v>33.000000000000178</c:v>
                </c:pt>
                <c:pt idx="389">
                  <c:v>33.000100000000181</c:v>
                </c:pt>
                <c:pt idx="390">
                  <c:v>33.000200000000184</c:v>
                </c:pt>
                <c:pt idx="391">
                  <c:v>33.000300000000188</c:v>
                </c:pt>
                <c:pt idx="392">
                  <c:v>33.000400000000191</c:v>
                </c:pt>
                <c:pt idx="393">
                  <c:v>33.000500000000194</c:v>
                </c:pt>
                <c:pt idx="394">
                  <c:v>33.000600000000198</c:v>
                </c:pt>
                <c:pt idx="395">
                  <c:v>33.000700000000201</c:v>
                </c:pt>
                <c:pt idx="396">
                  <c:v>33.000800000000204</c:v>
                </c:pt>
                <c:pt idx="397">
                  <c:v>33.000900000000208</c:v>
                </c:pt>
                <c:pt idx="398">
                  <c:v>33.001000000000211</c:v>
                </c:pt>
                <c:pt idx="399">
                  <c:v>33.001100000000214</c:v>
                </c:pt>
                <c:pt idx="400">
                  <c:v>33.001200000000217</c:v>
                </c:pt>
                <c:pt idx="401">
                  <c:v>33.001300000000221</c:v>
                </c:pt>
                <c:pt idx="402">
                  <c:v>33.001400000000224</c:v>
                </c:pt>
                <c:pt idx="403">
                  <c:v>33.001500000000227</c:v>
                </c:pt>
                <c:pt idx="404">
                  <c:v>33.001600000000231</c:v>
                </c:pt>
                <c:pt idx="405">
                  <c:v>33.001700000000234</c:v>
                </c:pt>
                <c:pt idx="406">
                  <c:v>33.001800000000237</c:v>
                </c:pt>
                <c:pt idx="407">
                  <c:v>33.001900000000241</c:v>
                </c:pt>
                <c:pt idx="408">
                  <c:v>33.002000000000244</c:v>
                </c:pt>
                <c:pt idx="409">
                  <c:v>33.002100000000247</c:v>
                </c:pt>
                <c:pt idx="410">
                  <c:v>33.002200000000251</c:v>
                </c:pt>
                <c:pt idx="411">
                  <c:v>33.002300000000254</c:v>
                </c:pt>
                <c:pt idx="412">
                  <c:v>33.002400000000257</c:v>
                </c:pt>
                <c:pt idx="413">
                  <c:v>33.002500000000261</c:v>
                </c:pt>
                <c:pt idx="414">
                  <c:v>33.002600000000264</c:v>
                </c:pt>
                <c:pt idx="415">
                  <c:v>33.002700000000267</c:v>
                </c:pt>
                <c:pt idx="416">
                  <c:v>33.002800000000271</c:v>
                </c:pt>
                <c:pt idx="417">
                  <c:v>33.002900000000274</c:v>
                </c:pt>
                <c:pt idx="418">
                  <c:v>33.003000000000277</c:v>
                </c:pt>
                <c:pt idx="419">
                  <c:v>33.003100000000281</c:v>
                </c:pt>
                <c:pt idx="420">
                  <c:v>33.003200000000284</c:v>
                </c:pt>
                <c:pt idx="421">
                  <c:v>33.003300000000287</c:v>
                </c:pt>
                <c:pt idx="422">
                  <c:v>33.003400000000291</c:v>
                </c:pt>
                <c:pt idx="423">
                  <c:v>33.003500000000294</c:v>
                </c:pt>
                <c:pt idx="424">
                  <c:v>33.003600000000297</c:v>
                </c:pt>
                <c:pt idx="425">
                  <c:v>33.0037000000003</c:v>
                </c:pt>
                <c:pt idx="426">
                  <c:v>33.003800000000304</c:v>
                </c:pt>
                <c:pt idx="427">
                  <c:v>33.003900000000307</c:v>
                </c:pt>
                <c:pt idx="428">
                  <c:v>33.00400000000031</c:v>
                </c:pt>
                <c:pt idx="429">
                  <c:v>33.004100000000314</c:v>
                </c:pt>
                <c:pt idx="430">
                  <c:v>33.004200000000317</c:v>
                </c:pt>
                <c:pt idx="431">
                  <c:v>33.00430000000032</c:v>
                </c:pt>
                <c:pt idx="432">
                  <c:v>33.004400000000324</c:v>
                </c:pt>
                <c:pt idx="433">
                  <c:v>33.004500000000327</c:v>
                </c:pt>
                <c:pt idx="434">
                  <c:v>33.00460000000033</c:v>
                </c:pt>
                <c:pt idx="435">
                  <c:v>33.004700000000334</c:v>
                </c:pt>
                <c:pt idx="436">
                  <c:v>33.004800000000337</c:v>
                </c:pt>
                <c:pt idx="437">
                  <c:v>33.00490000000034</c:v>
                </c:pt>
                <c:pt idx="438">
                  <c:v>33.005000000000344</c:v>
                </c:pt>
                <c:pt idx="439">
                  <c:v>33.005100000000347</c:v>
                </c:pt>
                <c:pt idx="440">
                  <c:v>33.00520000000035</c:v>
                </c:pt>
                <c:pt idx="441">
                  <c:v>33.005300000000354</c:v>
                </c:pt>
                <c:pt idx="442">
                  <c:v>33.005400000000357</c:v>
                </c:pt>
                <c:pt idx="443">
                  <c:v>33.00550000000036</c:v>
                </c:pt>
                <c:pt idx="444">
                  <c:v>33.005600000000364</c:v>
                </c:pt>
                <c:pt idx="445">
                  <c:v>33.005700000000367</c:v>
                </c:pt>
                <c:pt idx="446">
                  <c:v>33.00580000000037</c:v>
                </c:pt>
                <c:pt idx="447">
                  <c:v>33.005900000000373</c:v>
                </c:pt>
                <c:pt idx="448">
                  <c:v>33.006000000000377</c:v>
                </c:pt>
                <c:pt idx="449">
                  <c:v>33.00610000000038</c:v>
                </c:pt>
                <c:pt idx="450">
                  <c:v>33.006200000000383</c:v>
                </c:pt>
                <c:pt idx="451">
                  <c:v>33.006300000000387</c:v>
                </c:pt>
                <c:pt idx="452">
                  <c:v>33.00640000000039</c:v>
                </c:pt>
                <c:pt idx="453">
                  <c:v>33.006500000000393</c:v>
                </c:pt>
                <c:pt idx="454">
                  <c:v>33.006600000000397</c:v>
                </c:pt>
                <c:pt idx="455">
                  <c:v>33.0067000000004</c:v>
                </c:pt>
                <c:pt idx="456">
                  <c:v>33.006800000000403</c:v>
                </c:pt>
                <c:pt idx="457">
                  <c:v>33.006900000000407</c:v>
                </c:pt>
                <c:pt idx="458">
                  <c:v>33.00700000000041</c:v>
                </c:pt>
                <c:pt idx="459">
                  <c:v>33.007100000000413</c:v>
                </c:pt>
                <c:pt idx="460">
                  <c:v>33.007200000000417</c:v>
                </c:pt>
                <c:pt idx="461">
                  <c:v>33.00730000000042</c:v>
                </c:pt>
                <c:pt idx="462">
                  <c:v>33.007400000000423</c:v>
                </c:pt>
                <c:pt idx="463">
                  <c:v>33.007500000000427</c:v>
                </c:pt>
                <c:pt idx="464">
                  <c:v>33.00760000000043</c:v>
                </c:pt>
                <c:pt idx="465">
                  <c:v>33.007700000000433</c:v>
                </c:pt>
                <c:pt idx="466">
                  <c:v>33.007800000000437</c:v>
                </c:pt>
                <c:pt idx="467">
                  <c:v>33.00790000000044</c:v>
                </c:pt>
                <c:pt idx="468">
                  <c:v>33.008000000000443</c:v>
                </c:pt>
                <c:pt idx="469">
                  <c:v>33.008100000000447</c:v>
                </c:pt>
                <c:pt idx="470">
                  <c:v>33.00820000000045</c:v>
                </c:pt>
                <c:pt idx="471">
                  <c:v>33.008300000000453</c:v>
                </c:pt>
                <c:pt idx="472">
                  <c:v>33.008400000000456</c:v>
                </c:pt>
                <c:pt idx="473">
                  <c:v>33.00850000000046</c:v>
                </c:pt>
                <c:pt idx="474">
                  <c:v>33.008600000000463</c:v>
                </c:pt>
                <c:pt idx="475">
                  <c:v>33.008700000000466</c:v>
                </c:pt>
                <c:pt idx="476">
                  <c:v>33.00880000000047</c:v>
                </c:pt>
                <c:pt idx="477">
                  <c:v>33.008900000000473</c:v>
                </c:pt>
                <c:pt idx="478">
                  <c:v>33.009000000000476</c:v>
                </c:pt>
                <c:pt idx="479">
                  <c:v>33.00910000000048</c:v>
                </c:pt>
                <c:pt idx="480">
                  <c:v>33.009200000000483</c:v>
                </c:pt>
                <c:pt idx="481">
                  <c:v>33.009300000000486</c:v>
                </c:pt>
                <c:pt idx="482">
                  <c:v>33.00940000000049</c:v>
                </c:pt>
                <c:pt idx="483">
                  <c:v>33.009500000000493</c:v>
                </c:pt>
                <c:pt idx="484">
                  <c:v>33.009600000000496</c:v>
                </c:pt>
                <c:pt idx="485">
                  <c:v>33.0097000000005</c:v>
                </c:pt>
                <c:pt idx="486">
                  <c:v>33.009800000000503</c:v>
                </c:pt>
                <c:pt idx="487">
                  <c:v>33.009900000000506</c:v>
                </c:pt>
                <c:pt idx="488">
                  <c:v>33.01000000000051</c:v>
                </c:pt>
                <c:pt idx="489">
                  <c:v>33.010100000000513</c:v>
                </c:pt>
                <c:pt idx="490">
                  <c:v>33.010200000000516</c:v>
                </c:pt>
                <c:pt idx="491">
                  <c:v>33.01030000000052</c:v>
                </c:pt>
                <c:pt idx="492">
                  <c:v>33.010400000000523</c:v>
                </c:pt>
                <c:pt idx="493">
                  <c:v>33.010500000000526</c:v>
                </c:pt>
                <c:pt idx="494">
                  <c:v>33.01060000000053</c:v>
                </c:pt>
                <c:pt idx="495">
                  <c:v>33.010700000000533</c:v>
                </c:pt>
                <c:pt idx="496">
                  <c:v>33.010800000000536</c:v>
                </c:pt>
                <c:pt idx="497">
                  <c:v>33.010900000000539</c:v>
                </c:pt>
                <c:pt idx="498">
                  <c:v>33.011000000000543</c:v>
                </c:pt>
                <c:pt idx="499">
                  <c:v>33.011100000000546</c:v>
                </c:pt>
                <c:pt idx="500">
                  <c:v>33.011200000000549</c:v>
                </c:pt>
                <c:pt idx="501">
                  <c:v>33.011300000000553</c:v>
                </c:pt>
                <c:pt idx="502">
                  <c:v>33.011400000000556</c:v>
                </c:pt>
                <c:pt idx="503">
                  <c:v>33.011500000000559</c:v>
                </c:pt>
                <c:pt idx="504">
                  <c:v>33.011600000000563</c:v>
                </c:pt>
                <c:pt idx="505">
                  <c:v>33.011700000000566</c:v>
                </c:pt>
                <c:pt idx="506">
                  <c:v>33.011800000000569</c:v>
                </c:pt>
                <c:pt idx="507">
                  <c:v>33.011900000000573</c:v>
                </c:pt>
                <c:pt idx="508">
                  <c:v>33.012000000000576</c:v>
                </c:pt>
                <c:pt idx="509">
                  <c:v>33.012100000000579</c:v>
                </c:pt>
                <c:pt idx="510">
                  <c:v>33.012200000000583</c:v>
                </c:pt>
                <c:pt idx="511">
                  <c:v>33.012300000000586</c:v>
                </c:pt>
                <c:pt idx="512">
                  <c:v>33.012400000000589</c:v>
                </c:pt>
                <c:pt idx="513">
                  <c:v>33.012500000000593</c:v>
                </c:pt>
                <c:pt idx="514">
                  <c:v>33.012600000000596</c:v>
                </c:pt>
                <c:pt idx="515">
                  <c:v>33.012700000000599</c:v>
                </c:pt>
                <c:pt idx="516">
                  <c:v>33.012800000000603</c:v>
                </c:pt>
                <c:pt idx="517">
                  <c:v>33.012900000000606</c:v>
                </c:pt>
                <c:pt idx="518">
                  <c:v>33.013000000000609</c:v>
                </c:pt>
                <c:pt idx="519">
                  <c:v>33.013100000000613</c:v>
                </c:pt>
                <c:pt idx="520">
                  <c:v>33.013200000000616</c:v>
                </c:pt>
                <c:pt idx="521">
                  <c:v>33.013300000000619</c:v>
                </c:pt>
                <c:pt idx="522">
                  <c:v>33.013400000000622</c:v>
                </c:pt>
                <c:pt idx="523">
                  <c:v>33.013500000000626</c:v>
                </c:pt>
                <c:pt idx="524">
                  <c:v>33.013600000000629</c:v>
                </c:pt>
                <c:pt idx="525">
                  <c:v>33.013700000000632</c:v>
                </c:pt>
                <c:pt idx="526">
                  <c:v>33.013800000000636</c:v>
                </c:pt>
                <c:pt idx="527">
                  <c:v>33.013900000000639</c:v>
                </c:pt>
                <c:pt idx="528">
                  <c:v>33.014000000000642</c:v>
                </c:pt>
                <c:pt idx="529">
                  <c:v>33.014100000000646</c:v>
                </c:pt>
                <c:pt idx="530">
                  <c:v>33.014200000000649</c:v>
                </c:pt>
                <c:pt idx="531">
                  <c:v>33.014300000000652</c:v>
                </c:pt>
                <c:pt idx="532">
                  <c:v>33.014400000000656</c:v>
                </c:pt>
                <c:pt idx="533">
                  <c:v>33.014500000000659</c:v>
                </c:pt>
                <c:pt idx="534">
                  <c:v>33.014600000000662</c:v>
                </c:pt>
                <c:pt idx="535">
                  <c:v>33.014700000000666</c:v>
                </c:pt>
                <c:pt idx="536">
                  <c:v>33.014800000000669</c:v>
                </c:pt>
                <c:pt idx="537">
                  <c:v>33.014900000000672</c:v>
                </c:pt>
                <c:pt idx="538">
                  <c:v>33.015000000000676</c:v>
                </c:pt>
                <c:pt idx="539">
                  <c:v>33.015100000000679</c:v>
                </c:pt>
                <c:pt idx="540">
                  <c:v>33.015200000000682</c:v>
                </c:pt>
                <c:pt idx="541">
                  <c:v>33.015300000000686</c:v>
                </c:pt>
                <c:pt idx="542">
                  <c:v>33.015400000000689</c:v>
                </c:pt>
                <c:pt idx="543">
                  <c:v>33.015500000000692</c:v>
                </c:pt>
                <c:pt idx="544">
                  <c:v>33.015600000000696</c:v>
                </c:pt>
                <c:pt idx="545">
                  <c:v>33.015700000000699</c:v>
                </c:pt>
                <c:pt idx="546">
                  <c:v>33.015800000000702</c:v>
                </c:pt>
                <c:pt idx="547">
                  <c:v>33.015900000000705</c:v>
                </c:pt>
                <c:pt idx="548">
                  <c:v>33.016000000000709</c:v>
                </c:pt>
                <c:pt idx="549">
                  <c:v>33.016100000000712</c:v>
                </c:pt>
                <c:pt idx="550">
                  <c:v>33.016200000000715</c:v>
                </c:pt>
                <c:pt idx="551">
                  <c:v>33.016300000000719</c:v>
                </c:pt>
                <c:pt idx="552">
                  <c:v>33.016400000000722</c:v>
                </c:pt>
                <c:pt idx="553">
                  <c:v>33.016500000000725</c:v>
                </c:pt>
                <c:pt idx="554">
                  <c:v>33.016600000000729</c:v>
                </c:pt>
                <c:pt idx="555">
                  <c:v>33.016700000000732</c:v>
                </c:pt>
                <c:pt idx="556">
                  <c:v>33.016800000000735</c:v>
                </c:pt>
                <c:pt idx="557">
                  <c:v>33.016900000000739</c:v>
                </c:pt>
                <c:pt idx="558">
                  <c:v>33.017000000000742</c:v>
                </c:pt>
                <c:pt idx="559">
                  <c:v>33.017100000000745</c:v>
                </c:pt>
                <c:pt idx="560">
                  <c:v>33.017200000000749</c:v>
                </c:pt>
                <c:pt idx="561">
                  <c:v>33.017300000000752</c:v>
                </c:pt>
                <c:pt idx="562">
                  <c:v>33.017400000000755</c:v>
                </c:pt>
                <c:pt idx="563">
                  <c:v>33.017500000000759</c:v>
                </c:pt>
                <c:pt idx="564">
                  <c:v>33.017600000000762</c:v>
                </c:pt>
                <c:pt idx="565">
                  <c:v>33.017700000000765</c:v>
                </c:pt>
                <c:pt idx="566">
                  <c:v>33.017800000000769</c:v>
                </c:pt>
                <c:pt idx="567">
                  <c:v>33.017900000000772</c:v>
                </c:pt>
                <c:pt idx="568">
                  <c:v>33.018000000000775</c:v>
                </c:pt>
                <c:pt idx="569">
                  <c:v>33.018100000000778</c:v>
                </c:pt>
                <c:pt idx="570">
                  <c:v>33.018200000000782</c:v>
                </c:pt>
                <c:pt idx="571">
                  <c:v>33.018300000000785</c:v>
                </c:pt>
                <c:pt idx="572">
                  <c:v>33.018400000000788</c:v>
                </c:pt>
                <c:pt idx="573">
                  <c:v>33.018500000000792</c:v>
                </c:pt>
                <c:pt idx="574">
                  <c:v>33.018600000000795</c:v>
                </c:pt>
                <c:pt idx="575">
                  <c:v>33.018700000000798</c:v>
                </c:pt>
                <c:pt idx="576">
                  <c:v>33.018800000000802</c:v>
                </c:pt>
                <c:pt idx="577">
                  <c:v>33.018900000000805</c:v>
                </c:pt>
                <c:pt idx="578">
                  <c:v>33.019000000000808</c:v>
                </c:pt>
                <c:pt idx="579">
                  <c:v>33.019100000000812</c:v>
                </c:pt>
                <c:pt idx="580">
                  <c:v>33.019200000000815</c:v>
                </c:pt>
                <c:pt idx="581">
                  <c:v>33.019300000000818</c:v>
                </c:pt>
                <c:pt idx="582">
                  <c:v>33.019400000000822</c:v>
                </c:pt>
                <c:pt idx="583">
                  <c:v>33.019500000000825</c:v>
                </c:pt>
                <c:pt idx="584">
                  <c:v>33.019600000000828</c:v>
                </c:pt>
                <c:pt idx="585">
                  <c:v>33.019700000000832</c:v>
                </c:pt>
                <c:pt idx="586">
                  <c:v>33.019800000000835</c:v>
                </c:pt>
                <c:pt idx="587">
                  <c:v>33.019900000000838</c:v>
                </c:pt>
                <c:pt idx="588">
                  <c:v>33.020000000000842</c:v>
                </c:pt>
                <c:pt idx="589">
                  <c:v>33.020100000000845</c:v>
                </c:pt>
                <c:pt idx="590">
                  <c:v>33.020200000000848</c:v>
                </c:pt>
                <c:pt idx="591">
                  <c:v>33.020300000000852</c:v>
                </c:pt>
                <c:pt idx="592">
                  <c:v>33.020400000000855</c:v>
                </c:pt>
                <c:pt idx="593">
                  <c:v>33.020500000000858</c:v>
                </c:pt>
                <c:pt idx="594">
                  <c:v>33.020600000000861</c:v>
                </c:pt>
                <c:pt idx="595">
                  <c:v>33.020700000000865</c:v>
                </c:pt>
                <c:pt idx="596">
                  <c:v>33.020800000000868</c:v>
                </c:pt>
                <c:pt idx="597">
                  <c:v>33.020900000000871</c:v>
                </c:pt>
                <c:pt idx="598">
                  <c:v>33.021000000000875</c:v>
                </c:pt>
                <c:pt idx="599">
                  <c:v>33.021100000000878</c:v>
                </c:pt>
                <c:pt idx="600">
                  <c:v>33.021200000000881</c:v>
                </c:pt>
                <c:pt idx="601">
                  <c:v>33.021300000000885</c:v>
                </c:pt>
                <c:pt idx="602">
                  <c:v>33.021400000000888</c:v>
                </c:pt>
                <c:pt idx="603">
                  <c:v>33.021500000000891</c:v>
                </c:pt>
                <c:pt idx="604">
                  <c:v>33.021600000000895</c:v>
                </c:pt>
                <c:pt idx="605">
                  <c:v>33.021700000000898</c:v>
                </c:pt>
                <c:pt idx="606">
                  <c:v>33.021800000000901</c:v>
                </c:pt>
                <c:pt idx="607">
                  <c:v>33.021900000000905</c:v>
                </c:pt>
                <c:pt idx="608">
                  <c:v>33.022000000000908</c:v>
                </c:pt>
                <c:pt idx="609">
                  <c:v>33.022100000000911</c:v>
                </c:pt>
                <c:pt idx="610">
                  <c:v>33.022200000000915</c:v>
                </c:pt>
                <c:pt idx="611">
                  <c:v>33.022300000000918</c:v>
                </c:pt>
                <c:pt idx="612">
                  <c:v>33.022400000000921</c:v>
                </c:pt>
                <c:pt idx="613">
                  <c:v>33.022500000000925</c:v>
                </c:pt>
                <c:pt idx="614">
                  <c:v>33.022600000000928</c:v>
                </c:pt>
                <c:pt idx="615">
                  <c:v>33.022700000000931</c:v>
                </c:pt>
                <c:pt idx="616">
                  <c:v>33.022800000000935</c:v>
                </c:pt>
                <c:pt idx="617">
                  <c:v>33.022900000000938</c:v>
                </c:pt>
                <c:pt idx="618">
                  <c:v>33.023000000000941</c:v>
                </c:pt>
                <c:pt idx="619">
                  <c:v>33.023100000000944</c:v>
                </c:pt>
                <c:pt idx="620">
                  <c:v>33.023200000000948</c:v>
                </c:pt>
                <c:pt idx="621">
                  <c:v>33.023300000000951</c:v>
                </c:pt>
                <c:pt idx="622">
                  <c:v>33.023400000000954</c:v>
                </c:pt>
                <c:pt idx="623">
                  <c:v>33.023500000000958</c:v>
                </c:pt>
                <c:pt idx="624">
                  <c:v>33.023600000000961</c:v>
                </c:pt>
                <c:pt idx="625">
                  <c:v>33.023700000000964</c:v>
                </c:pt>
                <c:pt idx="626">
                  <c:v>33.023800000000968</c:v>
                </c:pt>
                <c:pt idx="627">
                  <c:v>33.023900000000971</c:v>
                </c:pt>
                <c:pt idx="628">
                  <c:v>33.024000000000974</c:v>
                </c:pt>
                <c:pt idx="629">
                  <c:v>33.024100000000978</c:v>
                </c:pt>
                <c:pt idx="630">
                  <c:v>33.024200000000981</c:v>
                </c:pt>
                <c:pt idx="631">
                  <c:v>33.024300000000984</c:v>
                </c:pt>
                <c:pt idx="632">
                  <c:v>33.024400000000988</c:v>
                </c:pt>
                <c:pt idx="633">
                  <c:v>33.024500000000991</c:v>
                </c:pt>
                <c:pt idx="634">
                  <c:v>33.024600000000994</c:v>
                </c:pt>
                <c:pt idx="635">
                  <c:v>33.024700000000998</c:v>
                </c:pt>
                <c:pt idx="636">
                  <c:v>33.024800000001001</c:v>
                </c:pt>
                <c:pt idx="637">
                  <c:v>33.024900000001004</c:v>
                </c:pt>
                <c:pt idx="638">
                  <c:v>33.025000000001008</c:v>
                </c:pt>
                <c:pt idx="639">
                  <c:v>33.025100000001011</c:v>
                </c:pt>
                <c:pt idx="640">
                  <c:v>33.025200000001014</c:v>
                </c:pt>
                <c:pt idx="641">
                  <c:v>33.025300000001018</c:v>
                </c:pt>
                <c:pt idx="642">
                  <c:v>33.025400000001021</c:v>
                </c:pt>
                <c:pt idx="643">
                  <c:v>33.025500000001024</c:v>
                </c:pt>
                <c:pt idx="644">
                  <c:v>33.025600000001027</c:v>
                </c:pt>
                <c:pt idx="645">
                  <c:v>33.025700000001031</c:v>
                </c:pt>
                <c:pt idx="646">
                  <c:v>33.025800000001034</c:v>
                </c:pt>
                <c:pt idx="647">
                  <c:v>33.025900000001037</c:v>
                </c:pt>
                <c:pt idx="648">
                  <c:v>33.026000000001041</c:v>
                </c:pt>
                <c:pt idx="649">
                  <c:v>33.026100000001044</c:v>
                </c:pt>
                <c:pt idx="650">
                  <c:v>33.026200000001047</c:v>
                </c:pt>
                <c:pt idx="651">
                  <c:v>33.026300000001051</c:v>
                </c:pt>
                <c:pt idx="652">
                  <c:v>33.026400000001054</c:v>
                </c:pt>
                <c:pt idx="653">
                  <c:v>33.026500000001057</c:v>
                </c:pt>
                <c:pt idx="654">
                  <c:v>33.026600000001061</c:v>
                </c:pt>
                <c:pt idx="655">
                  <c:v>33.026700000001064</c:v>
                </c:pt>
                <c:pt idx="656">
                  <c:v>33.026800000001067</c:v>
                </c:pt>
                <c:pt idx="657">
                  <c:v>33.026900000001071</c:v>
                </c:pt>
                <c:pt idx="658">
                  <c:v>33.027000000001074</c:v>
                </c:pt>
                <c:pt idx="659">
                  <c:v>33.027100000001077</c:v>
                </c:pt>
                <c:pt idx="660">
                  <c:v>33.027200000001081</c:v>
                </c:pt>
                <c:pt idx="661">
                  <c:v>33.027300000001084</c:v>
                </c:pt>
                <c:pt idx="662">
                  <c:v>33.027400000001087</c:v>
                </c:pt>
                <c:pt idx="663">
                  <c:v>33.027500000001091</c:v>
                </c:pt>
                <c:pt idx="664">
                  <c:v>33.027600000001094</c:v>
                </c:pt>
                <c:pt idx="665">
                  <c:v>33.027700000001097</c:v>
                </c:pt>
                <c:pt idx="666">
                  <c:v>33.0278000000011</c:v>
                </c:pt>
                <c:pt idx="667">
                  <c:v>33.027900000001104</c:v>
                </c:pt>
                <c:pt idx="668">
                  <c:v>33.028000000001107</c:v>
                </c:pt>
                <c:pt idx="669">
                  <c:v>33.02810000000111</c:v>
                </c:pt>
                <c:pt idx="670">
                  <c:v>33.028200000001114</c:v>
                </c:pt>
                <c:pt idx="671">
                  <c:v>33.028300000001117</c:v>
                </c:pt>
                <c:pt idx="672">
                  <c:v>33.02840000000112</c:v>
                </c:pt>
                <c:pt idx="673">
                  <c:v>33.028500000001124</c:v>
                </c:pt>
                <c:pt idx="674">
                  <c:v>33.028600000001127</c:v>
                </c:pt>
                <c:pt idx="675">
                  <c:v>33.02870000000113</c:v>
                </c:pt>
                <c:pt idx="676">
                  <c:v>33.028800000001134</c:v>
                </c:pt>
                <c:pt idx="677">
                  <c:v>33.028900000001137</c:v>
                </c:pt>
                <c:pt idx="678">
                  <c:v>33.02900000000114</c:v>
                </c:pt>
                <c:pt idx="679">
                  <c:v>33.029100000001144</c:v>
                </c:pt>
                <c:pt idx="680">
                  <c:v>33.029200000001147</c:v>
                </c:pt>
                <c:pt idx="681">
                  <c:v>33.02930000000115</c:v>
                </c:pt>
                <c:pt idx="682">
                  <c:v>33.029400000001154</c:v>
                </c:pt>
                <c:pt idx="683">
                  <c:v>33.029500000001157</c:v>
                </c:pt>
                <c:pt idx="684">
                  <c:v>33.02960000000116</c:v>
                </c:pt>
                <c:pt idx="685">
                  <c:v>33.029700000001164</c:v>
                </c:pt>
                <c:pt idx="686">
                  <c:v>33.029800000001167</c:v>
                </c:pt>
                <c:pt idx="687">
                  <c:v>33.02990000000117</c:v>
                </c:pt>
                <c:pt idx="688">
                  <c:v>33.030000000001174</c:v>
                </c:pt>
                <c:pt idx="689">
                  <c:v>33.030100000001177</c:v>
                </c:pt>
                <c:pt idx="690">
                  <c:v>33.03020000000118</c:v>
                </c:pt>
                <c:pt idx="691">
                  <c:v>33.030300000001183</c:v>
                </c:pt>
                <c:pt idx="692">
                  <c:v>33.030400000001187</c:v>
                </c:pt>
                <c:pt idx="693">
                  <c:v>33.03050000000119</c:v>
                </c:pt>
                <c:pt idx="694">
                  <c:v>33.030600000001193</c:v>
                </c:pt>
                <c:pt idx="695">
                  <c:v>33.030700000001197</c:v>
                </c:pt>
                <c:pt idx="696">
                  <c:v>33.0308000000012</c:v>
                </c:pt>
                <c:pt idx="697">
                  <c:v>33.030900000001203</c:v>
                </c:pt>
                <c:pt idx="698">
                  <c:v>33.031000000001207</c:v>
                </c:pt>
                <c:pt idx="699">
                  <c:v>33.03110000000121</c:v>
                </c:pt>
                <c:pt idx="700">
                  <c:v>33.031200000001213</c:v>
                </c:pt>
                <c:pt idx="701">
                  <c:v>33.031300000001217</c:v>
                </c:pt>
                <c:pt idx="702">
                  <c:v>33.03140000000122</c:v>
                </c:pt>
                <c:pt idx="703">
                  <c:v>33.031500000001223</c:v>
                </c:pt>
                <c:pt idx="704">
                  <c:v>33.031600000001227</c:v>
                </c:pt>
                <c:pt idx="705">
                  <c:v>33.03170000000123</c:v>
                </c:pt>
                <c:pt idx="706">
                  <c:v>33.031800000001233</c:v>
                </c:pt>
                <c:pt idx="707">
                  <c:v>33.031900000001237</c:v>
                </c:pt>
                <c:pt idx="708">
                  <c:v>33.03200000000124</c:v>
                </c:pt>
                <c:pt idx="709">
                  <c:v>33.032100000001243</c:v>
                </c:pt>
                <c:pt idx="710">
                  <c:v>33.032200000001247</c:v>
                </c:pt>
                <c:pt idx="711">
                  <c:v>33.03230000000125</c:v>
                </c:pt>
                <c:pt idx="712">
                  <c:v>33.032400000001253</c:v>
                </c:pt>
                <c:pt idx="713">
                  <c:v>33.032500000001257</c:v>
                </c:pt>
                <c:pt idx="714">
                  <c:v>33.03260000000126</c:v>
                </c:pt>
                <c:pt idx="715">
                  <c:v>33.032700000001263</c:v>
                </c:pt>
                <c:pt idx="716">
                  <c:v>33.032800000001266</c:v>
                </c:pt>
                <c:pt idx="717">
                  <c:v>33.03290000000127</c:v>
                </c:pt>
                <c:pt idx="718">
                  <c:v>33.033000000001273</c:v>
                </c:pt>
                <c:pt idx="719">
                  <c:v>33.033100000001276</c:v>
                </c:pt>
                <c:pt idx="720">
                  <c:v>33.03320000000128</c:v>
                </c:pt>
                <c:pt idx="721">
                  <c:v>33.033300000001283</c:v>
                </c:pt>
                <c:pt idx="722">
                  <c:v>33.033400000001286</c:v>
                </c:pt>
                <c:pt idx="723">
                  <c:v>33.03350000000129</c:v>
                </c:pt>
                <c:pt idx="724">
                  <c:v>33.033600000001293</c:v>
                </c:pt>
                <c:pt idx="725">
                  <c:v>33.033700000001296</c:v>
                </c:pt>
                <c:pt idx="726">
                  <c:v>33.0338000000013</c:v>
                </c:pt>
                <c:pt idx="727">
                  <c:v>33.033900000001303</c:v>
                </c:pt>
                <c:pt idx="728">
                  <c:v>33.034000000001306</c:v>
                </c:pt>
                <c:pt idx="729">
                  <c:v>33.03410000000131</c:v>
                </c:pt>
                <c:pt idx="730">
                  <c:v>33.034200000001313</c:v>
                </c:pt>
                <c:pt idx="731">
                  <c:v>33.034300000001316</c:v>
                </c:pt>
                <c:pt idx="732">
                  <c:v>33.03440000000132</c:v>
                </c:pt>
                <c:pt idx="733">
                  <c:v>33.034500000001323</c:v>
                </c:pt>
                <c:pt idx="734">
                  <c:v>33.034600000001326</c:v>
                </c:pt>
                <c:pt idx="735">
                  <c:v>33.03470000000133</c:v>
                </c:pt>
                <c:pt idx="736">
                  <c:v>33.034800000001333</c:v>
                </c:pt>
                <c:pt idx="737">
                  <c:v>33.034900000001336</c:v>
                </c:pt>
                <c:pt idx="738">
                  <c:v>33.03500000000134</c:v>
                </c:pt>
                <c:pt idx="739">
                  <c:v>33.035100000001343</c:v>
                </c:pt>
                <c:pt idx="740">
                  <c:v>33.035200000001346</c:v>
                </c:pt>
                <c:pt idx="741">
                  <c:v>33.035300000001349</c:v>
                </c:pt>
                <c:pt idx="742">
                  <c:v>33.035400000001353</c:v>
                </c:pt>
                <c:pt idx="743">
                  <c:v>33.035500000001356</c:v>
                </c:pt>
                <c:pt idx="744">
                  <c:v>33.035600000001359</c:v>
                </c:pt>
                <c:pt idx="745">
                  <c:v>33.035700000001363</c:v>
                </c:pt>
                <c:pt idx="746">
                  <c:v>33.035800000001366</c:v>
                </c:pt>
                <c:pt idx="747">
                  <c:v>33.035900000001369</c:v>
                </c:pt>
                <c:pt idx="748">
                  <c:v>33.036000000001373</c:v>
                </c:pt>
                <c:pt idx="749">
                  <c:v>33.036100000001376</c:v>
                </c:pt>
                <c:pt idx="750">
                  <c:v>33.036200000001379</c:v>
                </c:pt>
                <c:pt idx="751">
                  <c:v>33.036300000001383</c:v>
                </c:pt>
                <c:pt idx="752">
                  <c:v>33.036400000001386</c:v>
                </c:pt>
                <c:pt idx="753">
                  <c:v>33.036500000001389</c:v>
                </c:pt>
                <c:pt idx="754">
                  <c:v>33.036600000001393</c:v>
                </c:pt>
                <c:pt idx="755">
                  <c:v>33.036700000001396</c:v>
                </c:pt>
                <c:pt idx="756">
                  <c:v>33.036800000001399</c:v>
                </c:pt>
                <c:pt idx="757">
                  <c:v>33.036900000001403</c:v>
                </c:pt>
                <c:pt idx="758">
                  <c:v>33.037000000001406</c:v>
                </c:pt>
                <c:pt idx="759">
                  <c:v>33.037100000001409</c:v>
                </c:pt>
                <c:pt idx="760">
                  <c:v>33.037200000001413</c:v>
                </c:pt>
                <c:pt idx="761">
                  <c:v>33.037300000001416</c:v>
                </c:pt>
                <c:pt idx="762">
                  <c:v>33.037400000001419</c:v>
                </c:pt>
                <c:pt idx="763">
                  <c:v>33.037500000001423</c:v>
                </c:pt>
                <c:pt idx="764">
                  <c:v>33.037600000001426</c:v>
                </c:pt>
                <c:pt idx="765">
                  <c:v>33.037700000001429</c:v>
                </c:pt>
                <c:pt idx="766">
                  <c:v>33.037800000001432</c:v>
                </c:pt>
                <c:pt idx="767">
                  <c:v>33.037900000001436</c:v>
                </c:pt>
                <c:pt idx="768">
                  <c:v>33.038000000001439</c:v>
                </c:pt>
                <c:pt idx="769">
                  <c:v>33.038100000001442</c:v>
                </c:pt>
                <c:pt idx="770">
                  <c:v>33.038200000001446</c:v>
                </c:pt>
                <c:pt idx="771">
                  <c:v>33.038300000001449</c:v>
                </c:pt>
                <c:pt idx="772">
                  <c:v>33.038400000001452</c:v>
                </c:pt>
                <c:pt idx="773">
                  <c:v>33.038500000001456</c:v>
                </c:pt>
                <c:pt idx="774">
                  <c:v>33.038600000001459</c:v>
                </c:pt>
                <c:pt idx="775">
                  <c:v>33.038700000001462</c:v>
                </c:pt>
                <c:pt idx="776">
                  <c:v>33.038800000001466</c:v>
                </c:pt>
                <c:pt idx="777">
                  <c:v>33.038900000001469</c:v>
                </c:pt>
                <c:pt idx="778">
                  <c:v>33.039000000001472</c:v>
                </c:pt>
                <c:pt idx="779">
                  <c:v>33.039100000001476</c:v>
                </c:pt>
                <c:pt idx="780">
                  <c:v>33.039200000001479</c:v>
                </c:pt>
                <c:pt idx="781">
                  <c:v>33.039300000001482</c:v>
                </c:pt>
                <c:pt idx="782">
                  <c:v>33.039400000001486</c:v>
                </c:pt>
                <c:pt idx="783">
                  <c:v>33.039500000001489</c:v>
                </c:pt>
                <c:pt idx="784">
                  <c:v>33.039600000001492</c:v>
                </c:pt>
                <c:pt idx="785">
                  <c:v>33.039700000001496</c:v>
                </c:pt>
                <c:pt idx="786">
                  <c:v>33.039800000001499</c:v>
                </c:pt>
                <c:pt idx="787">
                  <c:v>33.039900000001502</c:v>
                </c:pt>
                <c:pt idx="788">
                  <c:v>33.040000000001505</c:v>
                </c:pt>
                <c:pt idx="789">
                  <c:v>33.040100000001509</c:v>
                </c:pt>
                <c:pt idx="790">
                  <c:v>33.040200000001512</c:v>
                </c:pt>
                <c:pt idx="791">
                  <c:v>33.040300000001515</c:v>
                </c:pt>
                <c:pt idx="792">
                  <c:v>33.040400000001519</c:v>
                </c:pt>
                <c:pt idx="793">
                  <c:v>33.040500000001522</c:v>
                </c:pt>
                <c:pt idx="794">
                  <c:v>33.040600000001525</c:v>
                </c:pt>
                <c:pt idx="795">
                  <c:v>33.040700000001529</c:v>
                </c:pt>
                <c:pt idx="796">
                  <c:v>33.040800000001532</c:v>
                </c:pt>
                <c:pt idx="797">
                  <c:v>33.040900000001535</c:v>
                </c:pt>
                <c:pt idx="798">
                  <c:v>33.041000000001539</c:v>
                </c:pt>
                <c:pt idx="799">
                  <c:v>33.041100000001542</c:v>
                </c:pt>
                <c:pt idx="800">
                  <c:v>33.041200000001545</c:v>
                </c:pt>
                <c:pt idx="801">
                  <c:v>33.041300000001549</c:v>
                </c:pt>
                <c:pt idx="802">
                  <c:v>33.041400000001552</c:v>
                </c:pt>
                <c:pt idx="803">
                  <c:v>33.041500000001555</c:v>
                </c:pt>
                <c:pt idx="804">
                  <c:v>33.041600000001559</c:v>
                </c:pt>
                <c:pt idx="805">
                  <c:v>33.041700000001562</c:v>
                </c:pt>
                <c:pt idx="806">
                  <c:v>33.041800000001565</c:v>
                </c:pt>
                <c:pt idx="807">
                  <c:v>33.041900000001569</c:v>
                </c:pt>
                <c:pt idx="808">
                  <c:v>33.042000000001572</c:v>
                </c:pt>
                <c:pt idx="809">
                  <c:v>33.042100000001575</c:v>
                </c:pt>
                <c:pt idx="810">
                  <c:v>33.042200000001579</c:v>
                </c:pt>
                <c:pt idx="811">
                  <c:v>33.042300000001582</c:v>
                </c:pt>
                <c:pt idx="812">
                  <c:v>33.042400000001585</c:v>
                </c:pt>
                <c:pt idx="813">
                  <c:v>33.042500000001588</c:v>
                </c:pt>
                <c:pt idx="814">
                  <c:v>33.042600000001592</c:v>
                </c:pt>
                <c:pt idx="815">
                  <c:v>33.042700000001595</c:v>
                </c:pt>
                <c:pt idx="816">
                  <c:v>33.042800000001598</c:v>
                </c:pt>
                <c:pt idx="817">
                  <c:v>33.042900000001602</c:v>
                </c:pt>
                <c:pt idx="818">
                  <c:v>33.043000000001605</c:v>
                </c:pt>
                <c:pt idx="819">
                  <c:v>33.043100000001608</c:v>
                </c:pt>
                <c:pt idx="820">
                  <c:v>33.043200000001612</c:v>
                </c:pt>
                <c:pt idx="821">
                  <c:v>33.043300000001615</c:v>
                </c:pt>
                <c:pt idx="822">
                  <c:v>33.043400000001618</c:v>
                </c:pt>
                <c:pt idx="823">
                  <c:v>33.043500000001622</c:v>
                </c:pt>
                <c:pt idx="824">
                  <c:v>33.043600000001625</c:v>
                </c:pt>
                <c:pt idx="825">
                  <c:v>33.043700000001628</c:v>
                </c:pt>
                <c:pt idx="826">
                  <c:v>33.043800000001632</c:v>
                </c:pt>
                <c:pt idx="827">
                  <c:v>33.043900000001635</c:v>
                </c:pt>
                <c:pt idx="828">
                  <c:v>33.044000000001638</c:v>
                </c:pt>
                <c:pt idx="829">
                  <c:v>33.044100000001642</c:v>
                </c:pt>
                <c:pt idx="830">
                  <c:v>33.044200000001645</c:v>
                </c:pt>
                <c:pt idx="831">
                  <c:v>33.044300000001648</c:v>
                </c:pt>
                <c:pt idx="832">
                  <c:v>33.044400000001652</c:v>
                </c:pt>
                <c:pt idx="833">
                  <c:v>33.044500000001655</c:v>
                </c:pt>
                <c:pt idx="834">
                  <c:v>33.044600000001658</c:v>
                </c:pt>
                <c:pt idx="835">
                  <c:v>33.044700000001662</c:v>
                </c:pt>
                <c:pt idx="836">
                  <c:v>33.044800000001665</c:v>
                </c:pt>
                <c:pt idx="837">
                  <c:v>33.044900000001668</c:v>
                </c:pt>
                <c:pt idx="838">
                  <c:v>33.045000000001671</c:v>
                </c:pt>
                <c:pt idx="839">
                  <c:v>33.045100000001675</c:v>
                </c:pt>
                <c:pt idx="840">
                  <c:v>33.045200000001678</c:v>
                </c:pt>
                <c:pt idx="841">
                  <c:v>33.045300000001681</c:v>
                </c:pt>
                <c:pt idx="842">
                  <c:v>33.045400000001685</c:v>
                </c:pt>
                <c:pt idx="843">
                  <c:v>33.045500000001688</c:v>
                </c:pt>
                <c:pt idx="844">
                  <c:v>33.045600000001691</c:v>
                </c:pt>
                <c:pt idx="845">
                  <c:v>33.045700000001695</c:v>
                </c:pt>
                <c:pt idx="846">
                  <c:v>33.045800000001698</c:v>
                </c:pt>
                <c:pt idx="847">
                  <c:v>33.045900000001701</c:v>
                </c:pt>
                <c:pt idx="848">
                  <c:v>33.046000000001705</c:v>
                </c:pt>
                <c:pt idx="849">
                  <c:v>33.046100000001708</c:v>
                </c:pt>
                <c:pt idx="850">
                  <c:v>33.046200000001711</c:v>
                </c:pt>
                <c:pt idx="851">
                  <c:v>33.046300000001715</c:v>
                </c:pt>
                <c:pt idx="852">
                  <c:v>33.046400000001718</c:v>
                </c:pt>
                <c:pt idx="853">
                  <c:v>33.046500000001721</c:v>
                </c:pt>
                <c:pt idx="854">
                  <c:v>33.046600000001725</c:v>
                </c:pt>
                <c:pt idx="855">
                  <c:v>33.046700000001728</c:v>
                </c:pt>
                <c:pt idx="856">
                  <c:v>33.046800000001731</c:v>
                </c:pt>
                <c:pt idx="857">
                  <c:v>33.046900000001735</c:v>
                </c:pt>
                <c:pt idx="858">
                  <c:v>33.047000000001738</c:v>
                </c:pt>
                <c:pt idx="859">
                  <c:v>33.047100000001741</c:v>
                </c:pt>
                <c:pt idx="860">
                  <c:v>33.047200000001745</c:v>
                </c:pt>
                <c:pt idx="861">
                  <c:v>33.047300000001748</c:v>
                </c:pt>
                <c:pt idx="862">
                  <c:v>33.047400000001751</c:v>
                </c:pt>
                <c:pt idx="863">
                  <c:v>33.047500000001754</c:v>
                </c:pt>
                <c:pt idx="864">
                  <c:v>33.047600000001758</c:v>
                </c:pt>
                <c:pt idx="865">
                  <c:v>33.047700000001761</c:v>
                </c:pt>
                <c:pt idx="866">
                  <c:v>33.047800000001764</c:v>
                </c:pt>
                <c:pt idx="867">
                  <c:v>33.047900000001768</c:v>
                </c:pt>
                <c:pt idx="868">
                  <c:v>33.048000000001771</c:v>
                </c:pt>
                <c:pt idx="869">
                  <c:v>33.048100000001774</c:v>
                </c:pt>
                <c:pt idx="870">
                  <c:v>33.048200000001778</c:v>
                </c:pt>
                <c:pt idx="871">
                  <c:v>33.048300000001781</c:v>
                </c:pt>
                <c:pt idx="872">
                  <c:v>33.048400000001784</c:v>
                </c:pt>
                <c:pt idx="873">
                  <c:v>33.048500000001788</c:v>
                </c:pt>
                <c:pt idx="874">
                  <c:v>33.048600000001791</c:v>
                </c:pt>
                <c:pt idx="875">
                  <c:v>33.048700000001794</c:v>
                </c:pt>
                <c:pt idx="876">
                  <c:v>33.048800000001798</c:v>
                </c:pt>
                <c:pt idx="877">
                  <c:v>33.048900000001801</c:v>
                </c:pt>
                <c:pt idx="878">
                  <c:v>33.049000000001804</c:v>
                </c:pt>
                <c:pt idx="879">
                  <c:v>33.049100000001808</c:v>
                </c:pt>
                <c:pt idx="880">
                  <c:v>33.049200000001811</c:v>
                </c:pt>
                <c:pt idx="881">
                  <c:v>33.049300000001814</c:v>
                </c:pt>
                <c:pt idx="882">
                  <c:v>33.049400000001818</c:v>
                </c:pt>
                <c:pt idx="883">
                  <c:v>33.049500000001821</c:v>
                </c:pt>
                <c:pt idx="884">
                  <c:v>33.049600000001824</c:v>
                </c:pt>
                <c:pt idx="885">
                  <c:v>33.049700000001828</c:v>
                </c:pt>
                <c:pt idx="886">
                  <c:v>33.049800000001831</c:v>
                </c:pt>
                <c:pt idx="887">
                  <c:v>33.049900000001834</c:v>
                </c:pt>
                <c:pt idx="888">
                  <c:v>33.050000000001837</c:v>
                </c:pt>
                <c:pt idx="889">
                  <c:v>33.050100000001841</c:v>
                </c:pt>
                <c:pt idx="890">
                  <c:v>33.050200000001844</c:v>
                </c:pt>
                <c:pt idx="891">
                  <c:v>33.050300000001847</c:v>
                </c:pt>
                <c:pt idx="892">
                  <c:v>33.050400000001851</c:v>
                </c:pt>
                <c:pt idx="893">
                  <c:v>33.050500000001854</c:v>
                </c:pt>
                <c:pt idx="894">
                  <c:v>33.050600000001857</c:v>
                </c:pt>
                <c:pt idx="895">
                  <c:v>33.050700000001861</c:v>
                </c:pt>
                <c:pt idx="896">
                  <c:v>33.050800000001864</c:v>
                </c:pt>
                <c:pt idx="897">
                  <c:v>33.050900000001867</c:v>
                </c:pt>
                <c:pt idx="898">
                  <c:v>33.051000000001871</c:v>
                </c:pt>
                <c:pt idx="899">
                  <c:v>33.051100000001874</c:v>
                </c:pt>
                <c:pt idx="900">
                  <c:v>33.051200000001877</c:v>
                </c:pt>
                <c:pt idx="901">
                  <c:v>33.051300000001881</c:v>
                </c:pt>
                <c:pt idx="902">
                  <c:v>33.051400000001884</c:v>
                </c:pt>
                <c:pt idx="903">
                  <c:v>33.051500000001887</c:v>
                </c:pt>
                <c:pt idx="904">
                  <c:v>33.051600000001891</c:v>
                </c:pt>
                <c:pt idx="905">
                  <c:v>33.051700000001894</c:v>
                </c:pt>
                <c:pt idx="906">
                  <c:v>33.051800000001897</c:v>
                </c:pt>
                <c:pt idx="907">
                  <c:v>33.051900000001901</c:v>
                </c:pt>
                <c:pt idx="908">
                  <c:v>33.052000000001904</c:v>
                </c:pt>
                <c:pt idx="909">
                  <c:v>33.052100000001907</c:v>
                </c:pt>
                <c:pt idx="910">
                  <c:v>33.05220000000191</c:v>
                </c:pt>
                <c:pt idx="911">
                  <c:v>33.052300000001914</c:v>
                </c:pt>
                <c:pt idx="912">
                  <c:v>33.052400000001917</c:v>
                </c:pt>
                <c:pt idx="913">
                  <c:v>33.05250000000192</c:v>
                </c:pt>
                <c:pt idx="914">
                  <c:v>33.052600000001924</c:v>
                </c:pt>
                <c:pt idx="915">
                  <c:v>33.052700000001927</c:v>
                </c:pt>
                <c:pt idx="916">
                  <c:v>33.05280000000193</c:v>
                </c:pt>
                <c:pt idx="917">
                  <c:v>33.052900000001934</c:v>
                </c:pt>
                <c:pt idx="918">
                  <c:v>33.053000000001937</c:v>
                </c:pt>
                <c:pt idx="919">
                  <c:v>33.05310000000194</c:v>
                </c:pt>
                <c:pt idx="920">
                  <c:v>33.053200000001944</c:v>
                </c:pt>
                <c:pt idx="921">
                  <c:v>33.053300000001947</c:v>
                </c:pt>
                <c:pt idx="922">
                  <c:v>33.05340000000195</c:v>
                </c:pt>
                <c:pt idx="923">
                  <c:v>33.053500000001954</c:v>
                </c:pt>
                <c:pt idx="924">
                  <c:v>33.053600000001957</c:v>
                </c:pt>
                <c:pt idx="925">
                  <c:v>33.05370000000196</c:v>
                </c:pt>
                <c:pt idx="926">
                  <c:v>33.053800000001964</c:v>
                </c:pt>
                <c:pt idx="927">
                  <c:v>33.053900000001967</c:v>
                </c:pt>
                <c:pt idx="928">
                  <c:v>33.05400000000197</c:v>
                </c:pt>
                <c:pt idx="929">
                  <c:v>33.054100000001974</c:v>
                </c:pt>
                <c:pt idx="930">
                  <c:v>33.054200000001977</c:v>
                </c:pt>
                <c:pt idx="931">
                  <c:v>33.05430000000198</c:v>
                </c:pt>
                <c:pt idx="932">
                  <c:v>33.054400000001984</c:v>
                </c:pt>
                <c:pt idx="933">
                  <c:v>33.054500000001987</c:v>
                </c:pt>
                <c:pt idx="934">
                  <c:v>33.05460000000199</c:v>
                </c:pt>
                <c:pt idx="935">
                  <c:v>33.054700000001993</c:v>
                </c:pt>
                <c:pt idx="936">
                  <c:v>33.054800000001997</c:v>
                </c:pt>
                <c:pt idx="937">
                  <c:v>33.054900000002</c:v>
                </c:pt>
                <c:pt idx="938">
                  <c:v>33.055000000002003</c:v>
                </c:pt>
                <c:pt idx="939">
                  <c:v>33.055100000002007</c:v>
                </c:pt>
                <c:pt idx="940">
                  <c:v>33.05520000000201</c:v>
                </c:pt>
                <c:pt idx="941">
                  <c:v>33.055300000002013</c:v>
                </c:pt>
                <c:pt idx="942">
                  <c:v>33.055400000002017</c:v>
                </c:pt>
                <c:pt idx="943">
                  <c:v>33.05550000000202</c:v>
                </c:pt>
                <c:pt idx="944">
                  <c:v>33.055600000002023</c:v>
                </c:pt>
                <c:pt idx="945">
                  <c:v>33.055700000002027</c:v>
                </c:pt>
                <c:pt idx="946">
                  <c:v>33.05580000000203</c:v>
                </c:pt>
                <c:pt idx="947">
                  <c:v>33.055900000002033</c:v>
                </c:pt>
                <c:pt idx="948">
                  <c:v>33.056000000002037</c:v>
                </c:pt>
                <c:pt idx="949">
                  <c:v>33.05610000000204</c:v>
                </c:pt>
                <c:pt idx="950">
                  <c:v>33.056200000002043</c:v>
                </c:pt>
                <c:pt idx="951">
                  <c:v>33.056300000002047</c:v>
                </c:pt>
                <c:pt idx="952">
                  <c:v>33.05640000000205</c:v>
                </c:pt>
                <c:pt idx="953">
                  <c:v>33.056500000002053</c:v>
                </c:pt>
                <c:pt idx="954">
                  <c:v>33.056600000002057</c:v>
                </c:pt>
                <c:pt idx="955">
                  <c:v>33.05670000000206</c:v>
                </c:pt>
                <c:pt idx="956">
                  <c:v>33.056800000002063</c:v>
                </c:pt>
                <c:pt idx="957">
                  <c:v>33.056900000002067</c:v>
                </c:pt>
                <c:pt idx="958">
                  <c:v>33.05700000000207</c:v>
                </c:pt>
                <c:pt idx="959">
                  <c:v>33.057100000002073</c:v>
                </c:pt>
                <c:pt idx="960">
                  <c:v>33.057200000002076</c:v>
                </c:pt>
                <c:pt idx="961">
                  <c:v>33.05730000000208</c:v>
                </c:pt>
                <c:pt idx="962">
                  <c:v>33.057400000002083</c:v>
                </c:pt>
                <c:pt idx="963">
                  <c:v>33.057500000002086</c:v>
                </c:pt>
                <c:pt idx="964">
                  <c:v>33.05760000000209</c:v>
                </c:pt>
                <c:pt idx="965">
                  <c:v>33.057700000002093</c:v>
                </c:pt>
                <c:pt idx="966">
                  <c:v>33.057800000002096</c:v>
                </c:pt>
                <c:pt idx="967">
                  <c:v>33.0579000000021</c:v>
                </c:pt>
                <c:pt idx="968">
                  <c:v>33.058000000002103</c:v>
                </c:pt>
                <c:pt idx="969">
                  <c:v>33.058100000002106</c:v>
                </c:pt>
                <c:pt idx="970">
                  <c:v>33.05820000000211</c:v>
                </c:pt>
                <c:pt idx="971">
                  <c:v>33.058300000002113</c:v>
                </c:pt>
                <c:pt idx="972">
                  <c:v>33.058400000002116</c:v>
                </c:pt>
                <c:pt idx="973">
                  <c:v>33.05850000000212</c:v>
                </c:pt>
                <c:pt idx="974">
                  <c:v>33.058600000002123</c:v>
                </c:pt>
                <c:pt idx="975">
                  <c:v>33.058700000002126</c:v>
                </c:pt>
                <c:pt idx="976">
                  <c:v>33.05880000000213</c:v>
                </c:pt>
                <c:pt idx="977">
                  <c:v>33.058900000002133</c:v>
                </c:pt>
                <c:pt idx="978">
                  <c:v>33.059000000002136</c:v>
                </c:pt>
                <c:pt idx="979">
                  <c:v>33.05910000000214</c:v>
                </c:pt>
                <c:pt idx="980">
                  <c:v>33.059200000002143</c:v>
                </c:pt>
                <c:pt idx="981">
                  <c:v>33.059300000002146</c:v>
                </c:pt>
                <c:pt idx="982">
                  <c:v>33.05940000000215</c:v>
                </c:pt>
                <c:pt idx="983">
                  <c:v>33.059500000002153</c:v>
                </c:pt>
                <c:pt idx="984">
                  <c:v>33.059600000002156</c:v>
                </c:pt>
                <c:pt idx="985">
                  <c:v>33.059700000002159</c:v>
                </c:pt>
                <c:pt idx="986">
                  <c:v>33.059800000002163</c:v>
                </c:pt>
                <c:pt idx="987">
                  <c:v>33.059900000002166</c:v>
                </c:pt>
                <c:pt idx="988">
                  <c:v>33.060000000002169</c:v>
                </c:pt>
                <c:pt idx="989">
                  <c:v>33.060100000002173</c:v>
                </c:pt>
                <c:pt idx="990">
                  <c:v>33.060200000002176</c:v>
                </c:pt>
                <c:pt idx="991">
                  <c:v>33.060300000002179</c:v>
                </c:pt>
                <c:pt idx="992">
                  <c:v>33.060400000002183</c:v>
                </c:pt>
                <c:pt idx="993">
                  <c:v>33.060500000002186</c:v>
                </c:pt>
                <c:pt idx="994">
                  <c:v>33.060600000002189</c:v>
                </c:pt>
                <c:pt idx="995">
                  <c:v>33.060700000002193</c:v>
                </c:pt>
                <c:pt idx="996">
                  <c:v>33.060800000002196</c:v>
                </c:pt>
                <c:pt idx="997">
                  <c:v>33.060900000002199</c:v>
                </c:pt>
                <c:pt idx="998">
                  <c:v>33.061000000002203</c:v>
                </c:pt>
                <c:pt idx="999">
                  <c:v>33.061100000002206</c:v>
                </c:pt>
                <c:pt idx="1000">
                  <c:v>33.061200000002209</c:v>
                </c:pt>
              </c:numCache>
            </c:numRef>
          </c:xVal>
          <c:yVal>
            <c:numRef>
              <c:f>Calculs!$K$4:$K$1004</c:f>
              <c:numCache>
                <c:formatCode>0.00</c:formatCode>
                <c:ptCount val="1001"/>
                <c:pt idx="0">
                  <c:v>497.16938386972515</c:v>
                </c:pt>
                <c:pt idx="1">
                  <c:v>498.89461014633224</c:v>
                </c:pt>
                <c:pt idx="2">
                  <c:v>500.61621732087974</c:v>
                </c:pt>
                <c:pt idx="3">
                  <c:v>502.33421686950084</c:v>
                </c:pt>
                <c:pt idx="4">
                  <c:v>504.04862020478083</c:v>
                </c:pt>
                <c:pt idx="5">
                  <c:v>505.75943867622618</c:v>
                </c:pt>
                <c:pt idx="6">
                  <c:v>507.46668357072906</c:v>
                </c:pt>
                <c:pt idx="7">
                  <c:v>509.17036611302785</c:v>
                </c:pt>
                <c:pt idx="8">
                  <c:v>510.87049746616316</c:v>
                </c:pt>
                <c:pt idx="9">
                  <c:v>512.56708873192986</c:v>
                </c:pt>
                <c:pt idx="10">
                  <c:v>514.26015095132482</c:v>
                </c:pt>
                <c:pt idx="11">
                  <c:v>515.94969508771737</c:v>
                </c:pt>
                <c:pt idx="12">
                  <c:v>517.63573201052077</c:v>
                </c:pt>
                <c:pt idx="13">
                  <c:v>519.31827251390246</c:v>
                </c:pt>
                <c:pt idx="14">
                  <c:v>520.99732733497137</c:v>
                </c:pt>
                <c:pt idx="15">
                  <c:v>522.67290715417539</c:v>
                </c:pt>
                <c:pt idx="16">
                  <c:v>524.34502259569524</c:v>
                </c:pt>
                <c:pt idx="17">
                  <c:v>526.0136842278348</c:v>
                </c:pt>
                <c:pt idx="18">
                  <c:v>527.6789025634082</c:v>
                </c:pt>
                <c:pt idx="19">
                  <c:v>529.34068806012363</c:v>
                </c:pt>
                <c:pt idx="20">
                  <c:v>530.99905112096337</c:v>
                </c:pt>
                <c:pt idx="21">
                  <c:v>532.6540021032049</c:v>
                </c:pt>
                <c:pt idx="22">
                  <c:v>534.30555132719587</c:v>
                </c:pt>
                <c:pt idx="23">
                  <c:v>535.95370906759911</c:v>
                </c:pt>
                <c:pt idx="24">
                  <c:v>537.59848554488451</c:v>
                </c:pt>
                <c:pt idx="25">
                  <c:v>539.23989092570719</c:v>
                </c:pt>
                <c:pt idx="26">
                  <c:v>540.87793532328249</c:v>
                </c:pt>
                <c:pt idx="27">
                  <c:v>542.512628797758</c:v>
                </c:pt>
                <c:pt idx="28">
                  <c:v>544.14398135658212</c:v>
                </c:pt>
                <c:pt idx="29">
                  <c:v>545.77200295486944</c:v>
                </c:pt>
                <c:pt idx="30">
                  <c:v>547.39670349576284</c:v>
                </c:pt>
                <c:pt idx="31">
                  <c:v>549.0180928307924</c:v>
                </c:pt>
                <c:pt idx="32">
                  <c:v>550.63618076023147</c:v>
                </c:pt>
                <c:pt idx="33">
                  <c:v>552.25097703344932</c:v>
                </c:pt>
                <c:pt idx="34">
                  <c:v>553.86249134926118</c:v>
                </c:pt>
                <c:pt idx="35">
                  <c:v>555.47073335627465</c:v>
                </c:pt>
                <c:pt idx="36">
                  <c:v>557.07571265323361</c:v>
                </c:pt>
                <c:pt idx="37">
                  <c:v>558.6774387893588</c:v>
                </c:pt>
                <c:pt idx="38">
                  <c:v>560.27592126468596</c:v>
                </c:pt>
                <c:pt idx="39">
                  <c:v>561.87116953040049</c:v>
                </c:pt>
                <c:pt idx="40">
                  <c:v>563.46319298916978</c:v>
                </c:pt>
                <c:pt idx="41">
                  <c:v>565.0520009954721</c:v>
                </c:pt>
                <c:pt idx="42">
                  <c:v>566.63760285592332</c:v>
                </c:pt>
                <c:pt idx="43">
                  <c:v>568.22000782960049</c:v>
                </c:pt>
                <c:pt idx="44">
                  <c:v>569.79922512836265</c:v>
                </c:pt>
                <c:pt idx="45">
                  <c:v>571.37526391716904</c:v>
                </c:pt>
                <c:pt idx="46">
                  <c:v>572.94813331439434</c:v>
                </c:pt>
                <c:pt idx="47">
                  <c:v>574.51784239214192</c:v>
                </c:pt>
                <c:pt idx="48">
                  <c:v>576.08440017655346</c:v>
                </c:pt>
                <c:pt idx="49">
                  <c:v>577.64781564811676</c:v>
                </c:pt>
                <c:pt idx="50">
                  <c:v>579.20809774197073</c:v>
                </c:pt>
                <c:pt idx="51">
                  <c:v>580.76525534820757</c:v>
                </c:pt>
                <c:pt idx="52">
                  <c:v>582.31929731217281</c:v>
                </c:pt>
                <c:pt idx="53">
                  <c:v>583.87023243476233</c:v>
                </c:pt>
                <c:pt idx="54">
                  <c:v>585.41806947271743</c:v>
                </c:pt>
                <c:pt idx="55">
                  <c:v>586.9628171389171</c:v>
                </c:pt>
                <c:pt idx="56">
                  <c:v>588.50448410266813</c:v>
                </c:pt>
                <c:pt idx="57">
                  <c:v>590.0430789899923</c:v>
                </c:pt>
                <c:pt idx="58">
                  <c:v>591.57861038391172</c:v>
                </c:pt>
                <c:pt idx="59">
                  <c:v>593.11108682473173</c:v>
                </c:pt>
                <c:pt idx="60">
                  <c:v>594.64051681032083</c:v>
                </c:pt>
                <c:pt idx="61">
                  <c:v>596.16690879638941</c:v>
                </c:pt>
                <c:pt idx="62">
                  <c:v>597.69027119676491</c:v>
                </c:pt>
                <c:pt idx="63">
                  <c:v>599.21061238366599</c:v>
                </c:pt>
                <c:pt idx="64">
                  <c:v>600.72794068797339</c:v>
                </c:pt>
                <c:pt idx="65">
                  <c:v>602.24226439949916</c:v>
                </c:pt>
                <c:pt idx="66">
                  <c:v>603.75359176725328</c:v>
                </c:pt>
                <c:pt idx="67">
                  <c:v>605.26193099970862</c:v>
                </c:pt>
                <c:pt idx="68">
                  <c:v>606.76729026506325</c:v>
                </c:pt>
                <c:pt idx="69">
                  <c:v>608.26967769150087</c:v>
                </c:pt>
                <c:pt idx="70">
                  <c:v>609.76910136744914</c:v>
                </c:pt>
                <c:pt idx="71">
                  <c:v>611.26556934183554</c:v>
                </c:pt>
                <c:pt idx="72">
                  <c:v>612.75908962434175</c:v>
                </c:pt>
                <c:pt idx="73">
                  <c:v>614.24967018565542</c:v>
                </c:pt>
                <c:pt idx="74">
                  <c:v>615.73731895772028</c:v>
                </c:pt>
                <c:pt idx="75">
                  <c:v>617.22204383398389</c:v>
                </c:pt>
                <c:pt idx="76">
                  <c:v>618.70385266964388</c:v>
                </c:pt>
                <c:pt idx="77">
                  <c:v>620.18275328189156</c:v>
                </c:pt>
                <c:pt idx="78">
                  <c:v>621.65875345015411</c:v>
                </c:pt>
                <c:pt idx="79">
                  <c:v>623.13186091633474</c:v>
                </c:pt>
                <c:pt idx="80">
                  <c:v>624.60208338505061</c:v>
                </c:pt>
                <c:pt idx="81">
                  <c:v>626.06942852386919</c:v>
                </c:pt>
                <c:pt idx="82">
                  <c:v>627.53390396354246</c:v>
                </c:pt>
                <c:pt idx="83">
                  <c:v>628.99551729823952</c:v>
                </c:pt>
                <c:pt idx="84">
                  <c:v>630.45427608577734</c:v>
                </c:pt>
                <c:pt idx="85">
                  <c:v>631.9101878478491</c:v>
                </c:pt>
                <c:pt idx="86">
                  <c:v>633.36326007025161</c:v>
                </c:pt>
                <c:pt idx="87">
                  <c:v>634.81350020311038</c:v>
                </c:pt>
                <c:pt idx="88">
                  <c:v>636.26091566110267</c:v>
                </c:pt>
                <c:pt idx="89">
                  <c:v>637.70551382367978</c:v>
                </c:pt>
                <c:pt idx="90">
                  <c:v>639.1473020352862</c:v>
                </c:pt>
                <c:pt idx="91">
                  <c:v>640.58628760557826</c:v>
                </c:pt>
                <c:pt idx="92">
                  <c:v>642.02247780964046</c:v>
                </c:pt>
                <c:pt idx="93">
                  <c:v>643.45587988820012</c:v>
                </c:pt>
                <c:pt idx="94">
                  <c:v>644.8865010478404</c:v>
                </c:pt>
                <c:pt idx="95">
                  <c:v>646.31434846121169</c:v>
                </c:pt>
                <c:pt idx="96">
                  <c:v>647.73942926724169</c:v>
                </c:pt>
                <c:pt idx="97">
                  <c:v>649.16175057134296</c:v>
                </c:pt>
                <c:pt idx="98">
                  <c:v>650.5813194456199</c:v>
                </c:pt>
                <c:pt idx="99">
                  <c:v>651.9981429290732</c:v>
                </c:pt>
                <c:pt idx="100">
                  <c:v>653.41222802780339</c:v>
                </c:pt>
                <c:pt idx="101">
                  <c:v>667.40300792726555</c:v>
                </c:pt>
                <c:pt idx="102">
                  <c:v>681.1244227223998</c:v>
                </c:pt>
                <c:pt idx="103">
                  <c:v>694.58317221711582</c:v>
                </c:pt>
                <c:pt idx="104">
                  <c:v>707.78565239655438</c:v>
                </c:pt>
                <c:pt idx="105">
                  <c:v>720.73797327032082</c:v>
                </c:pt>
                <c:pt idx="106">
                  <c:v>733.44597540652728</c:v>
                </c:pt>
                <c:pt idx="107">
                  <c:v>745.91524527061654</c:v>
                </c:pt>
                <c:pt idx="108">
                  <c:v>758.15112947148293</c:v>
                </c:pt>
                <c:pt idx="109">
                  <c:v>770.15874800725089</c:v>
                </c:pt>
                <c:pt idx="110">
                  <c:v>781.94300659405246</c:v>
                </c:pt>
                <c:pt idx="111">
                  <c:v>793.50860815312285</c:v>
                </c:pt>
                <c:pt idx="112">
                  <c:v>804.86006352438187</c:v>
                </c:pt>
                <c:pt idx="113">
                  <c:v>816.00170146828782</c:v>
                </c:pt>
                <c:pt idx="114">
                  <c:v>826.9376780120416</c:v>
                </c:pt>
                <c:pt idx="115">
                  <c:v>837.67198519111014</c:v>
                </c:pt>
                <c:pt idx="116">
                  <c:v>848.20845923245258</c:v>
                </c:pt>
                <c:pt idx="117">
                  <c:v>858.55078822171629</c:v>
                </c:pt>
                <c:pt idx="118">
                  <c:v>868.70251929296467</c:v>
                </c:pt>
                <c:pt idx="119">
                  <c:v>878.66706537616346</c:v>
                </c:pt>
                <c:pt idx="120">
                  <c:v>888.4477115346408</c:v>
                </c:pt>
                <c:pt idx="121">
                  <c:v>898.04762092201838</c:v>
                </c:pt>
                <c:pt idx="122">
                  <c:v>907.46984038565154</c:v>
                </c:pt>
                <c:pt idx="123">
                  <c:v>916.71730574138905</c:v>
                </c:pt>
                <c:pt idx="124">
                  <c:v>925.79284674244434</c:v>
                </c:pt>
                <c:pt idx="125">
                  <c:v>934.69919176333622</c:v>
                </c:pt>
                <c:pt idx="126">
                  <c:v>943.43897221819157</c:v>
                </c:pt>
                <c:pt idx="127">
                  <c:v>952.01472673118519</c:v>
                </c:pt>
                <c:pt idx="128">
                  <c:v>960.42890507551203</c:v>
                </c:pt>
                <c:pt idx="129">
                  <c:v>968.68387189602663</c:v>
                </c:pt>
                <c:pt idx="130">
                  <c:v>976.7819102295349</c:v>
                </c:pt>
                <c:pt idx="131">
                  <c:v>984.72522483567252</c:v>
                </c:pt>
                <c:pt idx="132">
                  <c:v>992.51594535034269</c:v>
                </c:pt>
                <c:pt idx="133">
                  <c:v>1000.1561292728056</c:v>
                </c:pt>
                <c:pt idx="134">
                  <c:v>1007.6477647967062</c:v>
                </c:pt>
                <c:pt idx="135">
                  <c:v>1014.9927734945838</c:v>
                </c:pt>
                <c:pt idx="136">
                  <c:v>1022.1930128647319</c:v>
                </c:pt>
                <c:pt idx="137">
                  <c:v>1029.250278748646</c:v>
                </c:pt>
                <c:pt idx="138">
                  <c:v>1036.1663076267282</c:v>
                </c:pt>
                <c:pt idx="139">
                  <c:v>1042.9427787993848</c:v>
                </c:pt>
                <c:pt idx="140">
                  <c:v>1049.5813164601664</c:v>
                </c:pt>
                <c:pt idx="141">
                  <c:v>1056.0834916671524</c:v>
                </c:pt>
                <c:pt idx="142">
                  <c:v>1062.4508242183645</c:v>
                </c:pt>
                <c:pt idx="143">
                  <c:v>1068.6847844366125</c:v>
                </c:pt>
                <c:pt idx="144">
                  <c:v>1074.7867948688238</c:v>
                </c:pt>
                <c:pt idx="145">
                  <c:v>1080.7582319045762</c:v>
                </c:pt>
                <c:pt idx="146">
                  <c:v>1086.6004273182571</c:v>
                </c:pt>
                <c:pt idx="147">
                  <c:v>1092.3146697389891</c:v>
                </c:pt>
                <c:pt idx="148">
                  <c:v>1097.9022060522032</c:v>
                </c:pt>
                <c:pt idx="149">
                  <c:v>1103.3642427365041</c:v>
                </c:pt>
                <c:pt idx="150">
                  <c:v>1108.7019471392459</c:v>
                </c:pt>
                <c:pt idx="151">
                  <c:v>1113.9164486940356</c:v>
                </c:pt>
                <c:pt idx="152">
                  <c:v>1119.0088400831899</c:v>
                </c:pt>
                <c:pt idx="153">
                  <c:v>1123.9801783479941</c:v>
                </c:pt>
                <c:pt idx="154">
                  <c:v>1128.8314859494526</c:v>
                </c:pt>
                <c:pt idx="155">
                  <c:v>1133.5637517820676</c:v>
                </c:pt>
                <c:pt idx="156">
                  <c:v>1138.1779321430467</c:v>
                </c:pt>
                <c:pt idx="157">
                  <c:v>1142.6749516592133</c:v>
                </c:pt>
                <c:pt idx="158">
                  <c:v>1147.0557041737761</c:v>
                </c:pt>
                <c:pt idx="159">
                  <c:v>1151.3210535950104</c:v>
                </c:pt>
                <c:pt idx="160">
                  <c:v>1155.4718347088046</c:v>
                </c:pt>
                <c:pt idx="161">
                  <c:v>1159.5088539569442</c:v>
                </c:pt>
                <c:pt idx="162">
                  <c:v>1163.4328901829228</c:v>
                </c:pt>
                <c:pt idx="163">
                  <c:v>1167.2446953470057</c:v>
                </c:pt>
                <c:pt idx="164">
                  <c:v>1170.9449952122156</c:v>
                </c:pt>
                <c:pt idx="165">
                  <c:v>1174.5344900028558</c:v>
                </c:pt>
                <c:pt idx="166">
                  <c:v>1178.0138550371548</c:v>
                </c:pt>
                <c:pt idx="167">
                  <c:v>1181.3837413355861</c:v>
                </c:pt>
                <c:pt idx="168">
                  <c:v>1184.6447762063981</c:v>
                </c:pt>
                <c:pt idx="169">
                  <c:v>1187.7975638098892</c:v>
                </c:pt>
                <c:pt idx="170">
                  <c:v>1190.842685702969</c:v>
                </c:pt>
                <c:pt idx="171">
                  <c:v>1193.7807013655677</c:v>
                </c:pt>
                <c:pt idx="172">
                  <c:v>1196.6121487104972</c:v>
                </c:pt>
                <c:pt idx="173">
                  <c:v>1199.3375445784184</c:v>
                </c:pt>
                <c:pt idx="174">
                  <c:v>1201.9573852196434</c:v>
                </c:pt>
                <c:pt idx="175">
                  <c:v>1204.4721467645973</c:v>
                </c:pt>
                <c:pt idx="176">
                  <c:v>1206.8822856848769</c:v>
                </c:pt>
                <c:pt idx="177">
                  <c:v>1209.1882392469881</c:v>
                </c:pt>
                <c:pt idx="178">
                  <c:v>1211.3904259610081</c:v>
                </c:pt>
                <c:pt idx="179">
                  <c:v>1213.4892460266194</c:v>
                </c:pt>
                <c:pt idx="180">
                  <c:v>1215.4850817791862</c:v>
                </c:pt>
                <c:pt idx="181">
                  <c:v>1217.3782981388008</c:v>
                </c:pt>
                <c:pt idx="182">
                  <c:v>1219.169243065515</c:v>
                </c:pt>
                <c:pt idx="183">
                  <c:v>1220.8582480242858</c:v>
                </c:pt>
                <c:pt idx="184">
                  <c:v>1222.4456284634948</c:v>
                </c:pt>
                <c:pt idx="185">
                  <c:v>1223.9316843112485</c:v>
                </c:pt>
                <c:pt idx="186">
                  <c:v>1225.3167004940051</c:v>
                </c:pt>
                <c:pt idx="187">
                  <c:v>1226.6009474823845</c:v>
                </c:pt>
                <c:pt idx="188">
                  <c:v>1227.7846818692781</c:v>
                </c:pt>
                <c:pt idx="189">
                  <c:v>1228.8681469855355</c:v>
                </c:pt>
                <c:pt idx="190">
                  <c:v>1229.8515735585261</c:v>
                </c:pt>
                <c:pt idx="191">
                  <c:v>1230.7351804186928</c:v>
                </c:pt>
                <c:pt idx="192">
                  <c:v>1231.5191752587882</c:v>
                </c:pt>
                <c:pt idx="193">
                  <c:v>1232.2037554497176</c:v>
                </c:pt>
                <c:pt idx="194">
                  <c:v>1232.7891089158061</c:v>
                </c:pt>
                <c:pt idx="195">
                  <c:v>1233.2754150707738</c:v>
                </c:pt>
                <c:pt idx="196">
                  <c:v>1233.6628458137925</c:v>
                </c:pt>
                <c:pt idx="197">
                  <c:v>1233.9515665827264</c:v>
                </c:pt>
                <c:pt idx="198">
                  <c:v>1234.1417374591351</c:v>
                </c:pt>
                <c:pt idx="199">
                  <c:v>1234.2335143170092</c:v>
                </c:pt>
                <c:pt idx="200">
                  <c:v>1234.2270500046911</c:v>
                </c:pt>
                <c:pt idx="201">
                  <c:v>1234.1224955472553</c:v>
                </c:pt>
                <c:pt idx="202">
                  <c:v>1233.9200013549878</c:v>
                </c:pt>
                <c:pt idx="203">
                  <c:v>1233.619718422691</c:v>
                </c:pt>
                <c:pt idx="204">
                  <c:v>1233.2217995044623</c:v>
                </c:pt>
                <c:pt idx="205">
                  <c:v>1232.7264002493453</c:v>
                </c:pt>
                <c:pt idx="206">
                  <c:v>1232.1336802847632</c:v>
                </c:pt>
                <c:pt idx="207">
                  <c:v>1231.4438042367515</c:v>
                </c:pt>
                <c:pt idx="208">
                  <c:v>1230.6569426784802</c:v>
                </c:pt>
                <c:pt idx="209">
                  <c:v>1229.7732730011912</c:v>
                </c:pt>
                <c:pt idx="210">
                  <c:v>1228.7929802042481</c:v>
                </c:pt>
                <c:pt idx="211">
                  <c:v>1227.716257603332</c:v>
                </c:pt>
                <c:pt idx="212">
                  <c:v>1226.5433074578225</c:v>
                </c:pt>
                <c:pt idx="213">
                  <c:v>1225.274341519998</c:v>
                </c:pt>
                <c:pt idx="214">
                  <c:v>1223.9095815098754</c:v>
                </c:pt>
                <c:pt idx="215">
                  <c:v>1222.449259520313</c:v>
                </c:pt>
                <c:pt idx="216">
                  <c:v>1220.8936183574651</c:v>
                </c:pt>
                <c:pt idx="217">
                  <c:v>1219.2429118218661</c:v>
                </c:pt>
                <c:pt idx="218">
                  <c:v>1217.4974049354034</c:v>
                </c:pt>
                <c:pt idx="219">
                  <c:v>1215.6573741192576</c:v>
                </c:pt>
                <c:pt idx="220">
                  <c:v>1213.7231073276082</c:v>
                </c:pt>
                <c:pt idx="221">
                  <c:v>1211.6949041415655</c:v>
                </c:pt>
                <c:pt idx="222">
                  <c:v>1209.5730758274067</c:v>
                </c:pt>
                <c:pt idx="223">
                  <c:v>1207.3579453628186</c:v>
                </c:pt>
                <c:pt idx="224">
                  <c:v>1205.049847434474</c:v>
                </c:pt>
                <c:pt idx="225">
                  <c:v>1202.6491284099197</c:v>
                </c:pt>
                <c:pt idx="226">
                  <c:v>1200.1561462864204</c:v>
                </c:pt>
                <c:pt idx="227">
                  <c:v>1197.5712706191139</c:v>
                </c:pt>
                <c:pt idx="228">
                  <c:v>1194.8948824305594</c:v>
                </c:pt>
                <c:pt idx="229">
                  <c:v>1192.1273741035263</c:v>
                </c:pt>
                <c:pt idx="230">
                  <c:v>1189.2691492586584</c:v>
                </c:pt>
                <c:pt idx="231">
                  <c:v>1186.3206226184693</c:v>
                </c:pt>
                <c:pt idx="232">
                  <c:v>1183.2822198589572</c:v>
                </c:pt>
                <c:pt idx="233">
                  <c:v>1180.1543774499933</c:v>
                </c:pt>
                <c:pt idx="234">
                  <c:v>1176.9375424855143</c:v>
                </c:pt>
                <c:pt idx="235">
                  <c:v>1173.6321725044452</c:v>
                </c:pt>
                <c:pt idx="236">
                  <c:v>1170.238735303185</c:v>
                </c:pt>
                <c:pt idx="237">
                  <c:v>1166.757708740415</c:v>
                </c:pt>
                <c:pt idx="238">
                  <c:v>1163.1895805349145</c:v>
                </c:pt>
                <c:pt idx="239">
                  <c:v>1159.5348480570156</c:v>
                </c:pt>
                <c:pt idx="240">
                  <c:v>1155.7940181142728</c:v>
                </c:pt>
                <c:pt idx="241">
                  <c:v>1151.9676067318851</c:v>
                </c:pt>
                <c:pt idx="242">
                  <c:v>1148.0561389283598</c:v>
                </c:pt>
                <c:pt idx="243">
                  <c:v>1144.0601484868851</c:v>
                </c:pt>
                <c:pt idx="244">
                  <c:v>1139.9801777228399</c:v>
                </c:pt>
                <c:pt idx="245">
                  <c:v>1135.8167772478471</c:v>
                </c:pt>
                <c:pt idx="246">
                  <c:v>1131.5705057307539</c:v>
                </c:pt>
                <c:pt idx="247">
                  <c:v>1127.2419296558996</c:v>
                </c:pt>
                <c:pt idx="248">
                  <c:v>1122.8316230790174</c:v>
                </c:pt>
                <c:pt idx="249">
                  <c:v>1118.3401673810945</c:v>
                </c:pt>
                <c:pt idx="250">
                  <c:v>1113.7681510205064</c:v>
                </c:pt>
                <c:pt idx="251">
                  <c:v>1109.1161692837211</c:v>
                </c:pt>
                <c:pt idx="252">
                  <c:v>1104.3848240348634</c:v>
                </c:pt>
                <c:pt idx="253">
                  <c:v>1099.5747234644111</c:v>
                </c:pt>
                <c:pt idx="254">
                  <c:v>1094.6864818372903</c:v>
                </c:pt>
                <c:pt idx="255">
                  <c:v>1089.720719240622</c:v>
                </c:pt>
                <c:pt idx="256">
                  <c:v>1084.6780613313665</c:v>
                </c:pt>
                <c:pt idx="257">
                  <c:v>1079.5591390841014</c:v>
                </c:pt>
                <c:pt idx="258">
                  <c:v>1074.3645885391602</c:v>
                </c:pt>
                <c:pt idx="259">
                  <c:v>1069.0950505513508</c:v>
                </c:pt>
                <c:pt idx="260">
                  <c:v>1063.7511705394659</c:v>
                </c:pt>
                <c:pt idx="261">
                  <c:v>1058.3335982367871</c:v>
                </c:pt>
                <c:pt idx="262">
                  <c:v>1052.8429874427818</c:v>
                </c:pt>
                <c:pt idx="263">
                  <c:v>1047.2799957761779</c:v>
                </c:pt>
                <c:pt idx="264">
                  <c:v>1041.6452844296005</c:v>
                </c:pt>
                <c:pt idx="265">
                  <c:v>1035.9395179259443</c:v>
                </c:pt>
                <c:pt idx="266">
                  <c:v>1030.1633638766493</c:v>
                </c:pt>
                <c:pt idx="267">
                  <c:v>1024.3174927420396</c:v>
                </c:pt>
                <c:pt idx="268">
                  <c:v>1018.4025775938801</c:v>
                </c:pt>
                <c:pt idx="269">
                  <c:v>1012.4192938802983</c:v>
                </c:pt>
                <c:pt idx="270">
                  <c:v>1006.3683191932106</c:v>
                </c:pt>
                <c:pt idx="271">
                  <c:v>1000.2503330383894</c:v>
                </c:pt>
                <c:pt idx="272">
                  <c:v>994.06601660829551</c:v>
                </c:pt>
                <c:pt idx="273">
                  <c:v>987.81605255779971</c:v>
                </c:pt>
                <c:pt idx="274">
                  <c:v>981.50112478290657</c:v>
                </c:pt>
                <c:pt idx="275">
                  <c:v>975.12191820258988</c:v>
                </c:pt>
                <c:pt idx="276">
                  <c:v>968.67911854384181</c:v>
                </c:pt>
                <c:pt idx="277">
                  <c:v>962.17341213003158</c:v>
                </c:pt>
                <c:pt idx="278">
                  <c:v>955.60548567266471</c:v>
                </c:pt>
                <c:pt idx="279">
                  <c:v>948.97602606662667</c:v>
                </c:pt>
                <c:pt idx="280">
                  <c:v>942.28572018898853</c:v>
                </c:pt>
                <c:pt idx="281">
                  <c:v>935.53525470144882</c:v>
                </c:pt>
                <c:pt idx="282">
                  <c:v>928.72531585647687</c:v>
                </c:pt>
                <c:pt idx="283">
                  <c:v>921.85658930721991</c:v>
                </c:pt>
                <c:pt idx="284">
                  <c:v>914.92975992122911</c:v>
                </c:pt>
                <c:pt idx="285">
                  <c:v>907.9455115980561</c:v>
                </c:pt>
                <c:pt idx="286">
                  <c:v>900.90452709076328</c:v>
                </c:pt>
                <c:pt idx="287">
                  <c:v>893.80748783138972</c:v>
                </c:pt>
                <c:pt idx="288">
                  <c:v>886.65507376040648</c:v>
                </c:pt>
                <c:pt idx="289">
                  <c:v>879.44796316019142</c:v>
                </c:pt>
                <c:pt idx="290">
                  <c:v>872.18683249254923</c:v>
                </c:pt>
                <c:pt idx="291">
                  <c:v>864.87235624029699</c:v>
                </c:pt>
                <c:pt idx="292">
                  <c:v>857.50520675293023</c:v>
                </c:pt>
                <c:pt idx="293">
                  <c:v>850.08605409638244</c:v>
                </c:pt>
                <c:pt idx="294">
                  <c:v>842.61556590688406</c:v>
                </c:pt>
                <c:pt idx="295">
                  <c:v>835.09440724892465</c:v>
                </c:pt>
                <c:pt idx="296">
                  <c:v>827.52324047731668</c:v>
                </c:pt>
                <c:pt idx="297">
                  <c:v>819.90272510335649</c:v>
                </c:pt>
                <c:pt idx="298">
                  <c:v>812.2335176650729</c:v>
                </c:pt>
                <c:pt idx="299">
                  <c:v>804.51627160155215</c:v>
                </c:pt>
                <c:pt idx="300">
                  <c:v>796.75163713132258</c:v>
                </c:pt>
                <c:pt idx="301">
                  <c:v>788.94026113477969</c:v>
                </c:pt>
                <c:pt idx="302">
                  <c:v>781.0827870406298</c:v>
                </c:pt>
                <c:pt idx="303">
                  <c:v>773.17985471632619</c:v>
                </c:pt>
                <c:pt idx="304">
                  <c:v>765.23210036246985</c:v>
                </c:pt>
                <c:pt idx="305">
                  <c:v>757.24015641114215</c:v>
                </c:pt>
                <c:pt idx="306">
                  <c:v>749.20465142813748</c:v>
                </c:pt>
                <c:pt idx="307">
                  <c:v>741.12621001905711</c:v>
                </c:pt>
                <c:pt idx="308">
                  <c:v>733.00545273922728</c:v>
                </c:pt>
                <c:pt idx="309">
                  <c:v>724.84299600739882</c:v>
                </c:pt>
                <c:pt idx="310">
                  <c:v>716.63945202318519</c:v>
                </c:pt>
                <c:pt idx="311">
                  <c:v>708.39542868819422</c:v>
                </c:pt>
                <c:pt idx="312">
                  <c:v>700.11152953080534</c:v>
                </c:pt>
                <c:pt idx="313">
                  <c:v>691.78835363454311</c:v>
                </c:pt>
                <c:pt idx="314">
                  <c:v>683.42649556999697</c:v>
                </c:pt>
                <c:pt idx="315">
                  <c:v>675.02654533023417</c:v>
                </c:pt>
                <c:pt idx="316">
                  <c:v>666.58908826965228</c:v>
                </c:pt>
                <c:pt idx="317">
                  <c:v>658.11470504621616</c:v>
                </c:pt>
                <c:pt idx="318">
                  <c:v>649.60397156702311</c:v>
                </c:pt>
                <c:pt idx="319">
                  <c:v>641.05745893713868</c:v>
                </c:pt>
                <c:pt idx="320">
                  <c:v>632.47573341164457</c:v>
                </c:pt>
                <c:pt idx="321">
                  <c:v>623.85935635083968</c:v>
                </c:pt>
                <c:pt idx="322">
                  <c:v>615.20888417853405</c:v>
                </c:pt>
                <c:pt idx="323">
                  <c:v>606.52486834337435</c:v>
                </c:pt>
                <c:pt idx="324">
                  <c:v>597.8078552831405</c:v>
                </c:pt>
                <c:pt idx="325">
                  <c:v>589.05838639195053</c:v>
                </c:pt>
                <c:pt idx="326">
                  <c:v>580.276997990312</c:v>
                </c:pt>
                <c:pt idx="327">
                  <c:v>571.46422129795712</c:v>
                </c:pt>
                <c:pt idx="328">
                  <c:v>562.62058240939803</c:v>
                </c:pt>
                <c:pt idx="329">
                  <c:v>553.74660227214031</c:v>
                </c:pt>
                <c:pt idx="330">
                  <c:v>544.84279666749012</c:v>
                </c:pt>
                <c:pt idx="331">
                  <c:v>535.90967619389301</c:v>
                </c:pt>
                <c:pt idx="332">
                  <c:v>526.94774625273999</c:v>
                </c:pt>
                <c:pt idx="333">
                  <c:v>517.95750703657859</c:v>
                </c:pt>
                <c:pt idx="334">
                  <c:v>508.93945351966539</c:v>
                </c:pt>
                <c:pt idx="335">
                  <c:v>499.89407545079786</c:v>
                </c:pt>
                <c:pt idx="336">
                  <c:v>490.82185734836241</c:v>
                </c:pt>
                <c:pt idx="337">
                  <c:v>481.72327849753697</c:v>
                </c:pt>
                <c:pt idx="338">
                  <c:v>472.59881294958632</c:v>
                </c:pt>
                <c:pt idx="339">
                  <c:v>463.44892952318878</c:v>
                </c:pt>
                <c:pt idx="340">
                  <c:v>454.27409180773344</c:v>
                </c:pt>
                <c:pt idx="341">
                  <c:v>445.07475816852798</c:v>
                </c:pt>
                <c:pt idx="342">
                  <c:v>435.85138175385697</c:v>
                </c:pt>
                <c:pt idx="343">
                  <c:v>426.60441050383201</c:v>
                </c:pt>
                <c:pt idx="344">
                  <c:v>417.33428716097478</c:v>
                </c:pt>
                <c:pt idx="345">
                  <c:v>408.04144928247575</c:v>
                </c:pt>
                <c:pt idx="346">
                  <c:v>398.72632925407117</c:v>
                </c:pt>
                <c:pt idx="347">
                  <c:v>389.38935430548236</c:v>
                </c:pt>
                <c:pt idx="348">
                  <c:v>380.03094652736132</c:v>
                </c:pt>
                <c:pt idx="349">
                  <c:v>370.65152288968858</c:v>
                </c:pt>
                <c:pt idx="350">
                  <c:v>361.25149526156883</c:v>
                </c:pt>
                <c:pt idx="351">
                  <c:v>351.8312704323713</c:v>
                </c:pt>
                <c:pt idx="352">
                  <c:v>342.39125013416322</c:v>
                </c:pt>
                <c:pt idx="353">
                  <c:v>332.93183106538436</c:v>
                </c:pt>
                <c:pt idx="354">
                  <c:v>323.4534049157125</c:v>
                </c:pt>
                <c:pt idx="355">
                  <c:v>313.95635839207034</c:v>
                </c:pt>
                <c:pt idx="356">
                  <c:v>304.44107324572519</c:v>
                </c:pt>
                <c:pt idx="357">
                  <c:v>294.90792630043347</c:v>
                </c:pt>
                <c:pt idx="358">
                  <c:v>285.35728948158368</c:v>
                </c:pt>
                <c:pt idx="359">
                  <c:v>275.78952984629149</c:v>
                </c:pt>
                <c:pt idx="360">
                  <c:v>266.20500961440263</c:v>
                </c:pt>
                <c:pt idx="361">
                  <c:v>256.60408620035912</c:v>
                </c:pt>
                <c:pt idx="362">
                  <c:v>246.98711224588624</c:v>
                </c:pt>
                <c:pt idx="363">
                  <c:v>237.3544356534577</c:v>
                </c:pt>
                <c:pt idx="364">
                  <c:v>227.70639962049853</c:v>
                </c:pt>
                <c:pt idx="365">
                  <c:v>218.04334267428513</c:v>
                </c:pt>
                <c:pt idx="366">
                  <c:v>208.36559870750344</c:v>
                </c:pt>
                <c:pt idx="367">
                  <c:v>198.67349701442686</c:v>
                </c:pt>
                <c:pt idx="368">
                  <c:v>188.96736232767685</c:v>
                </c:pt>
                <c:pt idx="369">
                  <c:v>179.24751485552969</c:v>
                </c:pt>
                <c:pt idx="370">
                  <c:v>169.51427031973395</c:v>
                </c:pt>
                <c:pt idx="371">
                  <c:v>159.7679399938043</c:v>
                </c:pt>
                <c:pt idx="372">
                  <c:v>150.00883074175792</c:v>
                </c:pt>
                <c:pt idx="373">
                  <c:v>140.23724505726105</c:v>
                </c:pt>
                <c:pt idx="374">
                  <c:v>130.45348110315376</c:v>
                </c:pt>
                <c:pt idx="375">
                  <c:v>120.65783275132203</c:v>
                </c:pt>
                <c:pt idx="376">
                  <c:v>110.85058962288736</c:v>
                </c:pt>
                <c:pt idx="377">
                  <c:v>101.03203712868459</c:v>
                </c:pt>
                <c:pt idx="378">
                  <c:v>91.202456509999834</c:v>
                </c:pt>
                <c:pt idx="379">
                  <c:v>81.362124879541</c:v>
                </c:pt>
                <c:pt idx="380">
                  <c:v>71.511315262614488</c:v>
                </c:pt>
                <c:pt idx="381">
                  <c:v>61.65029663848221</c:v>
                </c:pt>
                <c:pt idx="382">
                  <c:v>51.779333981874117</c:v>
                </c:pt>
                <c:pt idx="383">
                  <c:v>41.898688304632053</c:v>
                </c:pt>
                <c:pt idx="384">
                  <c:v>32.008616697461704</c:v>
                </c:pt>
                <c:pt idx="385">
                  <c:v>22.109372371770032</c:v>
                </c:pt>
                <c:pt idx="386">
                  <c:v>12.201204701566471</c:v>
                </c:pt>
                <c:pt idx="387">
                  <c:v>2.2843592654068452</c:v>
                </c:pt>
                <c:pt idx="388">
                  <c:v>-7.6409221116402861</c:v>
                </c:pt>
                <c:pt idx="389">
                  <c:v>-7.650851555037919</c:v>
                </c:pt>
                <c:pt idx="390">
                  <c:v>-7.6607810065151289</c:v>
                </c:pt>
                <c:pt idx="391">
                  <c:v>-7.6707104660716841</c:v>
                </c:pt>
                <c:pt idx="392">
                  <c:v>-7.6806399337073508</c:v>
                </c:pt>
                <c:pt idx="393">
                  <c:v>-7.6905694094218982</c:v>
                </c:pt>
                <c:pt idx="394">
                  <c:v>-7.7004988932150935</c:v>
                </c:pt>
                <c:pt idx="395">
                  <c:v>-7.7104283850867041</c:v>
                </c:pt>
                <c:pt idx="396">
                  <c:v>-7.7203578850364973</c:v>
                </c:pt>
                <c:pt idx="397">
                  <c:v>-7.7302873930642422</c:v>
                </c:pt>
                <c:pt idx="398">
                  <c:v>-7.7402169091697051</c:v>
                </c:pt>
                <c:pt idx="399">
                  <c:v>-7.7501464333526542</c:v>
                </c:pt>
                <c:pt idx="400">
                  <c:v>-7.7600759656128577</c:v>
                </c:pt>
                <c:pt idx="401">
                  <c:v>-7.770005505950083</c:v>
                </c:pt>
                <c:pt idx="402">
                  <c:v>-7.7799350543640973</c:v>
                </c:pt>
                <c:pt idx="403">
                  <c:v>-7.7898646108546687</c:v>
                </c:pt>
                <c:pt idx="404">
                  <c:v>-7.7997941754215647</c:v>
                </c:pt>
                <c:pt idx="405">
                  <c:v>-7.8097237480645534</c:v>
                </c:pt>
                <c:pt idx="406">
                  <c:v>-7.8196533287834029</c:v>
                </c:pt>
                <c:pt idx="407">
                  <c:v>-7.8295829175778806</c:v>
                </c:pt>
                <c:pt idx="408">
                  <c:v>-7.8395125144477538</c:v>
                </c:pt>
                <c:pt idx="409">
                  <c:v>-7.8494421193927906</c:v>
                </c:pt>
                <c:pt idx="410">
                  <c:v>-7.8593717324127583</c:v>
                </c:pt>
                <c:pt idx="411">
                  <c:v>-7.8693013535074252</c:v>
                </c:pt>
                <c:pt idx="412">
                  <c:v>-7.8792309826765594</c:v>
                </c:pt>
                <c:pt idx="413">
                  <c:v>-7.8891606199199282</c:v>
                </c:pt>
                <c:pt idx="414">
                  <c:v>-7.899090265237299</c:v>
                </c:pt>
                <c:pt idx="415">
                  <c:v>-7.9090199186284398</c:v>
                </c:pt>
                <c:pt idx="416">
                  <c:v>-7.9189495800931189</c:v>
                </c:pt>
                <c:pt idx="417">
                  <c:v>-7.9288792496311036</c:v>
                </c:pt>
                <c:pt idx="418">
                  <c:v>-7.9388089272421611</c:v>
                </c:pt>
                <c:pt idx="419">
                  <c:v>-7.9487386129260598</c:v>
                </c:pt>
                <c:pt idx="420">
                  <c:v>-7.9586683066825676</c:v>
                </c:pt>
                <c:pt idx="421">
                  <c:v>-7.9685980085114521</c:v>
                </c:pt>
                <c:pt idx="422">
                  <c:v>-7.9785277184124812</c:v>
                </c:pt>
                <c:pt idx="423">
                  <c:v>-7.9884574363854224</c:v>
                </c:pt>
                <c:pt idx="424">
                  <c:v>-7.9983871624300438</c:v>
                </c:pt>
                <c:pt idx="425">
                  <c:v>-8.0083168965461127</c:v>
                </c:pt>
                <c:pt idx="426">
                  <c:v>-8.0182466387333982</c:v>
                </c:pt>
                <c:pt idx="427">
                  <c:v>-8.0281763889916675</c:v>
                </c:pt>
                <c:pt idx="428">
                  <c:v>-8.0381061473206881</c:v>
                </c:pt>
                <c:pt idx="429">
                  <c:v>-8.0480359137202271</c:v>
                </c:pt>
                <c:pt idx="430">
                  <c:v>-8.0579656881900537</c:v>
                </c:pt>
                <c:pt idx="431">
                  <c:v>-8.0678954707299351</c:v>
                </c:pt>
                <c:pt idx="432">
                  <c:v>-8.0778252613396386</c:v>
                </c:pt>
                <c:pt idx="433">
                  <c:v>-8.0877550600189334</c:v>
                </c:pt>
                <c:pt idx="434">
                  <c:v>-8.0976848667675867</c:v>
                </c:pt>
                <c:pt idx="435">
                  <c:v>-8.1076146815853658</c:v>
                </c:pt>
                <c:pt idx="436">
                  <c:v>-8.117544504472038</c:v>
                </c:pt>
                <c:pt idx="437">
                  <c:v>-8.1274743354273724</c:v>
                </c:pt>
                <c:pt idx="438">
                  <c:v>-8.1374041744511363</c:v>
                </c:pt>
                <c:pt idx="439">
                  <c:v>-8.1473340215430987</c:v>
                </c:pt>
                <c:pt idx="440">
                  <c:v>-8.1572638767030252</c:v>
                </c:pt>
                <c:pt idx="441">
                  <c:v>-8.1671937399306849</c:v>
                </c:pt>
                <c:pt idx="442">
                  <c:v>-8.1771236112258467</c:v>
                </c:pt>
                <c:pt idx="443">
                  <c:v>-8.1870534905882764</c:v>
                </c:pt>
                <c:pt idx="444">
                  <c:v>-8.1969833780177428</c:v>
                </c:pt>
                <c:pt idx="445">
                  <c:v>-8.2069132735140151</c:v>
                </c:pt>
                <c:pt idx="446">
                  <c:v>-8.2168431770768589</c:v>
                </c:pt>
                <c:pt idx="447">
                  <c:v>-8.2267730887060431</c:v>
                </c:pt>
                <c:pt idx="448">
                  <c:v>-8.2367030084013368</c:v>
                </c:pt>
                <c:pt idx="449">
                  <c:v>-8.2466329361625057</c:v>
                </c:pt>
                <c:pt idx="450">
                  <c:v>-8.2565628719893187</c:v>
                </c:pt>
                <c:pt idx="451">
                  <c:v>-8.2664928158815449</c:v>
                </c:pt>
                <c:pt idx="452">
                  <c:v>-8.2764227678389499</c:v>
                </c:pt>
                <c:pt idx="453">
                  <c:v>-8.2863527278613027</c:v>
                </c:pt>
                <c:pt idx="454">
                  <c:v>-8.2962826959483724</c:v>
                </c:pt>
                <c:pt idx="455">
                  <c:v>-8.3062126720999245</c:v>
                </c:pt>
                <c:pt idx="456">
                  <c:v>-8.3161426563157281</c:v>
                </c:pt>
                <c:pt idx="457">
                  <c:v>-8.3260726485955523</c:v>
                </c:pt>
                <c:pt idx="458">
                  <c:v>-8.3360026489391625</c:v>
                </c:pt>
                <c:pt idx="459">
                  <c:v>-8.3459326573463297</c:v>
                </c:pt>
                <c:pt idx="460">
                  <c:v>-8.3558626738168194</c:v>
                </c:pt>
                <c:pt idx="461">
                  <c:v>-8.3657926983504005</c:v>
                </c:pt>
                <c:pt idx="462">
                  <c:v>-8.3757227309468405</c:v>
                </c:pt>
                <c:pt idx="463">
                  <c:v>-8.3856527716059066</c:v>
                </c:pt>
                <c:pt idx="464">
                  <c:v>-8.3955828203273679</c:v>
                </c:pt>
                <c:pt idx="465">
                  <c:v>-8.4055128771109935</c:v>
                </c:pt>
                <c:pt idx="466">
                  <c:v>-8.4154429419565489</c:v>
                </c:pt>
                <c:pt idx="467">
                  <c:v>-8.4253730148638031</c:v>
                </c:pt>
                <c:pt idx="468">
                  <c:v>-8.4353030958325235</c:v>
                </c:pt>
                <c:pt idx="469">
                  <c:v>-8.4452331848624791</c:v>
                </c:pt>
                <c:pt idx="470">
                  <c:v>-8.4551632819534372</c:v>
                </c:pt>
                <c:pt idx="471">
                  <c:v>-8.465093387105167</c:v>
                </c:pt>
                <c:pt idx="472">
                  <c:v>-8.4750235003174357</c:v>
                </c:pt>
                <c:pt idx="473">
                  <c:v>-8.4849536215900105</c:v>
                </c:pt>
                <c:pt idx="474">
                  <c:v>-8.4948837509226589</c:v>
                </c:pt>
                <c:pt idx="475">
                  <c:v>-8.5048138883151498</c:v>
                </c:pt>
                <c:pt idx="476">
                  <c:v>-8.5147440337672524</c:v>
                </c:pt>
                <c:pt idx="477">
                  <c:v>-8.5246741872787322</c:v>
                </c:pt>
                <c:pt idx="478">
                  <c:v>-8.5346043488493599</c:v>
                </c:pt>
                <c:pt idx="479">
                  <c:v>-8.5445345184789012</c:v>
                </c:pt>
                <c:pt idx="480">
                  <c:v>-8.5544646961671251</c:v>
                </c:pt>
                <c:pt idx="481">
                  <c:v>-8.5643948819137989</c:v>
                </c:pt>
                <c:pt idx="482">
                  <c:v>-8.5743250757186917</c:v>
                </c:pt>
                <c:pt idx="483">
                  <c:v>-8.5842552775815708</c:v>
                </c:pt>
                <c:pt idx="484">
                  <c:v>-8.5941854875022052</c:v>
                </c:pt>
                <c:pt idx="485">
                  <c:v>-8.6041157054803623</c:v>
                </c:pt>
                <c:pt idx="486">
                  <c:v>-8.6140459315158093</c:v>
                </c:pt>
                <c:pt idx="487">
                  <c:v>-8.6239761656083154</c:v>
                </c:pt>
                <c:pt idx="488">
                  <c:v>-8.6339064077576477</c:v>
                </c:pt>
                <c:pt idx="489">
                  <c:v>-8.6438366579635755</c:v>
                </c:pt>
                <c:pt idx="490">
                  <c:v>-8.6537669162258659</c:v>
                </c:pt>
                <c:pt idx="491">
                  <c:v>-8.6636971825442863</c:v>
                </c:pt>
                <c:pt idx="492">
                  <c:v>-8.6736274569186058</c:v>
                </c:pt>
                <c:pt idx="493">
                  <c:v>-8.6835577393485917</c:v>
                </c:pt>
                <c:pt idx="494">
                  <c:v>-8.6934880298340129</c:v>
                </c:pt>
                <c:pt idx="495">
                  <c:v>-8.7034183283746369</c:v>
                </c:pt>
                <c:pt idx="496">
                  <c:v>-8.7133486349702309</c:v>
                </c:pt>
                <c:pt idx="497">
                  <c:v>-8.723278949620564</c:v>
                </c:pt>
                <c:pt idx="498">
                  <c:v>-8.7332092723254053</c:v>
                </c:pt>
                <c:pt idx="499">
                  <c:v>-8.7431396030845221</c:v>
                </c:pt>
                <c:pt idx="500">
                  <c:v>-8.7530699418976816</c:v>
                </c:pt>
                <c:pt idx="501">
                  <c:v>-8.763000288764653</c:v>
                </c:pt>
                <c:pt idx="502">
                  <c:v>-8.7729306436852035</c:v>
                </c:pt>
                <c:pt idx="503">
                  <c:v>-8.7828610066591004</c:v>
                </c:pt>
                <c:pt idx="504">
                  <c:v>-8.7927913776861129</c:v>
                </c:pt>
                <c:pt idx="505">
                  <c:v>-8.8027217567660099</c:v>
                </c:pt>
                <c:pt idx="506">
                  <c:v>-8.8126521438985588</c:v>
                </c:pt>
                <c:pt idx="507">
                  <c:v>-8.8225825390835269</c:v>
                </c:pt>
                <c:pt idx="508">
                  <c:v>-8.8325129423206832</c:v>
                </c:pt>
                <c:pt idx="509">
                  <c:v>-8.8424433536097951</c:v>
                </c:pt>
                <c:pt idx="510">
                  <c:v>-8.8523737729506315</c:v>
                </c:pt>
                <c:pt idx="511">
                  <c:v>-8.86230420034296</c:v>
                </c:pt>
                <c:pt idx="512">
                  <c:v>-8.8722346357865494</c:v>
                </c:pt>
                <c:pt idx="513">
                  <c:v>-8.8821650792811671</c:v>
                </c:pt>
                <c:pt idx="514">
                  <c:v>-8.8920955308265803</c:v>
                </c:pt>
                <c:pt idx="515">
                  <c:v>-8.9020259904225583</c:v>
                </c:pt>
                <c:pt idx="516">
                  <c:v>-8.9119564580688699</c:v>
                </c:pt>
                <c:pt idx="517">
                  <c:v>-8.9218869337652826</c:v>
                </c:pt>
                <c:pt idx="518">
                  <c:v>-8.9318174175115637</c:v>
                </c:pt>
                <c:pt idx="519">
                  <c:v>-8.9417479093074821</c:v>
                </c:pt>
                <c:pt idx="520">
                  <c:v>-8.9516784091528052</c:v>
                </c:pt>
                <c:pt idx="521">
                  <c:v>-8.9616089170473021</c:v>
                </c:pt>
                <c:pt idx="522">
                  <c:v>-8.9715394329907419</c:v>
                </c:pt>
                <c:pt idx="523">
                  <c:v>-8.98146995698289</c:v>
                </c:pt>
                <c:pt idx="524">
                  <c:v>-8.9914004890235173</c:v>
                </c:pt>
                <c:pt idx="525">
                  <c:v>-9.0013310291123894</c:v>
                </c:pt>
                <c:pt idx="526">
                  <c:v>-9.011261577249277</c:v>
                </c:pt>
                <c:pt idx="527">
                  <c:v>-9.0211921334339458</c:v>
                </c:pt>
                <c:pt idx="528">
                  <c:v>-9.0311226976661665</c:v>
                </c:pt>
                <c:pt idx="529">
                  <c:v>-9.0410532699457047</c:v>
                </c:pt>
                <c:pt idx="530">
                  <c:v>-9.0509838502723312</c:v>
                </c:pt>
                <c:pt idx="531">
                  <c:v>-9.0609144386458116</c:v>
                </c:pt>
                <c:pt idx="532">
                  <c:v>-9.0708450350659167</c:v>
                </c:pt>
                <c:pt idx="533">
                  <c:v>-9.080775639532412</c:v>
                </c:pt>
                <c:pt idx="534">
                  <c:v>-9.0907062520450683</c:v>
                </c:pt>
                <c:pt idx="535">
                  <c:v>-9.1006368726036513</c:v>
                </c:pt>
                <c:pt idx="536">
                  <c:v>-9.1105675012079317</c:v>
                </c:pt>
                <c:pt idx="537">
                  <c:v>-9.120498137857675</c:v>
                </c:pt>
                <c:pt idx="538">
                  <c:v>-9.1304287825526522</c:v>
                </c:pt>
                <c:pt idx="539">
                  <c:v>-9.1403594352926287</c:v>
                </c:pt>
                <c:pt idx="540">
                  <c:v>-9.1502900960773754</c:v>
                </c:pt>
                <c:pt idx="541">
                  <c:v>-9.1602207649066578</c:v>
                </c:pt>
                <c:pt idx="542">
                  <c:v>-9.1701514417802468</c:v>
                </c:pt>
                <c:pt idx="543">
                  <c:v>-9.1800821266979096</c:v>
                </c:pt>
                <c:pt idx="544">
                  <c:v>-9.1900128196594135</c:v>
                </c:pt>
                <c:pt idx="545">
                  <c:v>-9.1999435206645277</c:v>
                </c:pt>
                <c:pt idx="546">
                  <c:v>-9.2098742297130194</c:v>
                </c:pt>
                <c:pt idx="547">
                  <c:v>-9.2198049468046577</c:v>
                </c:pt>
                <c:pt idx="548">
                  <c:v>-9.2297356719392116</c:v>
                </c:pt>
                <c:pt idx="549">
                  <c:v>-9.2396664051164485</c:v>
                </c:pt>
                <c:pt idx="550">
                  <c:v>-9.2495971463361357</c:v>
                </c:pt>
                <c:pt idx="551">
                  <c:v>-9.259527895598044</c:v>
                </c:pt>
                <c:pt idx="552">
                  <c:v>-9.2694586529019389</c:v>
                </c:pt>
                <c:pt idx="553">
                  <c:v>-9.2793894182475896</c:v>
                </c:pt>
                <c:pt idx="554">
                  <c:v>-9.289320191634765</c:v>
                </c:pt>
                <c:pt idx="555">
                  <c:v>-9.2992509730632325</c:v>
                </c:pt>
                <c:pt idx="556">
                  <c:v>-9.3091817625327611</c:v>
                </c:pt>
                <c:pt idx="557">
                  <c:v>-9.3191125600431199</c:v>
                </c:pt>
                <c:pt idx="558">
                  <c:v>-9.3290433655940745</c:v>
                </c:pt>
                <c:pt idx="559">
                  <c:v>-9.3389741791853957</c:v>
                </c:pt>
                <c:pt idx="560">
                  <c:v>-9.3489050008168508</c:v>
                </c:pt>
                <c:pt idx="561">
                  <c:v>-9.3588358304882089</c:v>
                </c:pt>
                <c:pt idx="562">
                  <c:v>-9.3687666681992372</c:v>
                </c:pt>
                <c:pt idx="563">
                  <c:v>-9.3786975139497031</c:v>
                </c:pt>
                <c:pt idx="564">
                  <c:v>-9.3886283677393774</c:v>
                </c:pt>
                <c:pt idx="565">
                  <c:v>-9.3985592295680274</c:v>
                </c:pt>
                <c:pt idx="566">
                  <c:v>-9.4084900994354204</c:v>
                </c:pt>
                <c:pt idx="567">
                  <c:v>-9.4184209773413254</c:v>
                </c:pt>
                <c:pt idx="568">
                  <c:v>-9.4283518632855099</c:v>
                </c:pt>
                <c:pt idx="569">
                  <c:v>-9.4382827572677446</c:v>
                </c:pt>
                <c:pt idx="570">
                  <c:v>-9.448213659287795</c:v>
                </c:pt>
                <c:pt idx="571">
                  <c:v>-9.458144569345432</c:v>
                </c:pt>
                <c:pt idx="572">
                  <c:v>-9.4680754874404212</c:v>
                </c:pt>
                <c:pt idx="573">
                  <c:v>-9.4780064135725333</c:v>
                </c:pt>
                <c:pt idx="574">
                  <c:v>-9.4879373477415356</c:v>
                </c:pt>
                <c:pt idx="575">
                  <c:v>-9.4978682899471973</c:v>
                </c:pt>
                <c:pt idx="576">
                  <c:v>-9.5077992401892857</c:v>
                </c:pt>
                <c:pt idx="577">
                  <c:v>-9.5177301984675697</c:v>
                </c:pt>
                <c:pt idx="578">
                  <c:v>-9.5276611647818168</c:v>
                </c:pt>
                <c:pt idx="579">
                  <c:v>-9.5375921391317959</c:v>
                </c:pt>
                <c:pt idx="580">
                  <c:v>-9.5475231215172744</c:v>
                </c:pt>
                <c:pt idx="581">
                  <c:v>-9.5574541119380232</c:v>
                </c:pt>
                <c:pt idx="582">
                  <c:v>-9.5673851103938077</c:v>
                </c:pt>
                <c:pt idx="583">
                  <c:v>-9.5773161168843988</c:v>
                </c:pt>
                <c:pt idx="584">
                  <c:v>-9.5872471314095637</c:v>
                </c:pt>
                <c:pt idx="585">
                  <c:v>-9.5971781539690699</c:v>
                </c:pt>
                <c:pt idx="586">
                  <c:v>-9.6071091845626864</c:v>
                </c:pt>
                <c:pt idx="587">
                  <c:v>-9.6170402231901821</c:v>
                </c:pt>
                <c:pt idx="588">
                  <c:v>-9.6269712698513263</c:v>
                </c:pt>
                <c:pt idx="589">
                  <c:v>-9.6369023245458862</c:v>
                </c:pt>
                <c:pt idx="590">
                  <c:v>-9.6468333872736292</c:v>
                </c:pt>
                <c:pt idx="591">
                  <c:v>-9.6567644580343259</c:v>
                </c:pt>
                <c:pt idx="592">
                  <c:v>-9.6666955368277439</c:v>
                </c:pt>
                <c:pt idx="593">
                  <c:v>-9.6766266236536502</c:v>
                </c:pt>
                <c:pt idx="594">
                  <c:v>-9.6865577185118141</c:v>
                </c:pt>
                <c:pt idx="595">
                  <c:v>-9.6964888214020046</c:v>
                </c:pt>
                <c:pt idx="596">
                  <c:v>-9.706419932323989</c:v>
                </c:pt>
                <c:pt idx="597">
                  <c:v>-9.7163510512775364</c:v>
                </c:pt>
                <c:pt idx="598">
                  <c:v>-9.7262821782624158</c:v>
                </c:pt>
                <c:pt idx="599">
                  <c:v>-9.7362133132783946</c:v>
                </c:pt>
                <c:pt idx="600">
                  <c:v>-9.7461444563252417</c:v>
                </c:pt>
                <c:pt idx="601">
                  <c:v>-9.7560756074027264</c:v>
                </c:pt>
                <c:pt idx="602">
                  <c:v>-9.7660067665106158</c:v>
                </c:pt>
                <c:pt idx="603">
                  <c:v>-9.7759379336486791</c:v>
                </c:pt>
                <c:pt idx="604">
                  <c:v>-9.7858691088166836</c:v>
                </c:pt>
                <c:pt idx="605">
                  <c:v>-9.7958002920143983</c:v>
                </c:pt>
                <c:pt idx="606">
                  <c:v>-9.8057314832415923</c:v>
                </c:pt>
                <c:pt idx="607">
                  <c:v>-9.8156626824980346</c:v>
                </c:pt>
                <c:pt idx="608">
                  <c:v>-9.8255938897834927</c:v>
                </c:pt>
                <c:pt idx="609">
                  <c:v>-9.8355251050977337</c:v>
                </c:pt>
                <c:pt idx="610">
                  <c:v>-9.8454563284405285</c:v>
                </c:pt>
                <c:pt idx="611">
                  <c:v>-9.8553875598116445</c:v>
                </c:pt>
                <c:pt idx="612">
                  <c:v>-9.8653187992108489</c:v>
                </c:pt>
                <c:pt idx="613">
                  <c:v>-9.8752500466379125</c:v>
                </c:pt>
                <c:pt idx="614">
                  <c:v>-9.8851813020926027</c:v>
                </c:pt>
                <c:pt idx="615">
                  <c:v>-9.8951125655746885</c:v>
                </c:pt>
                <c:pt idx="616">
                  <c:v>-9.9050438370839373</c:v>
                </c:pt>
                <c:pt idx="617">
                  <c:v>-9.9149751166201181</c:v>
                </c:pt>
                <c:pt idx="618">
                  <c:v>-9.924906404183</c:v>
                </c:pt>
                <c:pt idx="619">
                  <c:v>-9.9348376997723502</c:v>
                </c:pt>
                <c:pt idx="620">
                  <c:v>-9.9447690033879379</c:v>
                </c:pt>
                <c:pt idx="621">
                  <c:v>-9.9547003150295321</c:v>
                </c:pt>
                <c:pt idx="622">
                  <c:v>-9.9646316346969002</c:v>
                </c:pt>
                <c:pt idx="623">
                  <c:v>-9.9745629623898111</c:v>
                </c:pt>
                <c:pt idx="624">
                  <c:v>-9.984494298108034</c:v>
                </c:pt>
                <c:pt idx="625">
                  <c:v>-9.994425641851338</c:v>
                </c:pt>
                <c:pt idx="626">
                  <c:v>-10.00435699361949</c:v>
                </c:pt>
                <c:pt idx="627">
                  <c:v>-10.01428835341226</c:v>
                </c:pt>
                <c:pt idx="628">
                  <c:v>-10.024219721229414</c:v>
                </c:pt>
                <c:pt idx="629">
                  <c:v>-10.034151097070723</c:v>
                </c:pt>
                <c:pt idx="630">
                  <c:v>-10.044082480935954</c:v>
                </c:pt>
                <c:pt idx="631">
                  <c:v>-10.054013872824877</c:v>
                </c:pt>
                <c:pt idx="632">
                  <c:v>-10.063945272737259</c:v>
                </c:pt>
                <c:pt idx="633">
                  <c:v>-10.073876680672869</c:v>
                </c:pt>
                <c:pt idx="634">
                  <c:v>-10.083808096631477</c:v>
                </c:pt>
                <c:pt idx="635">
                  <c:v>-10.093739520612852</c:v>
                </c:pt>
                <c:pt idx="636">
                  <c:v>-10.10367095261676</c:v>
                </c:pt>
                <c:pt idx="637">
                  <c:v>-10.113602392642971</c:v>
                </c:pt>
                <c:pt idx="638">
                  <c:v>-10.123533840691252</c:v>
                </c:pt>
                <c:pt idx="639">
                  <c:v>-10.133465296761374</c:v>
                </c:pt>
                <c:pt idx="640">
                  <c:v>-10.143396760853104</c:v>
                </c:pt>
                <c:pt idx="641">
                  <c:v>-10.15332823296621</c:v>
                </c:pt>
                <c:pt idx="642">
                  <c:v>-10.163259713100462</c:v>
                </c:pt>
                <c:pt idx="643">
                  <c:v>-10.173191201255628</c:v>
                </c:pt>
                <c:pt idx="644">
                  <c:v>-10.183122697431477</c:v>
                </c:pt>
                <c:pt idx="645">
                  <c:v>-10.193054201627778</c:v>
                </c:pt>
                <c:pt idx="646">
                  <c:v>-10.202985713844297</c:v>
                </c:pt>
                <c:pt idx="647">
                  <c:v>-10.212917234080805</c:v>
                </c:pt>
                <c:pt idx="648">
                  <c:v>-10.222848762337071</c:v>
                </c:pt>
                <c:pt idx="649">
                  <c:v>-10.232780298612861</c:v>
                </c:pt>
                <c:pt idx="650">
                  <c:v>-10.242711842907946</c:v>
                </c:pt>
                <c:pt idx="651">
                  <c:v>-10.252643395222094</c:v>
                </c:pt>
                <c:pt idx="652">
                  <c:v>-10.262574955555074</c:v>
                </c:pt>
                <c:pt idx="653">
                  <c:v>-10.272506523906653</c:v>
                </c:pt>
                <c:pt idx="654">
                  <c:v>-10.2824381002766</c:v>
                </c:pt>
                <c:pt idx="655">
                  <c:v>-10.292369684664685</c:v>
                </c:pt>
                <c:pt idx="656">
                  <c:v>-10.302301277070676</c:v>
                </c:pt>
                <c:pt idx="657">
                  <c:v>-10.312232877494342</c:v>
                </c:pt>
                <c:pt idx="658">
                  <c:v>-10.322164485935451</c:v>
                </c:pt>
                <c:pt idx="659">
                  <c:v>-10.332096102393772</c:v>
                </c:pt>
                <c:pt idx="660">
                  <c:v>-10.342027726869073</c:v>
                </c:pt>
                <c:pt idx="661">
                  <c:v>-10.351959359361123</c:v>
                </c:pt>
                <c:pt idx="662">
                  <c:v>-10.361890999869692</c:v>
                </c:pt>
                <c:pt idx="663">
                  <c:v>-10.371822648394547</c:v>
                </c:pt>
                <c:pt idx="664">
                  <c:v>-10.381754304935455</c:v>
                </c:pt>
                <c:pt idx="665">
                  <c:v>-10.391685969492189</c:v>
                </c:pt>
                <c:pt idx="666">
                  <c:v>-10.401617642064513</c:v>
                </c:pt>
                <c:pt idx="667">
                  <c:v>-10.411549322652199</c:v>
                </c:pt>
                <c:pt idx="668">
                  <c:v>-10.421481011255015</c:v>
                </c:pt>
                <c:pt idx="669">
                  <c:v>-10.431412707872729</c:v>
                </c:pt>
                <c:pt idx="670">
                  <c:v>-10.441344412505112</c:v>
                </c:pt>
                <c:pt idx="671">
                  <c:v>-10.45127612515193</c:v>
                </c:pt>
                <c:pt idx="672">
                  <c:v>-10.461207845812952</c:v>
                </c:pt>
                <c:pt idx="673">
                  <c:v>-10.471139574487948</c:v>
                </c:pt>
                <c:pt idx="674">
                  <c:v>-10.481071311176684</c:v>
                </c:pt>
                <c:pt idx="675">
                  <c:v>-10.491003055878933</c:v>
                </c:pt>
                <c:pt idx="676">
                  <c:v>-10.50093480859446</c:v>
                </c:pt>
                <c:pt idx="677">
                  <c:v>-10.510866569323035</c:v>
                </c:pt>
                <c:pt idx="678">
                  <c:v>-10.520798338064425</c:v>
                </c:pt>
                <c:pt idx="679">
                  <c:v>-10.530730114818402</c:v>
                </c:pt>
                <c:pt idx="680">
                  <c:v>-10.540661899584732</c:v>
                </c:pt>
                <c:pt idx="681">
                  <c:v>-10.550593692363186</c:v>
                </c:pt>
                <c:pt idx="682">
                  <c:v>-10.560525493153531</c:v>
                </c:pt>
                <c:pt idx="683">
                  <c:v>-10.570457301955535</c:v>
                </c:pt>
                <c:pt idx="684">
                  <c:v>-10.58038911876897</c:v>
                </c:pt>
                <c:pt idx="685">
                  <c:v>-10.590320943593602</c:v>
                </c:pt>
                <c:pt idx="686">
                  <c:v>-10.600252776429199</c:v>
                </c:pt>
                <c:pt idx="687">
                  <c:v>-10.610184617275532</c:v>
                </c:pt>
                <c:pt idx="688">
                  <c:v>-10.620116466132369</c:v>
                </c:pt>
                <c:pt idx="689">
                  <c:v>-10.63004832299948</c:v>
                </c:pt>
                <c:pt idx="690">
                  <c:v>-10.639980187876631</c:v>
                </c:pt>
                <c:pt idx="691">
                  <c:v>-10.649912060763592</c:v>
                </c:pt>
                <c:pt idx="692">
                  <c:v>-10.659843941660132</c:v>
                </c:pt>
                <c:pt idx="693">
                  <c:v>-10.669775830566019</c:v>
                </c:pt>
                <c:pt idx="694">
                  <c:v>-10.679707727481023</c:v>
                </c:pt>
                <c:pt idx="695">
                  <c:v>-10.689639632404914</c:v>
                </c:pt>
                <c:pt idx="696">
                  <c:v>-10.699571545337458</c:v>
                </c:pt>
                <c:pt idx="697">
                  <c:v>-10.709503466278424</c:v>
                </c:pt>
                <c:pt idx="698">
                  <c:v>-10.719435395227581</c:v>
                </c:pt>
                <c:pt idx="699">
                  <c:v>-10.729367332184699</c:v>
                </c:pt>
                <c:pt idx="700">
                  <c:v>-10.739299277149547</c:v>
                </c:pt>
                <c:pt idx="701">
                  <c:v>-10.749231230121891</c:v>
                </c:pt>
                <c:pt idx="702">
                  <c:v>-10.759163191101504</c:v>
                </c:pt>
                <c:pt idx="703">
                  <c:v>-10.769095160088151</c:v>
                </c:pt>
                <c:pt idx="704">
                  <c:v>-10.779027137081602</c:v>
                </c:pt>
                <c:pt idx="705">
                  <c:v>-10.788959122081627</c:v>
                </c:pt>
                <c:pt idx="706">
                  <c:v>-10.798891115087994</c:v>
                </c:pt>
                <c:pt idx="707">
                  <c:v>-10.80882311610047</c:v>
                </c:pt>
                <c:pt idx="708">
                  <c:v>-10.818755125118827</c:v>
                </c:pt>
                <c:pt idx="709">
                  <c:v>-10.828687142142831</c:v>
                </c:pt>
                <c:pt idx="710">
                  <c:v>-10.838619167172254</c:v>
                </c:pt>
                <c:pt idx="711">
                  <c:v>-10.848551200206863</c:v>
                </c:pt>
                <c:pt idx="712">
                  <c:v>-10.858483241246427</c:v>
                </c:pt>
                <c:pt idx="713">
                  <c:v>-10.868415290290713</c:v>
                </c:pt>
                <c:pt idx="714">
                  <c:v>-10.878347347339492</c:v>
                </c:pt>
                <c:pt idx="715">
                  <c:v>-10.888279412392531</c:v>
                </c:pt>
                <c:pt idx="716">
                  <c:v>-10.898211485449602</c:v>
                </c:pt>
                <c:pt idx="717">
                  <c:v>-10.908143566510471</c:v>
                </c:pt>
                <c:pt idx="718">
                  <c:v>-10.918075655574908</c:v>
                </c:pt>
                <c:pt idx="719">
                  <c:v>-10.928007752642682</c:v>
                </c:pt>
                <c:pt idx="720">
                  <c:v>-10.937939857713561</c:v>
                </c:pt>
                <c:pt idx="721">
                  <c:v>-10.947871970787315</c:v>
                </c:pt>
                <c:pt idx="722">
                  <c:v>-10.957804091863713</c:v>
                </c:pt>
                <c:pt idx="723">
                  <c:v>-10.967736220942522</c:v>
                </c:pt>
                <c:pt idx="724">
                  <c:v>-10.977668358023513</c:v>
                </c:pt>
                <c:pt idx="725">
                  <c:v>-10.987600503106453</c:v>
                </c:pt>
                <c:pt idx="726">
                  <c:v>-10.997532656191112</c:v>
                </c:pt>
                <c:pt idx="727">
                  <c:v>-11.007464817277258</c:v>
                </c:pt>
                <c:pt idx="728">
                  <c:v>-11.017396986364661</c:v>
                </c:pt>
                <c:pt idx="729">
                  <c:v>-11.027329163453089</c:v>
                </c:pt>
                <c:pt idx="730">
                  <c:v>-11.037261348542312</c:v>
                </c:pt>
                <c:pt idx="731">
                  <c:v>-11.047193541632099</c:v>
                </c:pt>
                <c:pt idx="732">
                  <c:v>-11.057125742722217</c:v>
                </c:pt>
                <c:pt idx="733">
                  <c:v>-11.067057951812437</c:v>
                </c:pt>
                <c:pt idx="734">
                  <c:v>-11.076990168902526</c:v>
                </c:pt>
                <c:pt idx="735">
                  <c:v>-11.086922393992253</c:v>
                </c:pt>
                <c:pt idx="736">
                  <c:v>-11.09685462708139</c:v>
                </c:pt>
                <c:pt idx="737">
                  <c:v>-11.106786868169703</c:v>
                </c:pt>
                <c:pt idx="738">
                  <c:v>-11.116719117256961</c:v>
                </c:pt>
                <c:pt idx="739">
                  <c:v>-11.126651374342934</c:v>
                </c:pt>
                <c:pt idx="740">
                  <c:v>-11.136583639427391</c:v>
                </c:pt>
                <c:pt idx="741">
                  <c:v>-11.146515912510099</c:v>
                </c:pt>
                <c:pt idx="742">
                  <c:v>-11.156448193590828</c:v>
                </c:pt>
                <c:pt idx="743">
                  <c:v>-11.166380482669348</c:v>
                </c:pt>
                <c:pt idx="744">
                  <c:v>-11.176312779745427</c:v>
                </c:pt>
                <c:pt idx="745">
                  <c:v>-11.186245084818834</c:v>
                </c:pt>
                <c:pt idx="746">
                  <c:v>-11.196177397889338</c:v>
                </c:pt>
                <c:pt idx="747">
                  <c:v>-11.206109718956707</c:v>
                </c:pt>
                <c:pt idx="748">
                  <c:v>-11.216042048020713</c:v>
                </c:pt>
                <c:pt idx="749">
                  <c:v>-11.225974385081122</c:v>
                </c:pt>
                <c:pt idx="750">
                  <c:v>-11.235906730137703</c:v>
                </c:pt>
                <c:pt idx="751">
                  <c:v>-11.245839083190226</c:v>
                </c:pt>
                <c:pt idx="752">
                  <c:v>-11.25577144423846</c:v>
                </c:pt>
                <c:pt idx="753">
                  <c:v>-11.265703813282174</c:v>
                </c:pt>
                <c:pt idx="754">
                  <c:v>-11.275636190321137</c:v>
                </c:pt>
                <c:pt idx="755">
                  <c:v>-11.285568575355118</c:v>
                </c:pt>
                <c:pt idx="756">
                  <c:v>-11.295500968383886</c:v>
                </c:pt>
                <c:pt idx="757">
                  <c:v>-11.30543336940721</c:v>
                </c:pt>
                <c:pt idx="758">
                  <c:v>-11.315365778424857</c:v>
                </c:pt>
                <c:pt idx="759">
                  <c:v>-11.325298195436599</c:v>
                </c:pt>
                <c:pt idx="760">
                  <c:v>-11.335230620442204</c:v>
                </c:pt>
                <c:pt idx="761">
                  <c:v>-11.345163053441439</c:v>
                </c:pt>
                <c:pt idx="762">
                  <c:v>-11.355095494434076</c:v>
                </c:pt>
                <c:pt idx="763">
                  <c:v>-11.365027943419884</c:v>
                </c:pt>
                <c:pt idx="764">
                  <c:v>-11.37496040039863</c:v>
                </c:pt>
                <c:pt idx="765">
                  <c:v>-11.384892865370084</c:v>
                </c:pt>
                <c:pt idx="766">
                  <c:v>-11.394825338334014</c:v>
                </c:pt>
                <c:pt idx="767">
                  <c:v>-11.40475781929019</c:v>
                </c:pt>
                <c:pt idx="768">
                  <c:v>-11.414690308238381</c:v>
                </c:pt>
                <c:pt idx="769">
                  <c:v>-11.424622805178355</c:v>
                </c:pt>
                <c:pt idx="770">
                  <c:v>-11.434555310109884</c:v>
                </c:pt>
                <c:pt idx="771">
                  <c:v>-11.444487823032734</c:v>
                </c:pt>
                <c:pt idx="772">
                  <c:v>-11.454420343946675</c:v>
                </c:pt>
                <c:pt idx="773">
                  <c:v>-11.464352872851476</c:v>
                </c:pt>
                <c:pt idx="774">
                  <c:v>-11.474285409746907</c:v>
                </c:pt>
                <c:pt idx="775">
                  <c:v>-11.484217954632735</c:v>
                </c:pt>
                <c:pt idx="776">
                  <c:v>-11.49415050750873</c:v>
                </c:pt>
                <c:pt idx="777">
                  <c:v>-11.504083068374662</c:v>
                </c:pt>
                <c:pt idx="778">
                  <c:v>-11.514015637230299</c:v>
                </c:pt>
                <c:pt idx="779">
                  <c:v>-11.523948214075411</c:v>
                </c:pt>
                <c:pt idx="780">
                  <c:v>-11.533880798909765</c:v>
                </c:pt>
                <c:pt idx="781">
                  <c:v>-11.543813391733133</c:v>
                </c:pt>
                <c:pt idx="782">
                  <c:v>-11.553745992545283</c:v>
                </c:pt>
                <c:pt idx="783">
                  <c:v>-11.563678601345982</c:v>
                </c:pt>
                <c:pt idx="784">
                  <c:v>-11.573611218135001</c:v>
                </c:pt>
                <c:pt idx="785">
                  <c:v>-11.58354384291211</c:v>
                </c:pt>
                <c:pt idx="786">
                  <c:v>-11.593476475677077</c:v>
                </c:pt>
                <c:pt idx="787">
                  <c:v>-11.60340911642967</c:v>
                </c:pt>
                <c:pt idx="788">
                  <c:v>-11.613341765169659</c:v>
                </c:pt>
                <c:pt idx="789">
                  <c:v>-11.623274421896815</c:v>
                </c:pt>
                <c:pt idx="790">
                  <c:v>-11.633207086610904</c:v>
                </c:pt>
                <c:pt idx="791">
                  <c:v>-11.643139759311696</c:v>
                </c:pt>
                <c:pt idx="792">
                  <c:v>-11.653072439998962</c:v>
                </c:pt>
                <c:pt idx="793">
                  <c:v>-11.663005128672468</c:v>
                </c:pt>
                <c:pt idx="794">
                  <c:v>-11.672937825331987</c:v>
                </c:pt>
                <c:pt idx="795">
                  <c:v>-11.682870529977285</c:v>
                </c:pt>
                <c:pt idx="796">
                  <c:v>-11.692803242608132</c:v>
                </c:pt>
                <c:pt idx="797">
                  <c:v>-11.702735963224297</c:v>
                </c:pt>
                <c:pt idx="798">
                  <c:v>-11.71266869182555</c:v>
                </c:pt>
                <c:pt idx="799">
                  <c:v>-11.722601428411659</c:v>
                </c:pt>
                <c:pt idx="800">
                  <c:v>-11.732534172982394</c:v>
                </c:pt>
                <c:pt idx="801">
                  <c:v>-11.742466925537524</c:v>
                </c:pt>
                <c:pt idx="802">
                  <c:v>-11.752399686076817</c:v>
                </c:pt>
                <c:pt idx="803">
                  <c:v>-11.762332454600044</c:v>
                </c:pt>
                <c:pt idx="804">
                  <c:v>-11.772265231106973</c:v>
                </c:pt>
                <c:pt idx="805">
                  <c:v>-11.782198015597373</c:v>
                </c:pt>
                <c:pt idx="806">
                  <c:v>-11.792130808071015</c:v>
                </c:pt>
                <c:pt idx="807">
                  <c:v>-11.802063608527666</c:v>
                </c:pt>
                <c:pt idx="808">
                  <c:v>-11.811996416967096</c:v>
                </c:pt>
                <c:pt idx="809">
                  <c:v>-11.821929233389074</c:v>
                </c:pt>
                <c:pt idx="810">
                  <c:v>-11.831862057793369</c:v>
                </c:pt>
                <c:pt idx="811">
                  <c:v>-11.841794890179751</c:v>
                </c:pt>
                <c:pt idx="812">
                  <c:v>-11.851727730547987</c:v>
                </c:pt>
                <c:pt idx="813">
                  <c:v>-11.861660578897849</c:v>
                </c:pt>
                <c:pt idx="814">
                  <c:v>-11.871593435229105</c:v>
                </c:pt>
                <c:pt idx="815">
                  <c:v>-11.881526299541525</c:v>
                </c:pt>
                <c:pt idx="816">
                  <c:v>-11.891459171834876</c:v>
                </c:pt>
                <c:pt idx="817">
                  <c:v>-11.90139205210893</c:v>
                </c:pt>
                <c:pt idx="818">
                  <c:v>-11.911324940363453</c:v>
                </c:pt>
                <c:pt idx="819">
                  <c:v>-11.921257836598217</c:v>
                </c:pt>
                <c:pt idx="820">
                  <c:v>-11.93119074081299</c:v>
                </c:pt>
                <c:pt idx="821">
                  <c:v>-11.941123653007542</c:v>
                </c:pt>
                <c:pt idx="822">
                  <c:v>-11.951056573181642</c:v>
                </c:pt>
                <c:pt idx="823">
                  <c:v>-11.960989501335058</c:v>
                </c:pt>
                <c:pt idx="824">
                  <c:v>-11.970922437467561</c:v>
                </c:pt>
                <c:pt idx="825">
                  <c:v>-11.980855381578918</c:v>
                </c:pt>
                <c:pt idx="826">
                  <c:v>-11.990788333668901</c:v>
                </c:pt>
                <c:pt idx="827">
                  <c:v>-12.000721293737277</c:v>
                </c:pt>
                <c:pt idx="828">
                  <c:v>-12.010654261783817</c:v>
                </c:pt>
                <c:pt idx="829">
                  <c:v>-12.020587237808288</c:v>
                </c:pt>
                <c:pt idx="830">
                  <c:v>-12.030520221810461</c:v>
                </c:pt>
                <c:pt idx="831">
                  <c:v>-12.040453213790105</c:v>
                </c:pt>
                <c:pt idx="832">
                  <c:v>-12.050386213746989</c:v>
                </c:pt>
                <c:pt idx="833">
                  <c:v>-12.060319221680883</c:v>
                </c:pt>
                <c:pt idx="834">
                  <c:v>-12.070252237591555</c:v>
                </c:pt>
                <c:pt idx="835">
                  <c:v>-12.080185261478775</c:v>
                </c:pt>
                <c:pt idx="836">
                  <c:v>-12.090118293342313</c:v>
                </c:pt>
                <c:pt idx="837">
                  <c:v>-12.100051333181936</c:v>
                </c:pt>
                <c:pt idx="838">
                  <c:v>-12.109984380997416</c:v>
                </c:pt>
                <c:pt idx="839">
                  <c:v>-12.119917436788519</c:v>
                </c:pt>
                <c:pt idx="840">
                  <c:v>-12.129850500555017</c:v>
                </c:pt>
                <c:pt idx="841">
                  <c:v>-12.139783572296679</c:v>
                </c:pt>
                <c:pt idx="842">
                  <c:v>-12.149716652013273</c:v>
                </c:pt>
                <c:pt idx="843">
                  <c:v>-12.159649739704571</c:v>
                </c:pt>
                <c:pt idx="844">
                  <c:v>-12.16958283537034</c:v>
                </c:pt>
                <c:pt idx="845">
                  <c:v>-12.179515939010349</c:v>
                </c:pt>
                <c:pt idx="846">
                  <c:v>-12.189449050624368</c:v>
                </c:pt>
                <c:pt idx="847">
                  <c:v>-12.199382170212168</c:v>
                </c:pt>
                <c:pt idx="848">
                  <c:v>-12.209315297773516</c:v>
                </c:pt>
                <c:pt idx="849">
                  <c:v>-12.219248433308183</c:v>
                </c:pt>
                <c:pt idx="850">
                  <c:v>-12.229181576815936</c:v>
                </c:pt>
                <c:pt idx="851">
                  <c:v>-12.239114728296546</c:v>
                </c:pt>
                <c:pt idx="852">
                  <c:v>-12.24904788774978</c:v>
                </c:pt>
                <c:pt idx="853">
                  <c:v>-12.258981055175411</c:v>
                </c:pt>
                <c:pt idx="854">
                  <c:v>-12.268914230573207</c:v>
                </c:pt>
                <c:pt idx="855">
                  <c:v>-12.278847413942936</c:v>
                </c:pt>
                <c:pt idx="856">
                  <c:v>-12.288780605284368</c:v>
                </c:pt>
                <c:pt idx="857">
                  <c:v>-12.298713804597273</c:v>
                </c:pt>
                <c:pt idx="858">
                  <c:v>-12.308647011881421</c:v>
                </c:pt>
                <c:pt idx="859">
                  <c:v>-12.318580227136579</c:v>
                </c:pt>
                <c:pt idx="860">
                  <c:v>-12.328513450362518</c:v>
                </c:pt>
                <c:pt idx="861">
                  <c:v>-12.338446681559008</c:v>
                </c:pt>
                <c:pt idx="862">
                  <c:v>-12.348379920725817</c:v>
                </c:pt>
                <c:pt idx="863">
                  <c:v>-12.358313167862715</c:v>
                </c:pt>
                <c:pt idx="864">
                  <c:v>-12.36824642296947</c:v>
                </c:pt>
                <c:pt idx="865">
                  <c:v>-12.378179686045854</c:v>
                </c:pt>
                <c:pt idx="866">
                  <c:v>-12.388112957091634</c:v>
                </c:pt>
                <c:pt idx="867">
                  <c:v>-12.39804623610658</c:v>
                </c:pt>
                <c:pt idx="868">
                  <c:v>-12.407979523090463</c:v>
                </c:pt>
                <c:pt idx="869">
                  <c:v>-12.41791281804305</c:v>
                </c:pt>
                <c:pt idx="870">
                  <c:v>-12.427846120964112</c:v>
                </c:pt>
                <c:pt idx="871">
                  <c:v>-12.437779431853418</c:v>
                </c:pt>
                <c:pt idx="872">
                  <c:v>-12.447712750710737</c:v>
                </c:pt>
                <c:pt idx="873">
                  <c:v>-12.45764607753584</c:v>
                </c:pt>
                <c:pt idx="874">
                  <c:v>-12.467579412328494</c:v>
                </c:pt>
                <c:pt idx="875">
                  <c:v>-12.477512755088469</c:v>
                </c:pt>
                <c:pt idx="876">
                  <c:v>-12.487446105815536</c:v>
                </c:pt>
                <c:pt idx="877">
                  <c:v>-12.497379464509462</c:v>
                </c:pt>
                <c:pt idx="878">
                  <c:v>-12.507312831170019</c:v>
                </c:pt>
                <c:pt idx="879">
                  <c:v>-12.517246205796974</c:v>
                </c:pt>
                <c:pt idx="880">
                  <c:v>-12.527179588390098</c:v>
                </c:pt>
                <c:pt idx="881">
                  <c:v>-12.53711297894916</c:v>
                </c:pt>
                <c:pt idx="882">
                  <c:v>-12.547046377473929</c:v>
                </c:pt>
                <c:pt idx="883">
                  <c:v>-12.556979783964175</c:v>
                </c:pt>
                <c:pt idx="884">
                  <c:v>-12.566913198419668</c:v>
                </c:pt>
                <c:pt idx="885">
                  <c:v>-12.576846620840177</c:v>
                </c:pt>
                <c:pt idx="886">
                  <c:v>-12.586780051225471</c:v>
                </c:pt>
                <c:pt idx="887">
                  <c:v>-12.59671348957532</c:v>
                </c:pt>
                <c:pt idx="888">
                  <c:v>-12.606646935889493</c:v>
                </c:pt>
                <c:pt idx="889">
                  <c:v>-12.61658039016776</c:v>
                </c:pt>
                <c:pt idx="890">
                  <c:v>-12.626513852409889</c:v>
                </c:pt>
                <c:pt idx="891">
                  <c:v>-12.636447322615652</c:v>
                </c:pt>
                <c:pt idx="892">
                  <c:v>-12.646380800784817</c:v>
                </c:pt>
                <c:pt idx="893">
                  <c:v>-12.656314286917153</c:v>
                </c:pt>
                <c:pt idx="894">
                  <c:v>-12.66624778101243</c:v>
                </c:pt>
                <c:pt idx="895">
                  <c:v>-12.676181283070417</c:v>
                </c:pt>
                <c:pt idx="896">
                  <c:v>-12.686114793090884</c:v>
                </c:pt>
                <c:pt idx="897">
                  <c:v>-12.6960483110736</c:v>
                </c:pt>
                <c:pt idx="898">
                  <c:v>-12.705981837018335</c:v>
                </c:pt>
                <c:pt idx="899">
                  <c:v>-12.71591537092486</c:v>
                </c:pt>
                <c:pt idx="900">
                  <c:v>-12.725848912792941</c:v>
                </c:pt>
                <c:pt idx="901">
                  <c:v>-12.73578246262235</c:v>
                </c:pt>
                <c:pt idx="902">
                  <c:v>-12.745716020412855</c:v>
                </c:pt>
                <c:pt idx="903">
                  <c:v>-12.755649586164228</c:v>
                </c:pt>
                <c:pt idx="904">
                  <c:v>-12.765583159876236</c:v>
                </c:pt>
                <c:pt idx="905">
                  <c:v>-12.77551674154865</c:v>
                </c:pt>
                <c:pt idx="906">
                  <c:v>-12.785450331181238</c:v>
                </c:pt>
                <c:pt idx="907">
                  <c:v>-12.795383928773772</c:v>
                </c:pt>
                <c:pt idx="908">
                  <c:v>-12.805317534326019</c:v>
                </c:pt>
                <c:pt idx="909">
                  <c:v>-12.815251147837749</c:v>
                </c:pt>
                <c:pt idx="910">
                  <c:v>-12.825184769308732</c:v>
                </c:pt>
                <c:pt idx="911">
                  <c:v>-12.835118398738739</c:v>
                </c:pt>
                <c:pt idx="912">
                  <c:v>-12.845052036127537</c:v>
                </c:pt>
                <c:pt idx="913">
                  <c:v>-12.854985681474897</c:v>
                </c:pt>
                <c:pt idx="914">
                  <c:v>-12.864919334780589</c:v>
                </c:pt>
                <c:pt idx="915">
                  <c:v>-12.874852996044382</c:v>
                </c:pt>
                <c:pt idx="916">
                  <c:v>-12.884786665266045</c:v>
                </c:pt>
                <c:pt idx="917">
                  <c:v>-12.894720342445348</c:v>
                </c:pt>
                <c:pt idx="918">
                  <c:v>-12.90465402758206</c:v>
                </c:pt>
                <c:pt idx="919">
                  <c:v>-12.914587720675952</c:v>
                </c:pt>
                <c:pt idx="920">
                  <c:v>-12.924521421726793</c:v>
                </c:pt>
                <c:pt idx="921">
                  <c:v>-12.934455130734351</c:v>
                </c:pt>
                <c:pt idx="922">
                  <c:v>-12.944388847698397</c:v>
                </c:pt>
                <c:pt idx="923">
                  <c:v>-12.9543225726187</c:v>
                </c:pt>
                <c:pt idx="924">
                  <c:v>-12.964256305495031</c:v>
                </c:pt>
                <c:pt idx="925">
                  <c:v>-12.974190046327157</c:v>
                </c:pt>
                <c:pt idx="926">
                  <c:v>-12.984123795114851</c:v>
                </c:pt>
                <c:pt idx="927">
                  <c:v>-12.99405755185788</c:v>
                </c:pt>
                <c:pt idx="928">
                  <c:v>-13.003991316556014</c:v>
                </c:pt>
                <c:pt idx="929">
                  <c:v>-13.013925089209023</c:v>
                </c:pt>
                <c:pt idx="930">
                  <c:v>-13.023858869816676</c:v>
                </c:pt>
                <c:pt idx="931">
                  <c:v>-13.033792658378744</c:v>
                </c:pt>
                <c:pt idx="932">
                  <c:v>-13.043726454894996</c:v>
                </c:pt>
                <c:pt idx="933">
                  <c:v>-13.0536602593652</c:v>
                </c:pt>
                <c:pt idx="934">
                  <c:v>-13.063594071789128</c:v>
                </c:pt>
                <c:pt idx="935">
                  <c:v>-13.073527892166549</c:v>
                </c:pt>
                <c:pt idx="936">
                  <c:v>-13.083461720497231</c:v>
                </c:pt>
                <c:pt idx="937">
                  <c:v>-13.093395556780946</c:v>
                </c:pt>
                <c:pt idx="938">
                  <c:v>-13.103329401017461</c:v>
                </c:pt>
                <c:pt idx="939">
                  <c:v>-13.113263253206549</c:v>
                </c:pt>
                <c:pt idx="940">
                  <c:v>-13.123197113347977</c:v>
                </c:pt>
                <c:pt idx="941">
                  <c:v>-13.133130981441516</c:v>
                </c:pt>
                <c:pt idx="942">
                  <c:v>-13.143064857486936</c:v>
                </c:pt>
                <c:pt idx="943">
                  <c:v>-13.152998741484003</c:v>
                </c:pt>
                <c:pt idx="944">
                  <c:v>-13.162932633432492</c:v>
                </c:pt>
                <c:pt idx="945">
                  <c:v>-13.172866533332169</c:v>
                </c:pt>
                <c:pt idx="946">
                  <c:v>-13.182800441182804</c:v>
                </c:pt>
                <c:pt idx="947">
                  <c:v>-13.192734356984168</c:v>
                </c:pt>
                <c:pt idx="948">
                  <c:v>-13.202668280736031</c:v>
                </c:pt>
                <c:pt idx="949">
                  <c:v>-13.21260221243816</c:v>
                </c:pt>
                <c:pt idx="950">
                  <c:v>-13.222536152090328</c:v>
                </c:pt>
                <c:pt idx="951">
                  <c:v>-13.232470099692302</c:v>
                </c:pt>
                <c:pt idx="952">
                  <c:v>-13.242404055243853</c:v>
                </c:pt>
                <c:pt idx="953">
                  <c:v>-13.25233801874475</c:v>
                </c:pt>
                <c:pt idx="954">
                  <c:v>-13.262271990194764</c:v>
                </c:pt>
                <c:pt idx="955">
                  <c:v>-13.272205969593664</c:v>
                </c:pt>
                <c:pt idx="956">
                  <c:v>-13.282139956941219</c:v>
                </c:pt>
                <c:pt idx="957">
                  <c:v>-13.2920739522372</c:v>
                </c:pt>
                <c:pt idx="958">
                  <c:v>-13.302007955481375</c:v>
                </c:pt>
                <c:pt idx="959">
                  <c:v>-13.311941966673515</c:v>
                </c:pt>
                <c:pt idx="960">
                  <c:v>-13.32187598581339</c:v>
                </c:pt>
                <c:pt idx="961">
                  <c:v>-13.331810012900769</c:v>
                </c:pt>
                <c:pt idx="962">
                  <c:v>-13.341744047935421</c:v>
                </c:pt>
                <c:pt idx="963">
                  <c:v>-13.351678090917117</c:v>
                </c:pt>
                <c:pt idx="964">
                  <c:v>-13.361612141845626</c:v>
                </c:pt>
                <c:pt idx="965">
                  <c:v>-13.371546200720719</c:v>
                </c:pt>
                <c:pt idx="966">
                  <c:v>-13.381480267542164</c:v>
                </c:pt>
                <c:pt idx="967">
                  <c:v>-13.391414342309732</c:v>
                </c:pt>
                <c:pt idx="968">
                  <c:v>-13.40134842502319</c:v>
                </c:pt>
                <c:pt idx="969">
                  <c:v>-13.411282515682311</c:v>
                </c:pt>
                <c:pt idx="970">
                  <c:v>-13.421216614286864</c:v>
                </c:pt>
                <c:pt idx="971">
                  <c:v>-13.431150720836619</c:v>
                </c:pt>
                <c:pt idx="972">
                  <c:v>-13.441084835331345</c:v>
                </c:pt>
                <c:pt idx="973">
                  <c:v>-13.451018957770811</c:v>
                </c:pt>
                <c:pt idx="974">
                  <c:v>-13.460953088154788</c:v>
                </c:pt>
                <c:pt idx="975">
                  <c:v>-13.470887226483047</c:v>
                </c:pt>
                <c:pt idx="976">
                  <c:v>-13.480821372755354</c:v>
                </c:pt>
                <c:pt idx="977">
                  <c:v>-13.490755526971483</c:v>
                </c:pt>
                <c:pt idx="978">
                  <c:v>-13.500689689131201</c:v>
                </c:pt>
                <c:pt idx="979">
                  <c:v>-13.510623859234279</c:v>
                </c:pt>
                <c:pt idx="980">
                  <c:v>-13.520558037280486</c:v>
                </c:pt>
                <c:pt idx="981">
                  <c:v>-13.530492223269592</c:v>
                </c:pt>
                <c:pt idx="982">
                  <c:v>-13.540426417201367</c:v>
                </c:pt>
                <c:pt idx="983">
                  <c:v>-13.550360619075581</c:v>
                </c:pt>
                <c:pt idx="984">
                  <c:v>-13.560294828892005</c:v>
                </c:pt>
                <c:pt idx="985">
                  <c:v>-13.570229046650406</c:v>
                </c:pt>
                <c:pt idx="986">
                  <c:v>-13.580163272350555</c:v>
                </c:pt>
                <c:pt idx="987">
                  <c:v>-13.590097505992222</c:v>
                </c:pt>
                <c:pt idx="988">
                  <c:v>-13.600031747575176</c:v>
                </c:pt>
                <c:pt idx="989">
                  <c:v>-13.609965997099188</c:v>
                </c:pt>
                <c:pt idx="990">
                  <c:v>-13.619900254564028</c:v>
                </c:pt>
                <c:pt idx="991">
                  <c:v>-13.629834519969465</c:v>
                </c:pt>
                <c:pt idx="992">
                  <c:v>-13.63976879331527</c:v>
                </c:pt>
                <c:pt idx="993">
                  <c:v>-13.649703074601211</c:v>
                </c:pt>
                <c:pt idx="994">
                  <c:v>-13.659637363827059</c:v>
                </c:pt>
                <c:pt idx="995">
                  <c:v>-13.669571660992583</c:v>
                </c:pt>
                <c:pt idx="996">
                  <c:v>-13.679505966097553</c:v>
                </c:pt>
                <c:pt idx="997">
                  <c:v>-13.68944027914174</c:v>
                </c:pt>
                <c:pt idx="998">
                  <c:v>-13.699374600124914</c:v>
                </c:pt>
                <c:pt idx="999">
                  <c:v>-13.709308929046843</c:v>
                </c:pt>
                <c:pt idx="1000">
                  <c:v>-13.719243265907298</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Aucun (2e ét. inerte)</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0.1</c:v>
                </c:pt>
                <c:pt idx="2">
                  <c:v>0.2</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numCache>
            </c:numRef>
          </c:xVal>
          <c:yVal>
            <c:numRef>
              <c:f>Propu!$B$4:$X$4</c:f>
              <c:numCache>
                <c:formatCode>General</c:formatCode>
                <c:ptCount val="23"/>
                <c:pt idx="0">
                  <c:v>0</c:v>
                </c:pt>
                <c:pt idx="1">
                  <c:v>0.01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992"/>
</file>

<file path=xl/ctrlProps/ctrlProp12.xml><?xml version="1.0" encoding="utf-8"?>
<formControlPr xmlns="http://schemas.microsoft.com/office/spreadsheetml/2009/9/main" objectType="Spin" dx="15" fmlaLink="$C$12" inc="100" max="30000" noThreeD="1" page="10" val="2755"/>
</file>

<file path=xl/ctrlProps/ctrlProp13.xml><?xml version="1.0" encoding="utf-8"?>
<formControlPr xmlns="http://schemas.microsoft.com/office/spreadsheetml/2009/9/main" objectType="Spin" dx="15" fmlaLink="$C$12" inc="100" max="30000" noThreeD="1" page="10" val="2755"/>
</file>

<file path=xl/ctrlProps/ctrlProp14.xml><?xml version="1.0" encoding="utf-8"?>
<formControlPr xmlns="http://schemas.microsoft.com/office/spreadsheetml/2009/9/main" objectType="Spin" dx="15" fmlaLink="Stabilito!C12" inc="100" max="30000" noThreeD="1" page="10" val="2755"/>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2755"/>
</file>

<file path=xl/ctrlProps/ctrlProp2.xml><?xml version="1.0" encoding="utf-8"?>
<formControlPr xmlns="http://schemas.microsoft.com/office/spreadsheetml/2009/9/main" objectType="Spin" dx="15" fmlaLink="$C$12" inc="100" max="30000" noThreeD="1" page="10" val="2755"/>
</file>

<file path=xl/ctrlProps/ctrlProp20.xml><?xml version="1.0" encoding="utf-8"?>
<formControlPr xmlns="http://schemas.microsoft.com/office/spreadsheetml/2009/9/main" objectType="Spin" dx="15" fmlaLink="Stabilito!C12" inc="100" max="30000" noThreeD="1" page="10" val="2755"/>
</file>

<file path=xl/ctrlProps/ctrlProp3.xml><?xml version="1.0" encoding="utf-8"?>
<formControlPr xmlns="http://schemas.microsoft.com/office/spreadsheetml/2009/9/main" objectType="Spin" dx="15" fmlaLink="$C$13" inc="50" max="30000" noThreeD="1" page="10" val="548"/>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7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20"/>
</file>

<file path=xl/ctrlProps/ctrlProp8.xml><?xml version="1.0" encoding="utf-8"?>
<formControlPr xmlns="http://schemas.microsoft.com/office/spreadsheetml/2009/9/main" objectType="Spin" dx="15" fmlaLink="$C$31" inc="10" max="30000" noThreeD="1" page="10" val="107"/>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C20" sqref="C20:D20"/>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570</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0</v>
      </c>
      <c r="N6" s="555"/>
      <c r="O6" s="575">
        <v>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0</v>
      </c>
      <c r="N7" s="555"/>
      <c r="O7" s="575">
        <v>0</v>
      </c>
      <c r="P7" s="575"/>
      <c r="Q7" s="29"/>
    </row>
    <row r="8" spans="1:20" ht="12.75" customHeight="1" thickTop="1" x14ac:dyDescent="0.2">
      <c r="A8" s="25"/>
      <c r="B8" s="138" t="str">
        <f>IF(Lang="Français","Nom",IF(Lang="English","Name",""))</f>
        <v>Nom</v>
      </c>
      <c r="C8" s="556" t="s">
        <v>571</v>
      </c>
      <c r="D8" s="556"/>
      <c r="E8" s="90"/>
      <c r="K8" s="33"/>
      <c r="L8" s="139" t="str">
        <f>IF(Lang="Français","Diamètre     'D2'",IF(Lang="English","Diameter 'D2'",""))</f>
        <v>Diamètre     'D2'</v>
      </c>
      <c r="M8" s="554">
        <v>0</v>
      </c>
      <c r="N8" s="555"/>
      <c r="O8" s="575">
        <v>0</v>
      </c>
      <c r="P8" s="575"/>
      <c r="Q8" s="29"/>
    </row>
    <row r="9" spans="1:20" ht="12.75" customHeight="1" x14ac:dyDescent="0.2">
      <c r="A9" s="25"/>
      <c r="B9" s="138" t="s">
        <v>4</v>
      </c>
      <c r="C9" s="557" t="s">
        <v>568</v>
      </c>
      <c r="D9" s="557"/>
      <c r="E9" s="90"/>
      <c r="K9" s="33"/>
      <c r="L9" s="139" t="str">
        <f>IF(Lang="Français","Implantation 'x'",IF(Lang="English","Basement 'x'",""))</f>
        <v>Implantation 'x'</v>
      </c>
      <c r="M9" s="554">
        <v>0</v>
      </c>
      <c r="N9" s="555"/>
      <c r="O9" s="575">
        <v>0</v>
      </c>
      <c r="P9" s="575"/>
      <c r="Q9" s="29"/>
    </row>
    <row r="10" spans="1:20" ht="12.75" customHeight="1" x14ac:dyDescent="0.2">
      <c r="A10" s="25"/>
      <c r="B10" s="138" t="s">
        <v>563</v>
      </c>
      <c r="C10" s="537" t="str">
        <f>IF((LEFT(Type_fusee,4)="Mini"),"MF",(IF((RIGHT(Type_fusee,1)="."),"FX","")))</f>
        <v>MF</v>
      </c>
      <c r="D10" s="538">
        <v>0</v>
      </c>
      <c r="E10" s="539" t="str">
        <f>IF(C10="","",C10&amp;D10)</f>
        <v>MF0</v>
      </c>
      <c r="K10" s="33"/>
      <c r="Q10" s="29"/>
    </row>
    <row r="11" spans="1:20" ht="12.75" customHeight="1" x14ac:dyDescent="0.2">
      <c r="A11" s="25"/>
      <c r="B11" s="139" t="s">
        <v>54</v>
      </c>
      <c r="C11" s="563" t="s">
        <v>572</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2755</v>
      </c>
      <c r="D12" s="34" t="s">
        <v>423</v>
      </c>
      <c r="L12" s="108" t="str">
        <f>IF(Lang="Français","Masse propu",IF(Lang="English","Motor Mass",""))</f>
        <v>Masse propu</v>
      </c>
      <c r="M12" s="109">
        <f ca="1">MpropuPlein</f>
        <v>1E-4</v>
      </c>
      <c r="N12" s="587">
        <f ca="1">MpropuVide</f>
        <v>0</v>
      </c>
      <c r="O12" s="588"/>
      <c r="P12" s="110" t="s">
        <v>14</v>
      </c>
      <c r="Q12" s="29"/>
      <c r="S12" s="386" t="str">
        <f>IF(Lang="Français","Haut",IF(Lang="English","Top",""))</f>
        <v>Haut</v>
      </c>
      <c r="T12" s="387">
        <f ca="1">XpropuRef-Long_propu</f>
        <v>942</v>
      </c>
    </row>
    <row r="13" spans="1:20" ht="12.75" customHeight="1" x14ac:dyDescent="0.2">
      <c r="A13" s="25"/>
      <c r="B13" s="139" t="str">
        <f>IF(Lang="Français","Centre de Masse",IF(Lang="English","Center of Mass",""))</f>
        <v>Centre de Masse</v>
      </c>
      <c r="C13" s="35">
        <v>548</v>
      </c>
      <c r="D13" s="34" t="s">
        <v>423</v>
      </c>
      <c r="L13" s="108" t="str">
        <f>IF(Lang="Français","CdM propu",IF(Lang="English","Motor CoM",""))</f>
        <v>CdM propu</v>
      </c>
      <c r="M13" s="111">
        <f ca="1">XpropuPlein</f>
        <v>0</v>
      </c>
      <c r="N13" s="585">
        <f ca="1">XpropuVide</f>
        <v>0</v>
      </c>
      <c r="O13" s="586"/>
      <c r="P13" s="110" t="s">
        <v>14</v>
      </c>
      <c r="Q13" s="29"/>
      <c r="S13" s="386" t="str">
        <f>IF(Lang="Français","Longueur",IF(Lang="English","Length",""))</f>
        <v>Longueur</v>
      </c>
      <c r="T13" s="387">
        <f ca="1">Long_propu</f>
        <v>0</v>
      </c>
    </row>
    <row r="14" spans="1:20" ht="12.6" customHeight="1" x14ac:dyDescent="0.2">
      <c r="A14" s="25"/>
      <c r="B14" s="139" t="str">
        <f>IF(Lang="Français","Longueur totale",IF(Lang="English","Total length",""))</f>
        <v>Longueur totale</v>
      </c>
      <c r="C14" s="554">
        <v>992</v>
      </c>
      <c r="D14" s="555"/>
      <c r="L14" s="108" t="str">
        <f>IF(Lang="Français","Masse fusée",IF(Lang="English","Rocket Mass",""))</f>
        <v>Masse fusée</v>
      </c>
      <c r="M14" s="112">
        <f ca="1">MasseSans+MpropuPlein</f>
        <v>2.7551000000000001</v>
      </c>
      <c r="N14" s="567">
        <f ca="1">MasseSans+MpropuVide</f>
        <v>2.7549999999999999</v>
      </c>
      <c r="O14" s="568"/>
      <c r="P14" s="109">
        <f>IF(OR(D12="sans propu",D12="without motor"),C12/1000,IF(OR(D12="avec propu vide",D12="with empty motor"),C12/1000-MpropuVide,IF(OR(D12="avec propu plein",D12="with loaded motor"),C12/1000-MpropuPlein,"Erreur")))</f>
        <v>2.7549999999999999</v>
      </c>
      <c r="Q14" s="29"/>
      <c r="S14" s="386" t="str">
        <f>IF(Lang="Français","Bas",IF(Lang="English","Base",""))</f>
        <v>Bas</v>
      </c>
      <c r="T14" s="387">
        <f>XpropuRef</f>
        <v>942</v>
      </c>
    </row>
    <row r="15" spans="1:20" ht="12.75" customHeight="1" x14ac:dyDescent="0.2">
      <c r="A15" s="25"/>
      <c r="B15" s="139" t="str">
        <f>IF(Lang="Français","Diamètre Réf.",IF(Lang="English","Ref. Diameter",""))</f>
        <v>Diamètre Réf.</v>
      </c>
      <c r="C15" s="554">
        <v>84</v>
      </c>
      <c r="D15" s="555"/>
      <c r="L15" s="175" t="str">
        <f>IF(Lang="Français","CdM fusée",IF(Lang="English","Rocket CoM",""))</f>
        <v>CdM fusée</v>
      </c>
      <c r="M15" s="176">
        <f ca="1">(XcgSans*MasseSans+(XpropuRef-Long_propu+XpropuPlein)*MpropuPlein)/MassePlein</f>
        <v>548.01430075133385</v>
      </c>
      <c r="N15" s="569">
        <f ca="1">(XcgSans*MasseSans+(XpropuRef-Long_propu+XpropuVide)*MpropuVide)/MasseVide</f>
        <v>548</v>
      </c>
      <c r="O15" s="570"/>
      <c r="P15" s="113">
        <f>IF(OR(D13="sans propu",D13="without motor"),C13,IF(OR(D13="avec propu vide",D13="with empty motor"),(C13*MasseVide-(XpropuRef-Long_propu+XpropuVide)*MpropuVide)/MasseSans,IF(OR(D13="avec propu plein",D13="with loaded motor"),(C13*MassePlein-(XpropuRef-Long_propu+XpropuPlein)*MpropuPlein)/MasseSans,"Erreur")))</f>
        <v>548</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772</v>
      </c>
    </row>
    <row r="18" spans="1:22" ht="12.75" customHeight="1" thickTop="1" x14ac:dyDescent="0.2">
      <c r="A18" s="25"/>
      <c r="B18" s="139" t="s">
        <v>54</v>
      </c>
      <c r="C18" s="544" t="s">
        <v>44</v>
      </c>
      <c r="D18" s="545"/>
      <c r="K18" s="37"/>
      <c r="L18" s="108" t="str">
        <f>IF(Lang="Français","Coiffe",IF(Lang="English","Nose Cone",""))</f>
        <v>Coiffe</v>
      </c>
      <c r="M18" s="547">
        <f>IF(LEFT(Forme_ogive,5)="Parab",1/2*Long_ogive,IF(LEFT(Forme_ogive,4)="Ogiv",7/15*Long_ogive,IF(LEFT(Forme_ogive,3)="Con",2/3*Long_ogive)))</f>
        <v>168</v>
      </c>
      <c r="N18" s="548"/>
      <c r="O18" s="546">
        <f>2*POWER(D_og/D_ref, 2)</f>
        <v>2</v>
      </c>
      <c r="P18" s="546"/>
      <c r="Q18" s="29"/>
      <c r="S18" s="386" t="str">
        <f>IF(Lang="Français","Emplanture","Root edge")</f>
        <v>Emplanture</v>
      </c>
      <c r="T18" s="387">
        <f>m_ail</f>
        <v>170</v>
      </c>
    </row>
    <row r="19" spans="1:22" ht="12.75" customHeight="1" x14ac:dyDescent="0.2">
      <c r="A19" s="25"/>
      <c r="B19" s="139" t="str">
        <f>IF(Lang="Français","Position du bas",IF(Lang="English","Basement",""))</f>
        <v>Position du bas</v>
      </c>
      <c r="C19" s="575">
        <v>942</v>
      </c>
      <c r="D19" s="575"/>
      <c r="L19" s="108" t="str">
        <f>IF(Lang="Français","Ailerons",IF(Lang="English","Fins",""))</f>
        <v>Ailerons</v>
      </c>
      <c r="M19" s="547">
        <f>(XCpa*Cnail-0.5*XCpi*Cni)/Cnai</f>
        <v>857.4</v>
      </c>
      <c r="N19" s="548"/>
      <c r="O19" s="549">
        <f>Cnail-Cni/2</f>
        <v>13.602161052846441</v>
      </c>
      <c r="P19" s="550"/>
      <c r="Q19" s="29"/>
      <c r="S19" s="386" t="str">
        <f>IF(Lang="Français","Bas","Base")</f>
        <v>Bas</v>
      </c>
      <c r="T19" s="387">
        <f>X_ail</f>
        <v>942</v>
      </c>
    </row>
    <row r="20" spans="1:22"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857.4</v>
      </c>
      <c r="N20" s="548"/>
      <c r="O20" s="546">
        <f>4*Q_ail*POWER((E_ail/D_ref),2)*(1+D_ail/(2*E_ail+D_ail))/(1+SQRT(1+POWER(2*f_ail/(m_ail+n_ail),2)))</f>
        <v>13.602161052846441</v>
      </c>
      <c r="P20" s="546"/>
      <c r="Q20" s="29"/>
    </row>
    <row r="21" spans="1:22"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0</v>
      </c>
      <c r="N21" s="548"/>
      <c r="O21" s="546">
        <f>IF(LEFT(Type_masquage,1)="M",0, 4*Q_can*POWER((E_can/D_ref),2)*(1+D_can/(2*E_can+D_can))/(1+SQRT(1+POWER(2*f_can/(m_can+n_can),2))))</f>
        <v>0</v>
      </c>
      <c r="P21" s="546"/>
      <c r="Q21" s="29"/>
    </row>
    <row r="22" spans="1:22" ht="12.75" customHeight="1" thickTop="1" x14ac:dyDescent="0.2">
      <c r="A22" s="25"/>
      <c r="B22" s="139" t="str">
        <f>IF(Lang="Français","Forme",IF(Lang="English","Shape",""))</f>
        <v>Forme</v>
      </c>
      <c r="C22" s="577" t="s">
        <v>569</v>
      </c>
      <c r="D22" s="578"/>
      <c r="L22" s="108" t="str">
        <f>IF(Lang="Français","Partie masquée",IF(Lang="English","Interation zone",""))</f>
        <v>Partie masquée</v>
      </c>
      <c r="M22" s="560">
        <f>IF(LEFT(Type_masquage,1)="B", X_int-m_int+p_int*(m_int+2*n_int)/(3*(m_int+n_int))+(m_int+n_int-m_int*n_int/(m_int+n_int))/6, 0 )</f>
        <v>0</v>
      </c>
      <c r="N22" s="560"/>
      <c r="O22" s="549">
        <f>IF(LEFT(Type_masquage,1)="B", 4*Q_int*POWER((E_int/D_ref),2)*(1+D_int/(2*E_int+D_int))/(1+SQRT(1+POWER(2*f_int/(m_int+n_int),2))), 0 )</f>
        <v>0</v>
      </c>
      <c r="P22" s="550"/>
      <c r="Q22" s="29"/>
    </row>
    <row r="23" spans="1:22" ht="12.75" customHeight="1" x14ac:dyDescent="0.2">
      <c r="A23" s="25"/>
      <c r="B23" s="139" t="str">
        <f>IF(Lang="Français","Hauteur",IF(Lang="English","Heigth",""))</f>
        <v>Hauteur</v>
      </c>
      <c r="C23" s="554">
        <v>252</v>
      </c>
      <c r="D23" s="555"/>
      <c r="L23" s="108" t="s">
        <v>156</v>
      </c>
      <c r="M23" s="547">
        <f>IF(OR(RIGHT(Nb_diam,1)=",",D2j=0),0, X_j+l_j/3*(1+1/(1+D1j/D2j)) )</f>
        <v>0</v>
      </c>
      <c r="N23" s="548"/>
      <c r="O23" s="546">
        <f>IF(OR(RIGHT(Nb_diam,1)=",",D2j=0),0,2*(POWER(D2j/D_ref,2)-POWER(D1j/D_ref,2)))</f>
        <v>0</v>
      </c>
      <c r="P23" s="546"/>
      <c r="Q23" s="29"/>
    </row>
    <row r="24" spans="1:22" ht="12.75" customHeight="1" thickBot="1" x14ac:dyDescent="0.25">
      <c r="A24" s="25"/>
      <c r="B24" s="139" t="str">
        <f>IF(Lang="Français","Diamètre",IF(Lang="English","Diameter",""))</f>
        <v>Diamètre</v>
      </c>
      <c r="C24" s="554">
        <v>84</v>
      </c>
      <c r="D24" s="555"/>
      <c r="L24" s="108" t="s">
        <v>157</v>
      </c>
      <c r="M24" s="547">
        <f>IF( OR(RIGHT(Nb_diam,1)=",",D2r=0), 0, X_r+l_r/3*(1+1/(1+D1r/D2r)) )</f>
        <v>0</v>
      </c>
      <c r="N24" s="548"/>
      <c r="O24" s="546">
        <f>IF( OR(RIGHT(Nb_diam,1)=",",D2r=0), 0, 2*(POWER(D2r/D_ref,2)-POWER(D1r/D_ref,2)) )</f>
        <v>0</v>
      </c>
      <c r="P24" s="546"/>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2"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45931</v>
      </c>
      <c r="G26" s="137" t="s">
        <v>62</v>
      </c>
      <c r="H26" s="541" t="str">
        <f>IF(Lang="Français","Résultats",IF(Lang="English","Results",""))</f>
        <v>Résultats</v>
      </c>
      <c r="I26" s="541"/>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2" ht="12.75" customHeight="1" thickTop="1" x14ac:dyDescent="0.2">
      <c r="A27" s="25"/>
      <c r="B27" s="30"/>
      <c r="C27" s="573" t="s">
        <v>424</v>
      </c>
      <c r="D27" s="574"/>
      <c r="E27" s="146">
        <f>m_ail</f>
        <v>170</v>
      </c>
      <c r="F27" s="105" t="s">
        <v>64</v>
      </c>
      <c r="G27" s="104">
        <f>IF(RIGHT(Type_fusee,1)=".",10, IF(OR(LEFT(Type_fusee,1)="R",LEFT(Type_fusee,1)=",",LEFT(Type_fusee,4)="Mini"),10, IF(LEFT(Type_fusee,5)="Micro",10, IF(RIGHT(Type_fusee,1)=" ",1))))</f>
        <v>10</v>
      </c>
      <c r="H27" s="589">
        <f>Long_tot/D_ref</f>
        <v>11.80952380952381</v>
      </c>
      <c r="I27" s="590"/>
      <c r="J27" s="104">
        <f>IF(RIGHT(Type_fusee,1)=".",35, IF(OR(LEFT(Type_fusee,1)="R",LEFT(Type_fusee,1)=",",LEFT(Type_fusee,4)="Mini"),20, IF(LEFT(Type_fusee,5)="Micro",30, IF(RIGHT(Type_fusee,1)=" ",100))))</f>
        <v>20</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170</v>
      </c>
      <c r="D28" s="177">
        <v>180</v>
      </c>
      <c r="E28" s="146">
        <f>n_ail+(m_ail-n_ail)*(1-E_int/E_ail)</f>
        <v>80</v>
      </c>
      <c r="F28" s="105" t="str">
        <f>IF(Lang="Français","Portance","Lift")</f>
        <v>Portance</v>
      </c>
      <c r="G28" s="104">
        <f>IF(RIGHT(Type_fusee,1)=".",15,IF(OR(LEFT(Type_fusee,1)="R",LEFT(Type_fusee,1)=",",LEFT(Type_fusee,4)="Mini"),15, IF(LEFT(Type_fusee,5)="Micro",15, IF(RIGHT(Type_fusee,1)=" ",15))))</f>
        <v>15</v>
      </c>
      <c r="H28" s="508">
        <f>Cnai+Cnc+Cno+Cnj+Cnr</f>
        <v>15.602161052846441</v>
      </c>
      <c r="I28" s="508">
        <f>Cnail+Cnc+Cno+Cnj+Cnr</f>
        <v>15.602161052846441</v>
      </c>
      <c r="J28" s="104">
        <f>IF(RIGHT(Type_fusee,1)=".",40, IF(OR(LEFT(Type_fusee,1)="R",LEFT(Type_fusee,1)=",",LEFT(Type_fusee,4)="Mini"),30, IF(LEFT(Type_fusee,5)="Micro",30, IF(RIGHT(Type_fusee,1)=" ",30))))</f>
        <v>30</v>
      </c>
      <c r="K28" s="32"/>
      <c r="L28" s="38"/>
      <c r="M28" s="38"/>
      <c r="N28" s="38"/>
      <c r="Q28" s="29"/>
      <c r="R28" s="38"/>
      <c r="S28" s="388" t="str">
        <f>IF(Cn&lt;CritCnmin, IF(Lang="Français","Ailerons trop petits !","Fins too small!"), "" ) &amp; IF(Cn&gt;CritCnmax, IF(Lang="Français","Ailerons trop grands !","Fins too big!"), "" )</f>
        <v/>
      </c>
    </row>
    <row r="29" spans="1:22" ht="12.75" customHeight="1" x14ac:dyDescent="0.2">
      <c r="A29" s="25"/>
      <c r="B29" s="524" t="str">
        <f>IF(Lang="Français"," Saumon       'n'",IF(Lang="English"," Tip edge    'n'",""))</f>
        <v xml:space="preserve"> Saumon       'n'</v>
      </c>
      <c r="C29" s="35">
        <v>80</v>
      </c>
      <c r="D29" s="35">
        <v>80</v>
      </c>
      <c r="E29" s="146">
        <f>p_ail*E_int/E_ail</f>
        <v>120</v>
      </c>
      <c r="F29" s="515" t="str">
        <f>IF(Lang="Français","MargeStat.","StatMargin")</f>
        <v>MargeStat.</v>
      </c>
      <c r="G29" s="510">
        <f>IF(RIGHT(Type_fusee,1)=".",2, IF(OR(LEFT(Type_fusee,1)="R",LEFT(Type_fusee,1)=",",LEFT(Type_fusee,4)="Mini"),1.5, IF(LEFT(Type_fusee,5)="Micro",1, IF(RIGHT(Type_fusee,1)=" ",1))))</f>
        <v>1.5</v>
      </c>
      <c r="H29" s="97">
        <f ca="1">(XCp-XcgPlein)/D_ref</f>
        <v>2.631111023846108</v>
      </c>
      <c r="I29" s="98">
        <f ca="1">(XCp0-XcgVide)/D_ref</f>
        <v>2.6312812708857969</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c r="U29" s="24" t="s">
        <v>573</v>
      </c>
    </row>
    <row r="30" spans="1:22" ht="12.75" customHeight="1" x14ac:dyDescent="0.2">
      <c r="A30" s="25"/>
      <c r="B30" s="524" t="str">
        <f>IF(Lang="Français"," Flèche          'p'"," Offset         'p'")</f>
        <v xml:space="preserve"> Flèche          'p'</v>
      </c>
      <c r="C30" s="35">
        <v>120</v>
      </c>
      <c r="D30" s="35">
        <v>160</v>
      </c>
      <c r="E30" s="146">
        <f>IF(D_can/2+E_can&lt;=D_ail/2,0, IF(D_can/2+E_can&gt;=D_ail/2+E_ail,E_ail,  D_can/2+E_can - D_ail/2  ) )</f>
        <v>107</v>
      </c>
      <c r="F30" s="516" t="str">
        <f>IF(Lang="Français","Couple","Torque")</f>
        <v>Couple</v>
      </c>
      <c r="G30" s="511">
        <f>IF(RIGHT(Type_fusee,1)=".",40, IF(OR(LEFT(Type_fusee,1)="R",LEFT(Type_fusee,1)=",",LEFT(Type_fusee,4)="Mini"),30, IF(LEFT(Type_fusee,5)="Micro",15, IF(RIGHT(Type_fusee,1)=" ",15))))</f>
        <v>30</v>
      </c>
      <c r="H30" s="99">
        <f ca="1">MS_min*Cn</f>
        <v>41.05101794196667</v>
      </c>
      <c r="I30" s="96">
        <f ca="1">MS_max*Cn0</f>
        <v>41.053674163698666</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c r="U30" s="24" t="s">
        <v>574</v>
      </c>
      <c r="V30" s="24" t="s">
        <v>575</v>
      </c>
    </row>
    <row r="31" spans="1:22" ht="12.75" customHeight="1" x14ac:dyDescent="0.2">
      <c r="A31" s="25"/>
      <c r="B31" s="524" t="str">
        <f>IF(Lang="Français"," Envergure     'E'",IF(Lang="English"," Span          'E'",""))</f>
        <v xml:space="preserve"> Envergure     'E'</v>
      </c>
      <c r="C31" s="35">
        <v>107</v>
      </c>
      <c r="D31" s="35">
        <v>110</v>
      </c>
      <c r="E31" s="146">
        <f>ep_ail</f>
        <v>3</v>
      </c>
      <c r="F31" s="106" t="s">
        <v>55</v>
      </c>
      <c r="G31" s="103"/>
      <c r="H31" s="509">
        <f>(Cnai*XCpai+Cnc*XCpc+Cnj*XCpj+Cnr*XCpr+Cno*XCpo)/(Cnai+Cnc+Cnr+Cnj+Cno)</f>
        <v>769.02762675440692</v>
      </c>
      <c r="I31" s="509">
        <f>(Cnail*XCpa+Cnc*XCpc+Cnj*XCpj+Cnr*XCpr+Cno*XCpo)/(Cnail+Cnc+Cnr+Cnj+Cno)</f>
        <v>769.02762675440692</v>
      </c>
      <c r="J31" s="102"/>
      <c r="K31" s="32"/>
      <c r="Q31" s="29"/>
      <c r="R31" s="38"/>
      <c r="S31" s="388"/>
      <c r="U31" s="24">
        <v>3.4</v>
      </c>
      <c r="V31" s="24">
        <v>15.795999999999999</v>
      </c>
    </row>
    <row r="32" spans="1:22"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22.27956915353559</v>
      </c>
      <c r="I32" s="101">
        <f ca="1">(XCp-XcgVide)/Long_tot*100</f>
        <v>22.281010761532958</v>
      </c>
      <c r="J32" s="102"/>
      <c r="K32" s="32"/>
      <c r="Q32" s="29"/>
      <c r="R32" s="38"/>
      <c r="U32" s="24">
        <v>3.58</v>
      </c>
      <c r="V32" s="24">
        <v>15.795999999999999</v>
      </c>
    </row>
    <row r="33" spans="1:23" ht="12.75" customHeight="1" x14ac:dyDescent="0.2">
      <c r="A33" s="25"/>
      <c r="B33" s="524" t="str">
        <f>IF(Lang="Français"," Nombre            ",IF(Lang="English"," Number of fins",""))</f>
        <v xml:space="preserve"> Nombre            </v>
      </c>
      <c r="C33" s="36">
        <v>4</v>
      </c>
      <c r="D33" s="36">
        <v>4</v>
      </c>
      <c r="E33" s="146">
        <f>X_ail</f>
        <v>942</v>
      </c>
      <c r="G33" s="24"/>
      <c r="H33" s="579" t="str">
        <f ca="1">IF(AND(CritCnmin&lt;Cn,Cn0&lt;CritCnmax,CritMsmin&lt;MS_min,MS_max&lt;CritMsmax,CritMsCnmin&lt;MS_Cn_min,MS_Cn_max&lt;CritMsCnmax),"STABLE",IF(OR(Cn&lt;CritCnmin,MS_min&lt;CritMsmin,MS_Cn_min&lt;CritMsCnmin),"INSTABLE",IF(Lang="Français","SURSTABLE","OVERSTABLE")))</f>
        <v>STABLE</v>
      </c>
      <c r="I33" s="580"/>
      <c r="J33" s="31"/>
      <c r="K33" s="32"/>
      <c r="Q33" s="29"/>
      <c r="R33" s="38"/>
    </row>
    <row r="34" spans="1:23" ht="12.75" customHeight="1" x14ac:dyDescent="0.2">
      <c r="A34" s="25"/>
      <c r="B34" s="524" t="str">
        <f>IF(Lang="Français"," Position du bas",IF(Lang="English"," Basement",""))</f>
        <v xml:space="preserve"> Position du bas</v>
      </c>
      <c r="C34" s="35">
        <v>942</v>
      </c>
      <c r="D34" s="35">
        <v>1250</v>
      </c>
      <c r="E34" s="146">
        <f>D_ail</f>
        <v>84</v>
      </c>
      <c r="G34" s="24"/>
      <c r="H34" s="581"/>
      <c r="I34" s="582"/>
      <c r="K34" s="32"/>
      <c r="Q34" s="29"/>
      <c r="R34" s="38"/>
    </row>
    <row r="35" spans="1:23" ht="12.75" customHeight="1" x14ac:dyDescent="0.2">
      <c r="A35" s="25"/>
      <c r="B35" s="524" t="str">
        <f>IF(Lang="Français"," Diamètre         ",IF(Lang="English"," Diameter at Fins",""))</f>
        <v xml:space="preserve"> Diamètre         </v>
      </c>
      <c r="C35" s="35">
        <v>84</v>
      </c>
      <c r="D35" s="35">
        <f>D_ref</f>
        <v>84</v>
      </c>
      <c r="E35" s="146">
        <f>SQRT(POWER(p_int+n_int/2-m_int/2,2)+POWER(E_int,2))</f>
        <v>130.66751700403586</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130.66751700403586</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-252</v>
      </c>
      <c r="D126" s="46">
        <f>IF(AND(RIGHT(Nb_diam,1)=".",X_j), D1j/2, D125 )</f>
        <v>42</v>
      </c>
      <c r="E126" s="93">
        <f t="shared" si="0"/>
        <v>-42</v>
      </c>
      <c r="K126" s="46"/>
    </row>
    <row r="127" spans="2:18" x14ac:dyDescent="0.2">
      <c r="B127" s="45" t="s">
        <v>74</v>
      </c>
      <c r="C127" s="46">
        <f>IF(AND(RIGHT(Nb_diam,1)=".",X_j), -X_j-l_j, C126 )</f>
        <v>-252</v>
      </c>
      <c r="D127" s="46">
        <f>IF(AND(RIGHT(Nb_diam,1)=".",X_j), D2j/2, D126 )</f>
        <v>42</v>
      </c>
      <c r="E127" s="93">
        <f t="shared" si="0"/>
        <v>-42</v>
      </c>
      <c r="K127" s="46"/>
    </row>
    <row r="128" spans="2:18" x14ac:dyDescent="0.2">
      <c r="B128" s="45" t="s">
        <v>75</v>
      </c>
      <c r="C128" s="46">
        <f>IF(AND(RIGHT(Nb_diam,1)=".",X_r), -X_r, C127 )</f>
        <v>-252</v>
      </c>
      <c r="D128" s="46">
        <f>IF(AND(RIGHT(Nb_diam,1)=".",X_r), D1r/2, D127 )</f>
        <v>42</v>
      </c>
      <c r="E128" s="93">
        <f t="shared" si="0"/>
        <v>-42</v>
      </c>
      <c r="K128" s="46"/>
    </row>
    <row r="129" spans="2:11" x14ac:dyDescent="0.2">
      <c r="B129" s="45" t="s">
        <v>76</v>
      </c>
      <c r="C129" s="46">
        <f>IF(AND(RIGHT(Nb_diam,1)=".",X_r), -X_r-l_r, C128 )</f>
        <v>-252</v>
      </c>
      <c r="D129" s="46">
        <f>IF(AND(RIGHT(Nb_diam,1)=".",X_r), D2r/2, D128 )</f>
        <v>42</v>
      </c>
      <c r="E129" s="93">
        <f t="shared" si="0"/>
        <v>-42</v>
      </c>
      <c r="K129" s="46"/>
    </row>
    <row r="130" spans="2:11" x14ac:dyDescent="0.2">
      <c r="B130" s="45" t="s">
        <v>77</v>
      </c>
      <c r="C130" s="46">
        <f>-Long_tot</f>
        <v>-992</v>
      </c>
      <c r="D130" s="46">
        <f>D129</f>
        <v>42</v>
      </c>
      <c r="E130" s="93">
        <f t="shared" si="0"/>
        <v>-42</v>
      </c>
      <c r="K130" s="46"/>
    </row>
    <row r="131" spans="2:11" x14ac:dyDescent="0.2">
      <c r="B131" s="45" t="s">
        <v>77</v>
      </c>
      <c r="C131" s="46">
        <f>-Long_tot</f>
        <v>-992</v>
      </c>
      <c r="D131" s="46">
        <v>0</v>
      </c>
      <c r="E131" s="93">
        <f t="shared" si="0"/>
        <v>0</v>
      </c>
      <c r="K131" s="46"/>
    </row>
    <row r="132" spans="2:11" x14ac:dyDescent="0.2">
      <c r="B132" s="183" t="s">
        <v>78</v>
      </c>
      <c r="C132" s="197">
        <f>-X_ail+m_ail</f>
        <v>-772</v>
      </c>
      <c r="D132" s="197">
        <f>D_ail/2</f>
        <v>42</v>
      </c>
      <c r="E132" s="198">
        <f t="shared" si="0"/>
        <v>-42</v>
      </c>
      <c r="K132" s="46"/>
    </row>
    <row r="133" spans="2:11" x14ac:dyDescent="0.2">
      <c r="B133" s="185" t="s">
        <v>79</v>
      </c>
      <c r="C133" s="46">
        <f>-X_ail+m_ail-p_ail</f>
        <v>-892</v>
      </c>
      <c r="D133" s="46">
        <f>D_ail/2+E_ail</f>
        <v>149</v>
      </c>
      <c r="E133" s="199">
        <f t="shared" si="0"/>
        <v>-149</v>
      </c>
      <c r="K133" s="46"/>
    </row>
    <row r="134" spans="2:11" x14ac:dyDescent="0.2">
      <c r="B134" s="185" t="s">
        <v>80</v>
      </c>
      <c r="C134" s="46">
        <f>-X_ail+m_ail-p_ail-n_ail</f>
        <v>-972</v>
      </c>
      <c r="D134" s="46">
        <f>D_ail/2+E_ail</f>
        <v>149</v>
      </c>
      <c r="E134" s="199">
        <f t="shared" si="0"/>
        <v>-149</v>
      </c>
      <c r="K134" s="46"/>
    </row>
    <row r="135" spans="2:11" x14ac:dyDescent="0.2">
      <c r="B135" s="185" t="s">
        <v>81</v>
      </c>
      <c r="C135" s="46">
        <f>-X_ail</f>
        <v>-942</v>
      </c>
      <c r="D135" s="46">
        <f>D_ail/2</f>
        <v>42</v>
      </c>
      <c r="E135" s="199">
        <f t="shared" si="0"/>
        <v>-42</v>
      </c>
      <c r="K135" s="46"/>
    </row>
    <row r="136" spans="2:11" x14ac:dyDescent="0.2">
      <c r="B136" s="187" t="s">
        <v>78</v>
      </c>
      <c r="C136" s="200">
        <f>-X_ail+m_ail</f>
        <v>-772</v>
      </c>
      <c r="D136" s="200">
        <f>D_ail/2</f>
        <v>42</v>
      </c>
      <c r="E136" s="201">
        <f t="shared" si="0"/>
        <v>-42</v>
      </c>
      <c r="K136" s="46"/>
    </row>
    <row r="137" spans="2:11" x14ac:dyDescent="0.2">
      <c r="B137" s="192" t="str">
        <f>IF(E_ail&gt;0,IF(Lang="Français","Envergure","Span"),"")</f>
        <v>Envergure</v>
      </c>
      <c r="C137" s="197">
        <f>MIN(-X_ail,-X_ail+m_ail-p_ail-n_ail)-Long_tot/30</f>
        <v>-1005.0666666666667</v>
      </c>
      <c r="D137" s="207">
        <f>-D_ail/2-E_ail</f>
        <v>-149</v>
      </c>
      <c r="E137" s="93"/>
      <c r="K137" s="46"/>
    </row>
    <row r="138" spans="2:11" x14ac:dyDescent="0.2">
      <c r="B138" s="195" t="s">
        <v>166</v>
      </c>
      <c r="C138" s="46">
        <f>MIN(-X_ail,-X_ail+m_ail-p_ail-n_ail)-Long_tot/30</f>
        <v>-1005.0666666666667</v>
      </c>
      <c r="D138" s="208">
        <f>-D_ail/2-E_ail/2</f>
        <v>-95.5</v>
      </c>
      <c r="E138" s="93"/>
      <c r="K138" s="46"/>
    </row>
    <row r="139" spans="2:11" x14ac:dyDescent="0.2">
      <c r="B139" s="212" t="s">
        <v>162</v>
      </c>
      <c r="C139" s="200">
        <f>MIN(-X_ail,-X_ail+m_ail-p_ail-n_ail)-Long_tot/30</f>
        <v>-1005.0666666666667</v>
      </c>
      <c r="D139" s="209">
        <f>-D_ail/2</f>
        <v>-42</v>
      </c>
      <c r="E139" s="93"/>
      <c r="K139" s="46"/>
    </row>
    <row r="140" spans="2:11" x14ac:dyDescent="0.2">
      <c r="B140" s="192" t="str">
        <f>IF(Lang="Français","Emplanture","Root edge")</f>
        <v>Emplanture</v>
      </c>
      <c r="C140" s="197">
        <f>-X_ail+m_ail</f>
        <v>-772</v>
      </c>
      <c r="D140" s="207">
        <f>D_ail/2+E_ail+Long_tot/20</f>
        <v>198.6</v>
      </c>
      <c r="E140" s="93"/>
      <c r="K140" s="46"/>
    </row>
    <row r="141" spans="2:11" x14ac:dyDescent="0.2">
      <c r="B141" s="195" t="s">
        <v>168</v>
      </c>
      <c r="C141" s="46">
        <f>-X_ail+m_ail/2</f>
        <v>-857</v>
      </c>
      <c r="D141" s="208">
        <f>D_ail/2+E_ail+Long_tot/20</f>
        <v>198.6</v>
      </c>
      <c r="E141" s="93"/>
      <c r="K141" s="46"/>
    </row>
    <row r="142" spans="2:11" x14ac:dyDescent="0.2">
      <c r="B142" s="212" t="s">
        <v>169</v>
      </c>
      <c r="C142" s="200">
        <f>-X_ail</f>
        <v>-942</v>
      </c>
      <c r="D142" s="209">
        <f>D_ail/2+E_ail+Long_tot/20</f>
        <v>198.6</v>
      </c>
      <c r="E142" s="93"/>
      <c r="K142" s="46"/>
    </row>
    <row r="143" spans="2:11" x14ac:dyDescent="0.2">
      <c r="B143" s="192" t="str">
        <f>IF(p_ail&lt;&gt;0,IF(Lang="Français","Flèche","Offset"),"")</f>
        <v>Flèche</v>
      </c>
      <c r="C143" s="197">
        <f>-X_ail+m_ail</f>
        <v>-772</v>
      </c>
      <c r="D143" s="207">
        <f>-D_ail/2-E_ail-Long_tot/30</f>
        <v>-182.06666666666666</v>
      </c>
      <c r="E143" s="93"/>
      <c r="K143" s="46"/>
    </row>
    <row r="144" spans="2:11" x14ac:dyDescent="0.2">
      <c r="B144" s="195" t="s">
        <v>165</v>
      </c>
      <c r="C144" s="46">
        <f>-X_ail+m_ail-p_ail/2</f>
        <v>-832</v>
      </c>
      <c r="D144" s="208">
        <f>-D_ail/2-E_ail-Long_tot/30</f>
        <v>-182.06666666666666</v>
      </c>
      <c r="E144" s="93"/>
      <c r="K144" s="46"/>
    </row>
    <row r="145" spans="2:11" x14ac:dyDescent="0.2">
      <c r="B145" s="212" t="s">
        <v>163</v>
      </c>
      <c r="C145" s="200">
        <f>-X_ail+m_ail-p_ail</f>
        <v>-892</v>
      </c>
      <c r="D145" s="209">
        <f>-D_ail/2-E_ail-Long_tot/30</f>
        <v>-182.06666666666666</v>
      </c>
      <c r="E145" s="93"/>
      <c r="K145" s="46"/>
    </row>
    <row r="146" spans="2:11" x14ac:dyDescent="0.2">
      <c r="B146" s="192" t="str">
        <f>IF(n_ail&gt;0,IF(Lang="Français","Saumon","Tip edge"),"")</f>
        <v>Saumon</v>
      </c>
      <c r="C146" s="197">
        <f>-X_ail+m_ail-p_ail</f>
        <v>-892</v>
      </c>
      <c r="D146" s="207">
        <f>-D_ail/2-E_ail-Long_tot/20</f>
        <v>-198.6</v>
      </c>
      <c r="E146" s="93"/>
      <c r="K146" s="46"/>
    </row>
    <row r="147" spans="2:11" x14ac:dyDescent="0.2">
      <c r="B147" s="195" t="s">
        <v>167</v>
      </c>
      <c r="C147" s="46">
        <f>-X_ail+m_ail-p_ail-n_ail/2</f>
        <v>-932</v>
      </c>
      <c r="D147" s="208">
        <f>-D_ail/2-E_ail-Long_tot/20</f>
        <v>-198.6</v>
      </c>
      <c r="E147" s="93"/>
      <c r="K147" s="46"/>
    </row>
    <row r="148" spans="2:11" x14ac:dyDescent="0.2">
      <c r="B148" s="212" t="s">
        <v>164</v>
      </c>
      <c r="C148" s="200">
        <f>-X_ail+m_ail-p_ail-n_ail</f>
        <v>-972</v>
      </c>
      <c r="D148" s="209">
        <f>-D_ail/2-E_ail-Long_tot/20</f>
        <v>-198.6</v>
      </c>
      <c r="E148" s="93"/>
      <c r="K148" s="46"/>
    </row>
    <row r="149" spans="2:11" x14ac:dyDescent="0.2">
      <c r="B149" s="183" t="s">
        <v>82</v>
      </c>
      <c r="C149" s="197">
        <f ca="1">-XcgPlein</f>
        <v>-548.01430075133385</v>
      </c>
      <c r="D149" s="207">
        <v>0</v>
      </c>
      <c r="E149" s="93"/>
      <c r="K149" s="46"/>
    </row>
    <row r="150" spans="2:11" x14ac:dyDescent="0.2">
      <c r="B150" s="187" t="s">
        <v>83</v>
      </c>
      <c r="C150" s="200">
        <f ca="1">-XcgVide</f>
        <v>-548</v>
      </c>
      <c r="D150" s="209">
        <v>0</v>
      </c>
      <c r="E150" s="93"/>
      <c r="K150" s="46"/>
    </row>
    <row r="151" spans="2:11" x14ac:dyDescent="0.2">
      <c r="B151" s="183" t="s">
        <v>84</v>
      </c>
      <c r="C151" s="197">
        <f>-XCp</f>
        <v>-769.02762675440692</v>
      </c>
      <c r="D151" s="207">
        <v>0</v>
      </c>
      <c r="E151" s="93"/>
      <c r="K151" s="46"/>
    </row>
    <row r="152" spans="2:11" x14ac:dyDescent="0.2">
      <c r="B152" s="187" t="s">
        <v>84</v>
      </c>
      <c r="C152" s="200">
        <f>-XCp</f>
        <v>-769.02762675440692</v>
      </c>
      <c r="D152" s="209">
        <f>Cn*D_ref/CritCnmin</f>
        <v>87.372101895940062</v>
      </c>
      <c r="E152" s="93"/>
      <c r="K152" s="46"/>
    </row>
    <row r="153" spans="2:11" x14ac:dyDescent="0.2">
      <c r="B153" s="185" t="s">
        <v>422</v>
      </c>
      <c r="C153" s="46">
        <f>-XCp0</f>
        <v>-769.02762675440692</v>
      </c>
      <c r="D153" s="208">
        <f>Cn0*D_ref/CritCnmin</f>
        <v>87.372101895940062</v>
      </c>
      <c r="E153" s="93"/>
      <c r="K153" s="46"/>
    </row>
    <row r="154" spans="2:11" x14ac:dyDescent="0.2">
      <c r="B154" s="185" t="s">
        <v>422</v>
      </c>
      <c r="C154" s="46">
        <f>-XCp0</f>
        <v>-769.02762675440692</v>
      </c>
      <c r="D154" s="208">
        <v>0</v>
      </c>
      <c r="E154" s="93"/>
      <c r="K154" s="46"/>
    </row>
    <row r="155" spans="2:11" x14ac:dyDescent="0.2">
      <c r="B155" s="192" t="str">
        <f>IF(n_ail&gt;0,IF(Lang="Français","Marge Statique","Static Margin"),"")</f>
        <v>Marge Statique</v>
      </c>
      <c r="C155" s="197">
        <f ca="1">(-XcgPlein-XcgVide)/2</f>
        <v>-548.00715037566692</v>
      </c>
      <c r="D155" s="207">
        <f>-D_ail/2-E_ail-Long_tot/20</f>
        <v>-198.6</v>
      </c>
      <c r="E155" s="93"/>
      <c r="K155" s="46"/>
    </row>
    <row r="156" spans="2:11" x14ac:dyDescent="0.2">
      <c r="B156" s="195" t="s">
        <v>170</v>
      </c>
      <c r="C156" s="46">
        <f ca="1">(C155+C157)/2</f>
        <v>-658.51738856503698</v>
      </c>
      <c r="D156" s="208">
        <f>-D_ail/2-E_ail-Long_tot/20</f>
        <v>-198.6</v>
      </c>
      <c r="E156" s="93"/>
      <c r="K156" s="46"/>
    </row>
    <row r="157" spans="2:11" x14ac:dyDescent="0.2">
      <c r="B157" s="212" t="s">
        <v>171</v>
      </c>
      <c r="C157" s="200">
        <f>-XCp</f>
        <v>-769.02762675440692</v>
      </c>
      <c r="D157" s="209">
        <f>-D_ail/2-E_ail-Long_tot/20</f>
        <v>-198.6</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-1001.92</v>
      </c>
      <c r="D168" s="46">
        <f>MAX(E_ail+D_ail/2, Long_tot/3)</f>
        <v>330.66666666666669</v>
      </c>
      <c r="E168" s="93"/>
      <c r="K168" s="46"/>
    </row>
    <row r="169" spans="2:11" x14ac:dyDescent="0.2">
      <c r="B169" s="45" t="s">
        <v>93</v>
      </c>
      <c r="C169" s="46">
        <f>C168</f>
        <v>-1001.92</v>
      </c>
      <c r="D169" s="46">
        <f>-D168</f>
        <v>-330.66666666666669</v>
      </c>
      <c r="E169" s="93"/>
      <c r="K169" s="46"/>
    </row>
    <row r="170" spans="2:11" x14ac:dyDescent="0.2">
      <c r="B170" s="183" t="s">
        <v>94</v>
      </c>
      <c r="C170" s="197">
        <f ca="1">-XpropuRef+Long_propu</f>
        <v>-942</v>
      </c>
      <c r="D170" s="207">
        <f ca="1">-Diam_propu/2</f>
        <v>0</v>
      </c>
      <c r="E170" s="93"/>
      <c r="K170" s="46"/>
    </row>
    <row r="171" spans="2:11" x14ac:dyDescent="0.2">
      <c r="B171" s="185" t="s">
        <v>95</v>
      </c>
      <c r="C171" s="46">
        <f ca="1">-XpropuRef+Long_propu</f>
        <v>-942</v>
      </c>
      <c r="D171" s="208">
        <f ca="1">Diam_propu/2</f>
        <v>0</v>
      </c>
      <c r="E171" s="93"/>
      <c r="K171" s="46"/>
    </row>
    <row r="172" spans="2:11" x14ac:dyDescent="0.2">
      <c r="B172" s="185" t="s">
        <v>96</v>
      </c>
      <c r="C172" s="46">
        <f>-XpropuRef</f>
        <v>-942</v>
      </c>
      <c r="D172" s="208">
        <f ca="1">Diam_propu/2</f>
        <v>0</v>
      </c>
      <c r="E172" s="93"/>
      <c r="K172" s="46"/>
    </row>
    <row r="173" spans="2:11" x14ac:dyDescent="0.2">
      <c r="B173" s="185" t="s">
        <v>97</v>
      </c>
      <c r="C173" s="46">
        <f>-XpropuRef</f>
        <v>-942</v>
      </c>
      <c r="D173" s="208">
        <f ca="1">-Diam_propu/2</f>
        <v>0</v>
      </c>
      <c r="E173" s="93"/>
      <c r="K173" s="46"/>
    </row>
    <row r="174" spans="2:11" x14ac:dyDescent="0.2">
      <c r="B174" s="187" t="s">
        <v>98</v>
      </c>
      <c r="C174" s="200">
        <f ca="1">-XpropuRef+Long_propu</f>
        <v>-942</v>
      </c>
      <c r="D174" s="209">
        <f ca="1">-Diam_propu/2</f>
        <v>0</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60</v>
      </c>
      <c r="K182" s="45"/>
    </row>
    <row r="183" spans="2:11" x14ac:dyDescent="0.2">
      <c r="B183" s="187">
        <v>7</v>
      </c>
      <c r="C183" s="196">
        <f>CritCnmin</f>
        <v>15</v>
      </c>
      <c r="D183" s="185">
        <v>1</v>
      </c>
      <c r="E183" s="205">
        <f t="shared" si="3"/>
        <v>30</v>
      </c>
      <c r="K183" s="45"/>
    </row>
    <row r="184" spans="2:11" x14ac:dyDescent="0.2">
      <c r="B184" s="183">
        <v>0</v>
      </c>
      <c r="C184" s="202">
        <f>CritCnmax</f>
        <v>30</v>
      </c>
      <c r="D184" s="185">
        <v>2</v>
      </c>
      <c r="E184" s="205">
        <f t="shared" si="3"/>
        <v>15</v>
      </c>
      <c r="K184" s="45"/>
    </row>
    <row r="185" spans="2:11" x14ac:dyDescent="0.2">
      <c r="B185" s="187">
        <v>7</v>
      </c>
      <c r="C185" s="196">
        <f>CritCnmax</f>
        <v>30</v>
      </c>
      <c r="D185" s="185">
        <v>3</v>
      </c>
      <c r="E185" s="205">
        <f t="shared" si="3"/>
        <v>10</v>
      </c>
      <c r="K185" s="45"/>
    </row>
    <row r="186" spans="2:11" x14ac:dyDescent="0.2">
      <c r="B186" s="183">
        <f>CritMsmin</f>
        <v>1.5</v>
      </c>
      <c r="C186" s="202">
        <v>0</v>
      </c>
      <c r="D186" s="185">
        <v>5</v>
      </c>
      <c r="E186" s="205">
        <f t="shared" si="3"/>
        <v>6</v>
      </c>
      <c r="K186" s="45"/>
    </row>
    <row r="187" spans="2:11" x14ac:dyDescent="0.2">
      <c r="B187" s="187">
        <f>CritMsmin</f>
        <v>1.5</v>
      </c>
      <c r="C187" s="196">
        <v>55</v>
      </c>
      <c r="D187" s="185">
        <v>7</v>
      </c>
      <c r="E187" s="205">
        <f t="shared" si="3"/>
        <v>4.2857142857142856</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2.631111023846108</v>
      </c>
      <c r="C190" s="203">
        <f>Cn</f>
        <v>15.602161052846441</v>
      </c>
      <c r="D190" s="185">
        <v>3</v>
      </c>
      <c r="E190" s="205">
        <f t="shared" si="4"/>
        <v>33.333333333333336</v>
      </c>
      <c r="K190" s="45"/>
    </row>
    <row r="191" spans="2:11" x14ac:dyDescent="0.2">
      <c r="B191" s="512">
        <f ca="1">(XCp0-XcgPlein)/D_ref</f>
        <v>2.631111023846108</v>
      </c>
      <c r="C191" s="513">
        <f>Cn0</f>
        <v>15.602161052846441</v>
      </c>
      <c r="D191" s="185">
        <v>4</v>
      </c>
      <c r="E191" s="205">
        <f t="shared" si="4"/>
        <v>25</v>
      </c>
      <c r="K191" s="45"/>
    </row>
    <row r="192" spans="2:11" x14ac:dyDescent="0.2">
      <c r="B192" s="512">
        <f ca="1">(XCp0-XcgVide)/D_ref</f>
        <v>2.6312812708857969</v>
      </c>
      <c r="C192" s="513">
        <f>Cn0</f>
        <v>15.602161052846441</v>
      </c>
      <c r="D192" s="185">
        <v>6</v>
      </c>
      <c r="E192" s="205">
        <f t="shared" si="4"/>
        <v>16.666666666666668</v>
      </c>
      <c r="K192" s="45"/>
    </row>
    <row r="193" spans="2:11" x14ac:dyDescent="0.2">
      <c r="B193" s="512">
        <f ca="1">(XCp-XcgVide)/D_ref</f>
        <v>2.6312812708857969</v>
      </c>
      <c r="C193" s="513">
        <f>Cn</f>
        <v>15.602161052846441</v>
      </c>
      <c r="D193" s="187">
        <v>7</v>
      </c>
      <c r="E193" s="206">
        <f t="shared" si="4"/>
        <v>14.285714285714286</v>
      </c>
      <c r="K193" s="45"/>
    </row>
    <row r="194" spans="2:11" x14ac:dyDescent="0.2">
      <c r="B194" s="512">
        <f ca="1">MS_min</f>
        <v>2.631111023846108</v>
      </c>
      <c r="C194" s="514">
        <f>Cn</f>
        <v>15.602161052846441</v>
      </c>
      <c r="D194" s="45"/>
      <c r="E194" s="92"/>
      <c r="K194" s="45"/>
    </row>
    <row r="195" spans="2:11" x14ac:dyDescent="0.2">
      <c r="B195" s="183">
        <v>0</v>
      </c>
      <c r="C195" s="202">
        <f>(CritCnmin+CritCnmax)/2</f>
        <v>22.5</v>
      </c>
      <c r="D195" s="26"/>
      <c r="E195" s="90"/>
      <c r="K195" s="26"/>
    </row>
    <row r="196" spans="2:11" x14ac:dyDescent="0.2">
      <c r="B196" s="185">
        <f>MAX(CritMsmin,CritMsCnmin/C196)</f>
        <v>1.5</v>
      </c>
      <c r="C196" s="45">
        <f>(CritCnmin+CritCnmax)/2</f>
        <v>22.5</v>
      </c>
      <c r="D196" s="26"/>
      <c r="E196" s="90"/>
      <c r="K196" s="26"/>
    </row>
    <row r="197" spans="2:11" x14ac:dyDescent="0.2">
      <c r="B197" s="185">
        <f>MIN(CritMsmax,CritMsCnmax/C197)</f>
        <v>4.4444444444444446</v>
      </c>
      <c r="C197" s="189">
        <f>(CritCnmin+CritCnmax)/2</f>
        <v>22.5</v>
      </c>
    </row>
    <row r="198" spans="2:11" x14ac:dyDescent="0.2">
      <c r="B198" s="187">
        <v>7</v>
      </c>
      <c r="C198" s="190">
        <f>(CritCnmin+CritCnmax)/2</f>
        <v>22.5</v>
      </c>
    </row>
    <row r="199" spans="2:11" x14ac:dyDescent="0.2">
      <c r="B199" s="183">
        <f>(CritMsmin+CritMsmax)/2</f>
        <v>3.75</v>
      </c>
      <c r="C199" s="184">
        <v>0</v>
      </c>
    </row>
    <row r="200" spans="2:11" x14ac:dyDescent="0.2">
      <c r="B200" s="185">
        <f>(CritMsmin+CritMsmax)/2</f>
        <v>3.75</v>
      </c>
      <c r="C200" s="186">
        <f>MAX(CritCnmin,CritMsCnmin/B200)</f>
        <v>15</v>
      </c>
    </row>
    <row r="201" spans="2:11" x14ac:dyDescent="0.2">
      <c r="B201" s="185">
        <f>(CritMsmin+CritMsmax)/2</f>
        <v>3.75</v>
      </c>
      <c r="C201" s="186">
        <f>MIN(CritCnmax,CritMsCnmax/B201)</f>
        <v>26.666666666666668</v>
      </c>
    </row>
    <row r="202" spans="2:11" x14ac:dyDescent="0.2">
      <c r="B202" s="187">
        <f>(CritMsmin+CritMsmax)/2</f>
        <v>3.75</v>
      </c>
      <c r="C202" s="188">
        <v>55</v>
      </c>
    </row>
    <row r="203" spans="2:11" x14ac:dyDescent="0.2">
      <c r="D203" s="474"/>
    </row>
    <row r="204" spans="2:11" x14ac:dyDescent="0.2">
      <c r="B204" s="476" t="s">
        <v>405</v>
      </c>
      <c r="C204" s="31" t="b">
        <f ca="1">(OR(C205:C210))</f>
        <v>0</v>
      </c>
      <c r="D204" s="474"/>
    </row>
    <row r="205" spans="2:11" x14ac:dyDescent="0.2">
      <c r="B205" s="475" t="s">
        <v>402</v>
      </c>
      <c r="C205" s="474" t="b">
        <f ca="1">AND(Type_propu="H2O",RIGHT(Type_fusee,1)=" ")</f>
        <v>0</v>
      </c>
      <c r="D205" s="474"/>
    </row>
    <row r="206" spans="2:11" x14ac:dyDescent="0.2">
      <c r="B206" s="475" t="s">
        <v>118</v>
      </c>
      <c r="C206" s="474" t="b">
        <f ca="1">AND(Type_propu="Fusex",RIGHT(Type_fusee,1)=".")</f>
        <v>0</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C28" sqref="C28"/>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SP02-Alpha</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563</v>
      </c>
      <c r="C10" s="630" t="str">
        <f>Matricule</f>
        <v>MF0</v>
      </c>
      <c r="D10" s="630"/>
      <c r="F10" s="5"/>
      <c r="N10" s="58"/>
    </row>
    <row r="11" spans="1:14" ht="12.75" customHeight="1" x14ac:dyDescent="0.2">
      <c r="A11" s="59"/>
      <c r="B11" s="140" t="str">
        <f>IF(Lang="Français","Masse totale",IF(Lang="English","Total Mass",""))</f>
        <v>Masse totale</v>
      </c>
      <c r="C11" s="607">
        <f ca="1">MassePlein</f>
        <v>2.7551000000000001</v>
      </c>
      <c r="D11" s="607"/>
      <c r="F11" s="5"/>
      <c r="N11" s="58"/>
    </row>
    <row r="12" spans="1:14" ht="12.75" customHeight="1" x14ac:dyDescent="0.2">
      <c r="A12" s="59"/>
      <c r="B12" s="227" t="str">
        <f>IF(Lang="Français","Propulseur",IF(Lang="English","Motor",""))</f>
        <v>Propulseur</v>
      </c>
      <c r="C12" s="610" t="str">
        <f>Propu</f>
        <v>Aucun (2e ét. inerte)</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6.8257694409323945E-3</v>
      </c>
      <c r="D15" s="613"/>
      <c r="N15" s="58"/>
    </row>
    <row r="16" spans="1:14" ht="12.75" customHeight="1" x14ac:dyDescent="0.2">
      <c r="A16" s="59"/>
      <c r="B16" s="141" t="s">
        <v>5</v>
      </c>
      <c r="C16" s="605">
        <v>0.6</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2.5</v>
      </c>
      <c r="D19" s="609"/>
      <c r="N19" s="58"/>
    </row>
    <row r="20" spans="1:18" ht="12.75" customHeight="1" x14ac:dyDescent="0.2">
      <c r="A20" s="59"/>
      <c r="B20" s="140" t="str">
        <f>IF(Lang="Français","Élévation",IF(Lang="English","Angle /horizon",""))</f>
        <v>Élévation</v>
      </c>
      <c r="C20" s="608">
        <v>77.775282912698117</v>
      </c>
      <c r="D20" s="608"/>
      <c r="N20" s="58"/>
    </row>
    <row r="21" spans="1:18" ht="12.75" customHeight="1" x14ac:dyDescent="0.2">
      <c r="A21" s="59"/>
      <c r="B21" s="140" t="s">
        <v>6</v>
      </c>
      <c r="C21" s="609">
        <v>0</v>
      </c>
      <c r="D21" s="609"/>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4" t="str">
        <f>IF(Lang="Français","DescenteSousParachute",IF(Lang="English","Over Parachute",""))</f>
        <v>DescenteSousParachute</v>
      </c>
      <c r="D23" s="615"/>
      <c r="F23" s="4"/>
      <c r="G23" s="50">
        <f ca="1">TODAY()</f>
        <v>45931</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6" t="str">
        <f>IF(Lang="Français","Sortie de Rampe",IF(Lang="English","Launch-Pad Exit",""))</f>
        <v>Sortie de Rampe</v>
      </c>
      <c r="G24" s="617"/>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2.7549999999999999</v>
      </c>
      <c r="D25" s="480">
        <f>IF(RIGHT(Type_fusee,1)=".",1,0.15)</f>
        <v>0.15</v>
      </c>
      <c r="F25" s="619" t="str">
        <f>IF(Lang="Français","Vit max &amp; Acc max",IF(Lang="English","Max Velocity &amp; Acc",""))</f>
        <v>Vit max &amp; Acc max</v>
      </c>
      <c r="G25" s="599"/>
      <c r="H25" s="115"/>
      <c r="I25" s="115"/>
      <c r="J25" s="115"/>
      <c r="K25" s="158">
        <f ca="1">MAX(vit_xz)</f>
        <v>176.71085285003218</v>
      </c>
      <c r="L25" s="494">
        <f ca="1">MAX(acc_xz)</f>
        <v>36.698364520798592</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4.7</v>
      </c>
      <c r="I26" s="156">
        <f ca="1">IF(T_satellite&lt;&gt;0,INDEX(pos_z,MATCH("Satellite",Event_sat,0)),"")</f>
        <v>720.73797327032082</v>
      </c>
      <c r="J26" s="154">
        <f ca="1">IF(T_satellite&lt;&gt;0,INDEX(pos_x,MATCH("Satellite",Event_sat,0)),"")</f>
        <v>151.23456847284359</v>
      </c>
      <c r="K26" s="159">
        <f ca="1">IF(T_satellite&lt;&gt;0,INDEX(vit_xz,MATCH("Satellite",Event_sat,0)),"")</f>
        <v>131.9116753840031</v>
      </c>
      <c r="L26" s="495"/>
      <c r="M26" s="485">
        <f ca="1">1/2*Rho_moyen*1*V_ouv_sat^2*S_satellite</f>
        <v>213.15845375702904</v>
      </c>
      <c r="N26" s="58"/>
    </row>
    <row r="27" spans="1:18" x14ac:dyDescent="0.2">
      <c r="A27" s="59"/>
      <c r="B27" s="468" t="str">
        <f>IF(Lang="Français","Ouverture para",IF(Lang="English","Opening time",""))</f>
        <v>Ouverture para</v>
      </c>
      <c r="C27" s="507">
        <v>14.2</v>
      </c>
      <c r="D27" s="507">
        <v>4.7</v>
      </c>
      <c r="F27" s="619" t="s">
        <v>15</v>
      </c>
      <c r="G27" s="599"/>
      <c r="H27" s="153">
        <f ca="1">INDEX(t,MATCH("Apogée",Event,0))</f>
        <v>14.099999999999945</v>
      </c>
      <c r="I27" s="157">
        <f ca="1">INDEX(pos_z,MATCH("Apogée",Event,0))</f>
        <v>1234.2335143170092</v>
      </c>
      <c r="J27" s="155">
        <f ca="1">INDEX(pos_x,MATCH("Apogée",Event,0))</f>
        <v>364.20212673407622</v>
      </c>
      <c r="K27" s="160">
        <f ca="1">INDEX(vit_xz,MATCH("Apogée",Event,0))</f>
        <v>19.056870589161392</v>
      </c>
      <c r="L27" s="496"/>
      <c r="M27" s="500"/>
      <c r="N27" s="58"/>
    </row>
    <row r="28" spans="1:18" x14ac:dyDescent="0.2">
      <c r="A28" s="59"/>
      <c r="B28" s="534" t="s">
        <v>558</v>
      </c>
      <c r="C28" s="507" t="s">
        <v>560</v>
      </c>
      <c r="D28" s="507"/>
      <c r="F28" s="618" t="str">
        <f>IF(Lang="Français","Ouverture parachute fusée",IF(Lang="English","Rocket parachute opening",""))</f>
        <v>Ouverture parachute fusée</v>
      </c>
      <c r="G28" s="604"/>
      <c r="H28" s="152">
        <f>T_para</f>
        <v>14.2</v>
      </c>
      <c r="I28" s="156">
        <f ca="1">INDEX(pos_z,MATCH("Para",Event_para,0))</f>
        <v>1234.2270500046911</v>
      </c>
      <c r="J28" s="486">
        <f ca="1">INDEX(pos_x,MATCH("Para",Event_para,0))</f>
        <v>366.10587641030804</v>
      </c>
      <c r="K28" s="159">
        <f ca="1">INDEX(vit_xz,MATCH("Para",Event_para,0))</f>
        <v>19.030997224553833</v>
      </c>
      <c r="L28" s="495"/>
      <c r="M28" s="485">
        <f ca="1">1/2*Rho_moyen*1*V_ouverture^2*S_para</f>
        <v>106.59150075058115</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0.02</v>
      </c>
      <c r="F29" s="623" t="str">
        <f>IF(Lang="Français","Impact balistique",IF(Lang="English","Balistic Impact",""))</f>
        <v>Impact balistique</v>
      </c>
      <c r="G29" s="624"/>
      <c r="H29" s="497">
        <f ca="1">INDEX(t,MATCH("Impact balistique",Event,0))</f>
        <v>33.000000000000178</v>
      </c>
      <c r="I29" s="517" t="s">
        <v>428</v>
      </c>
      <c r="J29" s="487">
        <f ca="1">INDEX(pos_x,MATCH("Impact balistique",Event,0))</f>
        <v>612.90891036688618</v>
      </c>
      <c r="K29" s="501">
        <f ca="1">K47</f>
        <v>99.493925234426243</v>
      </c>
      <c r="L29" s="498"/>
      <c r="M29" s="502">
        <f ca="1">0.5*m_vide*K29^2</f>
        <v>13635.929195907582</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9.5828692532858195</v>
      </c>
      <c r="D32" s="424">
        <f>SQRT(2*m_satellite*g/Rho_moyen/S_satellite/Cx_satellite)</f>
        <v>10.960038730752361</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128.79514656651435</v>
      </c>
      <c r="D33" s="132">
        <f ca="1">IF(V_satellite&lt;&gt;0,Alt_sat/V_satellite,0)</f>
        <v>65.760531598125581</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142.99514656651434</v>
      </c>
      <c r="D34" s="132">
        <f ca="1">T_satellite+Dt_satellite</f>
        <v>70.460531598125584</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643.97573283257179</v>
      </c>
      <c r="D35" s="151">
        <f ca="1">IF(V_satellite&lt;&gt;0,Alt_sat*V_vent_sat/V_satellite,0)</f>
        <v>328.80265799062789</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3.2</v>
      </c>
      <c r="I42" s="150">
        <v>497.16938386972515</v>
      </c>
      <c r="J42" s="150">
        <v>100.55190764607381</v>
      </c>
      <c r="K42" s="150">
        <v>176.71085285003218</v>
      </c>
      <c r="L42" s="148" t="s">
        <v>14</v>
      </c>
      <c r="M42" s="149">
        <f>Beta_rampe</f>
        <v>77.775282912698117</v>
      </c>
    </row>
    <row r="43" spans="1:16" x14ac:dyDescent="0.2">
      <c r="A43" s="161"/>
      <c r="B43" s="166" t="str">
        <f>IF(Lang="Français","Bord   'a'","Side length 'a'")</f>
        <v>Bord   'a'</v>
      </c>
      <c r="D43" s="162"/>
      <c r="F43" s="599" t="str">
        <f>IF(Lang="Français","Sortie de Rampe",IF(Lang="English","Launch-Pad Exit",""))</f>
        <v>Sortie de Rampe</v>
      </c>
      <c r="G43" s="599"/>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176.71085285003218</v>
      </c>
      <c r="L44" s="118">
        <f ca="1">MAX(acc_xz)</f>
        <v>36.698364520798592</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3.4099999999999957</v>
      </c>
      <c r="I45" s="119">
        <f ca="1">INDEX(pos_z,MATCH("Fin de propulsion",Event,0))</f>
        <v>532.6540021032049</v>
      </c>
      <c r="J45" s="119">
        <f ca="1">INDEX(pos_x,MATCH("Fin de propulsion",Event,0))</f>
        <v>108.28639111103513</v>
      </c>
      <c r="K45" s="119">
        <f ca="1">INDEX(vit_xz,MATCH("Fin de propulsion",Event,0))</f>
        <v>169.25419510117214</v>
      </c>
      <c r="L45" s="116">
        <f ca="1">INDEX(acc_xz,MATCH("Fin de propulsion",Event,0))</f>
        <v>34.481546322679577</v>
      </c>
      <c r="M45" s="116">
        <f ca="1">INDEX(BetaD,MATCH("Fin de propulsion",Event,0))</f>
        <v>77.62978660571801</v>
      </c>
    </row>
    <row r="46" spans="1:16" x14ac:dyDescent="0.2">
      <c r="A46" s="161"/>
      <c r="B46" s="168">
        <v>310</v>
      </c>
      <c r="D46" s="162"/>
      <c r="F46" s="599" t="s">
        <v>15</v>
      </c>
      <c r="G46" s="599"/>
      <c r="H46" s="118">
        <f ca="1">INDEX(t,MATCH("Apogée",Event,0))</f>
        <v>14.099999999999945</v>
      </c>
      <c r="I46" s="117">
        <f ca="1">INDEX(pos_z,MATCH("Apogée",Event,0))</f>
        <v>1234.2335143170092</v>
      </c>
      <c r="J46" s="120">
        <f ca="1">INDEX(pos_x,MATCH("Apogée",Event,0))</f>
        <v>364.20212673407622</v>
      </c>
      <c r="K46" s="120">
        <f ca="1">INDEX(vit_xz,MATCH("Apogée",Event,0))</f>
        <v>19.056870589161392</v>
      </c>
      <c r="L46" s="116">
        <f ca="1">INDEX(acc_xz,MATCH("Apogée",Event,0))</f>
        <v>9.8360870559985827</v>
      </c>
      <c r="M46" s="121">
        <f ca="1">INDEX(BetaD,MATCH("Apogée",Event,0))</f>
        <v>1.2814569818679695</v>
      </c>
    </row>
    <row r="47" spans="1:16" x14ac:dyDescent="0.2">
      <c r="A47" s="161"/>
      <c r="B47" s="169" t="s">
        <v>9</v>
      </c>
      <c r="D47" s="162"/>
      <c r="F47" s="602" t="str">
        <f>IF(Lang="Français","Impact balistique",IF(Lang="English","Balistic Impact",""))</f>
        <v>Impact balistique</v>
      </c>
      <c r="G47" s="602"/>
      <c r="H47" s="116">
        <f ca="1">INDEX(t,MATCH("Impact balistique",Event,0))</f>
        <v>33.000000000000178</v>
      </c>
      <c r="I47" s="148" t="s">
        <v>16</v>
      </c>
      <c r="J47" s="117">
        <f ca="1">INDEX(pos_x,MATCH("Impact balistique",Event,0))</f>
        <v>612.90891036688618</v>
      </c>
      <c r="K47" s="119">
        <f ca="1">INDEX(vit_xz,MATCH("Impact balistique",Event,0))</f>
        <v>99.493925234426243</v>
      </c>
      <c r="L47" s="116">
        <f ca="1">INDEX(acc_xz,MATCH("Impact balistique",Event,0))</f>
        <v>1.0111181040852482</v>
      </c>
      <c r="M47" s="116">
        <f ca="1">INDEX(BetaD,MATCH("Impact balistique",Event,0))</f>
        <v>-86.370741866733084</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14.2</v>
      </c>
      <c r="I48" s="123">
        <f ca="1">INDEX(pos_z,MATCH("Para",Event_para,0))</f>
        <v>1234.2270500046911</v>
      </c>
      <c r="J48" s="123">
        <f ca="1">INDEX(pos_x,MATCH("Para",Event_para,0))</f>
        <v>366.10587641030804</v>
      </c>
      <c r="K48" s="123">
        <f ca="1">INDEX(vit_xz,MATCH("Para",Event_para,0))</f>
        <v>19.030997224553833</v>
      </c>
      <c r="L48" s="122">
        <f ca="1">INDEX(acc_xz,MATCH("Para",Event_para,0))</f>
        <v>9.8208817903466059</v>
      </c>
      <c r="M48" s="124">
        <f ca="1">INDEX(BetaD,MATCH("Para",Event_para,0))</f>
        <v>-1.6725661016635633</v>
      </c>
    </row>
    <row r="49" spans="1:13" x14ac:dyDescent="0.2">
      <c r="A49" s="161"/>
      <c r="D49" s="162"/>
      <c r="F49" s="603" t="str">
        <f>IF(Lang="Français","Impact fusée sous para.",IF(Lang="English","Impact of rocket with para. ",""))</f>
        <v>Impact fusée sous para.</v>
      </c>
      <c r="G49" s="603"/>
      <c r="H49" s="125">
        <f ca="1">T_para+Dt_para</f>
        <v>142.99514656651434</v>
      </c>
      <c r="I49" s="127" t="s">
        <v>16</v>
      </c>
      <c r="J49" s="126" t="str">
        <f ca="1">CONCATENATE(TEXT(X_para-Dx_para,"0")," | ",TEXT(X_para+Dx_para,"0"))</f>
        <v>-278 | 1010</v>
      </c>
      <c r="K49" s="126">
        <f ca="1">V_para</f>
        <v>9.5828692532858195</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4.7</v>
      </c>
      <c r="I50" s="123">
        <f ca="1">IF(T_satellite&lt;&gt;0,INDEX(pos_z,MATCH("Satellite",Event_sat,0)),"")</f>
        <v>720.73797327032082</v>
      </c>
      <c r="J50" s="129">
        <f ca="1">IF(T_satellite&lt;&gt;0,INDEX(pos_x,MATCH("Satellite",Event_sat,0)),"")</f>
        <v>151.23456847284359</v>
      </c>
      <c r="K50" s="123">
        <f ca="1">IF(T_satellite&lt;&gt;0,INDEX(vit_xz,MATCH("Satellite",Event_sat,0)),"")</f>
        <v>131.9116753840031</v>
      </c>
      <c r="L50" s="122">
        <f ca="1">IF(T_satellite&lt;&gt;0,INDEX(acc_xz,MATCH("Satellite",Event_sat,0)),"")</f>
        <v>24.96977547644158</v>
      </c>
      <c r="M50" s="124">
        <f ca="1">IF(T_satellite&lt;&gt;0,INDEX(BetaD,MATCH("Satellite",Event_sat,0)),"")</f>
        <v>76.537999889480574</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70.460531598125584</v>
      </c>
      <c r="I51" s="130" t="str">
        <f>IF(T_satellite&lt;&gt;0,"~0","")</f>
        <v>~0</v>
      </c>
      <c r="J51" s="130" t="str">
        <f ca="1">IF(T_satellite&lt;&gt;0,CONCATENATE(TEXT(X_satellite-Dx_sat,"0")," | ",TEXT(X_satellite+Dx_sat,"0")),"")</f>
        <v>-178 | 480</v>
      </c>
      <c r="K51" s="130">
        <f>IF(T_satellite&lt;&gt;0,V_satellite,"")</f>
        <v>10.960038730752361</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14.2</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1234.2335143170092</v>
      </c>
      <c r="C121" s="216">
        <f ca="1">MAX(Altitude_culmi,Portee_balistique)</f>
        <v>1234.2335143170092</v>
      </c>
    </row>
    <row r="123" spans="2:3" x14ac:dyDescent="0.2">
      <c r="B123" s="210" t="s">
        <v>49</v>
      </c>
      <c r="C123" s="211" t="s">
        <v>45</v>
      </c>
    </row>
    <row r="124" spans="2:3" x14ac:dyDescent="0.2">
      <c r="B124" s="217">
        <f ca="1">X_para</f>
        <v>366.10587641030804</v>
      </c>
      <c r="C124" s="214">
        <f ca="1">Alt_para</f>
        <v>1234.2270500046911</v>
      </c>
    </row>
    <row r="125" spans="2:3" x14ac:dyDescent="0.2">
      <c r="B125" s="217">
        <f ca="1">X_para</f>
        <v>366.10587641030804</v>
      </c>
      <c r="C125" s="214">
        <f ca="1">Alt_para/2</f>
        <v>617.11352500234557</v>
      </c>
    </row>
    <row r="126" spans="2:3" x14ac:dyDescent="0.2">
      <c r="B126" s="217">
        <f ca="1">X_para</f>
        <v>366.10587641030804</v>
      </c>
      <c r="C126" s="214">
        <v>0</v>
      </c>
    </row>
    <row r="127" spans="2:3" x14ac:dyDescent="0.2">
      <c r="B127" s="217">
        <f ca="1">X_para+Alt_para/40</f>
        <v>396.9615526604253</v>
      </c>
      <c r="C127" s="214">
        <f ca="1">Alt_para/20</f>
        <v>61.711352500234554</v>
      </c>
    </row>
    <row r="128" spans="2:3" x14ac:dyDescent="0.2">
      <c r="B128" s="217">
        <f ca="1">X_para</f>
        <v>366.10587641030804</v>
      </c>
      <c r="C128" s="214">
        <v>0</v>
      </c>
    </row>
    <row r="129" spans="2:6" x14ac:dyDescent="0.2">
      <c r="B129" s="217">
        <f ca="1">X_para-Alt_para/40</f>
        <v>335.25020016019079</v>
      </c>
      <c r="C129" s="214">
        <f ca="1">Alt_para/20</f>
        <v>61.711352500234554</v>
      </c>
    </row>
    <row r="130" spans="2:6" x14ac:dyDescent="0.2">
      <c r="B130" s="218">
        <f ca="1">X_para</f>
        <v>366.10587641030804</v>
      </c>
      <c r="C130" s="219">
        <v>0</v>
      </c>
    </row>
    <row r="131" spans="2:6" x14ac:dyDescent="0.2">
      <c r="B131" s="210" t="s">
        <v>48</v>
      </c>
      <c r="C131" s="211" t="s">
        <v>45</v>
      </c>
    </row>
    <row r="132" spans="2:6" x14ac:dyDescent="0.2">
      <c r="B132" s="213">
        <f>T_para</f>
        <v>14.2</v>
      </c>
      <c r="C132" s="214">
        <f ca="1">Alt_para</f>
        <v>1234.2270500046911</v>
      </c>
    </row>
    <row r="133" spans="2:6" x14ac:dyDescent="0.2">
      <c r="B133" s="213">
        <f ca="1">(B132+B134)/2</f>
        <v>78.597573283257162</v>
      </c>
      <c r="C133" s="214">
        <f ca="1">(C132+C134)/2</f>
        <v>617.11352500234557</v>
      </c>
      <c r="E133" s="232">
        <v>1</v>
      </c>
      <c r="F133" s="233" t="s">
        <v>175</v>
      </c>
    </row>
    <row r="134" spans="2:6" x14ac:dyDescent="0.2">
      <c r="B134" s="213">
        <f ca="1">H49</f>
        <v>142.99514656651434</v>
      </c>
      <c r="C134" s="214">
        <f>0</f>
        <v>0</v>
      </c>
      <c r="E134" s="161">
        <v>1</v>
      </c>
      <c r="F134" s="234" t="s">
        <v>176</v>
      </c>
    </row>
    <row r="135" spans="2:6" x14ac:dyDescent="0.2">
      <c r="B135" s="213">
        <f ca="1">H49+E133*sS/2*zZ_fus-E134*sS*tT_fus</f>
        <v>141.67284999649195</v>
      </c>
      <c r="C135" s="214">
        <f ca="1">Alt_para-V_para*(H49-T_para)+E133*sS*Altitude_culmi/H49*zZ_fus+E134*sS/2*Altitude_culmi/H49*tT_fus</f>
        <v>41.310665149771111</v>
      </c>
      <c r="E135" s="161"/>
      <c r="F135" s="241" t="s">
        <v>177</v>
      </c>
    </row>
    <row r="136" spans="2:6" x14ac:dyDescent="0.2">
      <c r="B136" s="213">
        <f ca="1">H49</f>
        <v>142.99514656651434</v>
      </c>
      <c r="C136" s="214">
        <f ca="1">Alt_para-V_para*(H49-T_para)</f>
        <v>0</v>
      </c>
      <c r="E136" s="235" t="s">
        <v>172</v>
      </c>
      <c r="F136" s="236">
        <f ca="1">T_balistique/10</f>
        <v>3.3000000000000176</v>
      </c>
    </row>
    <row r="137" spans="2:6" x14ac:dyDescent="0.2">
      <c r="B137" s="213">
        <f ca="1">H49-E133*sS/2*zZ_fus-E134*sS*tT_fus</f>
        <v>138.37284999649194</v>
      </c>
      <c r="C137" s="214">
        <f ca="1">Alt_para-V_para*(H49-T_para)+E133*sS*Altitude_culmi/H49*zZ_fus-E134*sS/2*Altitude_culmi/H49*tT_fus</f>
        <v>15.655892038260522</v>
      </c>
      <c r="E137" s="235" t="s">
        <v>173</v>
      </c>
      <c r="F137" s="236">
        <f ca="1">(H49-T_para)/H49</f>
        <v>0.90069593030981054</v>
      </c>
    </row>
    <row r="138" spans="2:6" x14ac:dyDescent="0.2">
      <c r="B138" s="215">
        <f ca="1">H49</f>
        <v>142.99514656651434</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0.85757575757575832</v>
      </c>
    </row>
    <row r="155" spans="2:6" x14ac:dyDescent="0.2">
      <c r="B155" s="215" t="b">
        <f>IF(Nb_sat="1 satellite",H51)</f>
        <v>0</v>
      </c>
      <c r="C155" s="216" t="b">
        <f>IF(Nb_sat="1 satellite",0)</f>
        <v>0</v>
      </c>
      <c r="E155" s="237" t="s">
        <v>174</v>
      </c>
      <c r="F155" s="238">
        <f ca="1">V_satellite*(T_balistique-T_satellite)/Alt_sat</f>
        <v>0.43034931914703123</v>
      </c>
    </row>
    <row r="157" spans="2:6" x14ac:dyDescent="0.2">
      <c r="B157" s="210" t="s">
        <v>2</v>
      </c>
      <c r="C157" s="228" t="s">
        <v>29</v>
      </c>
      <c r="D157" s="211" t="s">
        <v>3</v>
      </c>
    </row>
    <row r="158" spans="2:6" x14ac:dyDescent="0.2">
      <c r="B158" s="231">
        <f>T_para/4</f>
        <v>3.55</v>
      </c>
      <c r="C158" s="82">
        <f ca="1">Alt_para/2</f>
        <v>617.11352500234557</v>
      </c>
      <c r="D158" s="214">
        <f ca="1">X_para/4</f>
        <v>91.526469102577011</v>
      </c>
    </row>
    <row r="159" spans="2:6" x14ac:dyDescent="0.2">
      <c r="B159" s="229">
        <f ca="1">Temps_culmi + (T_balistique-Temps_culmi)/2</f>
        <v>23.550000000000061</v>
      </c>
      <c r="C159" s="230">
        <f ca="1">Altitude_culmi/2</f>
        <v>617.11675715850458</v>
      </c>
      <c r="D159" s="216">
        <f ca="1">X_culmi+(Portee_balistique-X_culmi)*2/3</f>
        <v>530.0066491559495</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364.20212673407622</v>
      </c>
      <c r="E162" s="422"/>
      <c r="F162" s="423" t="s">
        <v>305</v>
      </c>
    </row>
    <row r="163" spans="2:6" x14ac:dyDescent="0.2">
      <c r="B163" s="231" t="e">
        <f ca="1">IF(AND(Altitude_culmi&gt;80, Altitude_culmi&lt;=350), 49, NA())</f>
        <v>#N/A</v>
      </c>
      <c r="C163" s="5">
        <v>23</v>
      </c>
      <c r="D163" s="82">
        <f t="shared" ca="1" si="0"/>
        <v>387.20212673407622</v>
      </c>
      <c r="E163" s="82"/>
      <c r="F163" s="214">
        <f t="shared" ref="F163:F178" ca="1" si="1">X_culmi-C162</f>
        <v>364.20212673407622</v>
      </c>
    </row>
    <row r="164" spans="2:6" x14ac:dyDescent="0.2">
      <c r="B164" s="231" t="e">
        <f ca="1">IF(AND(Altitude_culmi&gt;80, Altitude_culmi&lt;=350), 43, NA())</f>
        <v>#N/A</v>
      </c>
      <c r="C164" s="5">
        <v>23</v>
      </c>
      <c r="D164" s="82">
        <f t="shared" ca="1" si="0"/>
        <v>387.20212673407622</v>
      </c>
      <c r="E164" s="82"/>
      <c r="F164" s="214">
        <f t="shared" ca="1" si="1"/>
        <v>341.20212673407622</v>
      </c>
    </row>
    <row r="165" spans="2:6" x14ac:dyDescent="0.2">
      <c r="B165" s="231" t="e">
        <f ca="1">IF(AND(Altitude_culmi&gt;80, Altitude_culmi&lt;=350), 43, NA())</f>
        <v>#N/A</v>
      </c>
      <c r="C165" s="5">
        <v>0</v>
      </c>
      <c r="D165" s="82">
        <f t="shared" ca="1" si="0"/>
        <v>364.20212673407622</v>
      </c>
      <c r="E165" s="82"/>
      <c r="F165" s="214">
        <f t="shared" ca="1" si="1"/>
        <v>341.20212673407622</v>
      </c>
    </row>
    <row r="166" spans="2:6" x14ac:dyDescent="0.2">
      <c r="B166" s="231" t="e">
        <f ca="1">IF(AND(Altitude_culmi&gt;80, Altitude_culmi&lt;=350), 43, NA())</f>
        <v>#N/A</v>
      </c>
      <c r="C166" s="5">
        <v>23</v>
      </c>
      <c r="D166" s="82">
        <f t="shared" ca="1" si="0"/>
        <v>387.20212673407622</v>
      </c>
      <c r="E166" s="82"/>
      <c r="F166" s="214">
        <f t="shared" ca="1" si="1"/>
        <v>364.20212673407622</v>
      </c>
    </row>
    <row r="167" spans="2:6" x14ac:dyDescent="0.2">
      <c r="B167" s="231" t="e">
        <f ca="1">IF(AND(Altitude_culmi&gt;80, Altitude_culmi&lt;=350), 0.5, NA())</f>
        <v>#N/A</v>
      </c>
      <c r="C167" s="5">
        <v>23</v>
      </c>
      <c r="D167" s="82">
        <f t="shared" ca="1" si="0"/>
        <v>387.20212673407622</v>
      </c>
      <c r="E167" s="82"/>
      <c r="F167" s="214">
        <f t="shared" ca="1" si="1"/>
        <v>341.20212673407622</v>
      </c>
    </row>
    <row r="168" spans="2:6" x14ac:dyDescent="0.2">
      <c r="B168" s="231" t="e">
        <f ca="1">IF(AND(Altitude_culmi&gt;80, Altitude_culmi&lt;=350), 0.5, NA())</f>
        <v>#N/A</v>
      </c>
      <c r="C168" s="5">
        <v>8</v>
      </c>
      <c r="D168" s="82">
        <f t="shared" ca="1" si="0"/>
        <v>372.20212673407622</v>
      </c>
      <c r="E168" s="82"/>
      <c r="F168" s="214">
        <f t="shared" ca="1" si="1"/>
        <v>341.20212673407622</v>
      </c>
    </row>
    <row r="169" spans="2:6" x14ac:dyDescent="0.2">
      <c r="B169" s="231" t="e">
        <f ca="1">IF(AND(Altitude_culmi&gt;80, Altitude_culmi&lt;=350), 27, NA())</f>
        <v>#N/A</v>
      </c>
      <c r="C169" s="5">
        <v>8</v>
      </c>
      <c r="D169" s="82">
        <f t="shared" ca="1" si="0"/>
        <v>372.20212673407622</v>
      </c>
      <c r="E169" s="82"/>
      <c r="F169" s="214">
        <f t="shared" ca="1" si="1"/>
        <v>356.20212673407622</v>
      </c>
    </row>
    <row r="170" spans="2:6" x14ac:dyDescent="0.2">
      <c r="B170" s="231" t="e">
        <f ca="1">IF(AND(Altitude_culmi&gt;80, Altitude_culmi&lt;=350), 27, NA())</f>
        <v>#N/A</v>
      </c>
      <c r="C170" s="5">
        <v>23</v>
      </c>
      <c r="D170" s="82">
        <f t="shared" ca="1" si="0"/>
        <v>387.20212673407622</v>
      </c>
      <c r="E170" s="82"/>
      <c r="F170" s="214">
        <f t="shared" ca="1" si="1"/>
        <v>356.20212673407622</v>
      </c>
    </row>
    <row r="171" spans="2:6" x14ac:dyDescent="0.2">
      <c r="B171" s="231" t="e">
        <f ca="1">IF(AND(Altitude_culmi&gt;80, Altitude_culmi&lt;=350), 27, NA())</f>
        <v>#N/A</v>
      </c>
      <c r="C171" s="5">
        <v>8</v>
      </c>
      <c r="D171" s="82">
        <f t="shared" ca="1" si="0"/>
        <v>372.20212673407622</v>
      </c>
      <c r="E171" s="82"/>
      <c r="F171" s="214">
        <f t="shared" ca="1" si="1"/>
        <v>341.20212673407622</v>
      </c>
    </row>
    <row r="172" spans="2:6" x14ac:dyDescent="0.2">
      <c r="B172" s="231" t="e">
        <f ca="1">IF(AND(Altitude_culmi&gt;80, Altitude_culmi&lt;=350), 29, NA())</f>
        <v>#N/A</v>
      </c>
      <c r="C172" s="5">
        <v>7.6</v>
      </c>
      <c r="D172" s="82">
        <f t="shared" ca="1" si="0"/>
        <v>371.80212673407624</v>
      </c>
      <c r="E172" s="82"/>
      <c r="F172" s="214">
        <f t="shared" ca="1" si="1"/>
        <v>356.20212673407622</v>
      </c>
    </row>
    <row r="173" spans="2:6" x14ac:dyDescent="0.2">
      <c r="B173" s="231" t="e">
        <f ca="1">IF(AND(Altitude_culmi&gt;80, Altitude_culmi&lt;=350), 31, NA())</f>
        <v>#N/A</v>
      </c>
      <c r="C173" s="5">
        <v>6.8</v>
      </c>
      <c r="D173" s="82">
        <f t="shared" ca="1" si="0"/>
        <v>371.00212673407623</v>
      </c>
      <c r="E173" s="82"/>
      <c r="F173" s="214">
        <f t="shared" ca="1" si="1"/>
        <v>356.60212673407619</v>
      </c>
    </row>
    <row r="174" spans="2:6" x14ac:dyDescent="0.2">
      <c r="B174" s="231" t="e">
        <f ca="1">IF(AND(Altitude_culmi&gt;80, Altitude_culmi&lt;=350), 32, NA())</f>
        <v>#N/A</v>
      </c>
      <c r="C174" s="5">
        <v>6</v>
      </c>
      <c r="D174" s="82">
        <f t="shared" ca="1" si="0"/>
        <v>370.20212673407622</v>
      </c>
      <c r="E174" s="82"/>
      <c r="F174" s="214">
        <f t="shared" ca="1" si="1"/>
        <v>357.40212673407621</v>
      </c>
    </row>
    <row r="175" spans="2:6" x14ac:dyDescent="0.2">
      <c r="B175" s="231" t="e">
        <f ca="1">IF(AND(Altitude_culmi&gt;80, Altitude_culmi&lt;=350), 33, NA())</f>
        <v>#N/A</v>
      </c>
      <c r="C175" s="5">
        <v>5</v>
      </c>
      <c r="D175" s="82">
        <f t="shared" ca="1" si="0"/>
        <v>369.20212673407622</v>
      </c>
      <c r="E175" s="82"/>
      <c r="F175" s="214">
        <f t="shared" ca="1" si="1"/>
        <v>358.20212673407622</v>
      </c>
    </row>
    <row r="176" spans="2:6" x14ac:dyDescent="0.2">
      <c r="B176" s="231" t="e">
        <f ca="1">IF(AND(Altitude_culmi&gt;80, Altitude_culmi&lt;=350), 34, NA())</f>
        <v>#N/A</v>
      </c>
      <c r="C176" s="5">
        <v>3.8</v>
      </c>
      <c r="D176" s="82">
        <f t="shared" ca="1" si="0"/>
        <v>368.00212673407623</v>
      </c>
      <c r="E176" s="82"/>
      <c r="F176" s="214">
        <f t="shared" ca="1" si="1"/>
        <v>359.20212673407622</v>
      </c>
    </row>
    <row r="177" spans="2:6" x14ac:dyDescent="0.2">
      <c r="B177" s="229" t="e">
        <f ca="1">IF(AND(Altitude_culmi&gt;80, Altitude_culmi&lt;=350), 35, NA())</f>
        <v>#N/A</v>
      </c>
      <c r="C177" s="421">
        <v>0</v>
      </c>
      <c r="D177" s="230">
        <f t="shared" ca="1" si="0"/>
        <v>364.20212673407622</v>
      </c>
      <c r="E177" s="82"/>
      <c r="F177" s="214">
        <f t="shared" ca="1" si="1"/>
        <v>360.40212673407621</v>
      </c>
    </row>
    <row r="178" spans="2:6" x14ac:dyDescent="0.2">
      <c r="E178" s="230"/>
      <c r="F178" s="216">
        <f t="shared" ca="1" si="1"/>
        <v>364.20212673407622</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364.20212673407622</v>
      </c>
      <c r="E180" s="228"/>
      <c r="F180" s="211" t="s">
        <v>308</v>
      </c>
    </row>
    <row r="181" spans="2:6" x14ac:dyDescent="0.2">
      <c r="B181" s="231">
        <f ca="1">IF(Altitude_culmi&gt;350, 300, NA())</f>
        <v>300</v>
      </c>
      <c r="C181" s="5">
        <v>0</v>
      </c>
      <c r="D181" s="82">
        <f t="shared" ca="1" si="2"/>
        <v>364.20212673407622</v>
      </c>
      <c r="E181" s="82"/>
      <c r="F181" s="214">
        <f t="shared" ref="F181:F201" ca="1" si="3">X_culmi-C180</f>
        <v>364.20212673407622</v>
      </c>
    </row>
    <row r="182" spans="2:6" x14ac:dyDescent="0.2">
      <c r="B182" s="231">
        <f ca="1">IF(Altitude_culmi&gt;350, 280, NA())</f>
        <v>280</v>
      </c>
      <c r="C182" s="5">
        <v>10</v>
      </c>
      <c r="D182" s="82">
        <f t="shared" ca="1" si="2"/>
        <v>374.20212673407622</v>
      </c>
      <c r="E182" s="82"/>
      <c r="F182" s="214">
        <f t="shared" ca="1" si="3"/>
        <v>364.20212673407622</v>
      </c>
    </row>
    <row r="183" spans="2:6" x14ac:dyDescent="0.2">
      <c r="B183" s="231">
        <f ca="1">IF(Altitude_culmi&gt;350, 280, NA())</f>
        <v>280</v>
      </c>
      <c r="C183" s="5">
        <v>0</v>
      </c>
      <c r="D183" s="82">
        <f t="shared" ca="1" si="2"/>
        <v>364.20212673407622</v>
      </c>
      <c r="E183" s="82"/>
      <c r="F183" s="214">
        <f t="shared" ca="1" si="3"/>
        <v>354.20212673407622</v>
      </c>
    </row>
    <row r="184" spans="2:6" x14ac:dyDescent="0.2">
      <c r="B184" s="231">
        <f ca="1">IF(Altitude_culmi&gt;350, 280, NA())</f>
        <v>280</v>
      </c>
      <c r="C184" s="5">
        <v>10</v>
      </c>
      <c r="D184" s="82">
        <f t="shared" ca="1" si="2"/>
        <v>374.20212673407622</v>
      </c>
      <c r="E184" s="82"/>
      <c r="F184" s="214">
        <f t="shared" ca="1" si="3"/>
        <v>364.20212673407622</v>
      </c>
    </row>
    <row r="185" spans="2:6" x14ac:dyDescent="0.2">
      <c r="B185" s="231">
        <f ca="1">IF(Altitude_culmi&gt;350, 200, NA())</f>
        <v>200</v>
      </c>
      <c r="C185" s="5">
        <v>13</v>
      </c>
      <c r="D185" s="82">
        <f t="shared" ca="1" si="2"/>
        <v>377.20212673407622</v>
      </c>
      <c r="E185" s="82"/>
      <c r="F185" s="214">
        <f t="shared" ca="1" si="3"/>
        <v>354.20212673407622</v>
      </c>
    </row>
    <row r="186" spans="2:6" x14ac:dyDescent="0.2">
      <c r="B186" s="231">
        <f ca="1">IF(Altitude_culmi&gt;350, 160, NA())</f>
        <v>160</v>
      </c>
      <c r="C186" s="5">
        <v>17</v>
      </c>
      <c r="D186" s="82">
        <f t="shared" ca="1" si="2"/>
        <v>381.20212673407622</v>
      </c>
      <c r="E186" s="82"/>
      <c r="F186" s="214">
        <f t="shared" ca="1" si="3"/>
        <v>351.20212673407622</v>
      </c>
    </row>
    <row r="187" spans="2:6" x14ac:dyDescent="0.2">
      <c r="B187" s="231">
        <f ca="1">IF(Altitude_culmi&gt;350, 115, NA())</f>
        <v>115</v>
      </c>
      <c r="C187" s="5">
        <v>20</v>
      </c>
      <c r="D187" s="82">
        <f t="shared" ca="1" si="2"/>
        <v>384.20212673407622</v>
      </c>
      <c r="E187" s="82"/>
      <c r="F187" s="214">
        <f t="shared" ca="1" si="3"/>
        <v>347.20212673407622</v>
      </c>
    </row>
    <row r="188" spans="2:6" x14ac:dyDescent="0.2">
      <c r="B188" s="231">
        <f ca="1">IF(Altitude_culmi&gt;350, 90, NA())</f>
        <v>90</v>
      </c>
      <c r="C188" s="5">
        <v>25</v>
      </c>
      <c r="D188" s="82">
        <f t="shared" ca="1" si="2"/>
        <v>389.20212673407622</v>
      </c>
      <c r="E188" s="82"/>
      <c r="F188" s="214">
        <f t="shared" ca="1" si="3"/>
        <v>344.20212673407622</v>
      </c>
    </row>
    <row r="189" spans="2:6" x14ac:dyDescent="0.2">
      <c r="B189" s="231">
        <f ca="1">IF(Altitude_culmi&gt;350, 57, NA())</f>
        <v>57</v>
      </c>
      <c r="C189" s="5">
        <v>30</v>
      </c>
      <c r="D189" s="82">
        <f t="shared" ca="1" si="2"/>
        <v>394.20212673407622</v>
      </c>
      <c r="E189" s="82"/>
      <c r="F189" s="214">
        <f t="shared" ca="1" si="3"/>
        <v>339.20212673407622</v>
      </c>
    </row>
    <row r="190" spans="2:6" x14ac:dyDescent="0.2">
      <c r="B190" s="231">
        <f ca="1">IF(Altitude_culmi&gt;350, 40, NA())</f>
        <v>40</v>
      </c>
      <c r="C190" s="5">
        <v>36</v>
      </c>
      <c r="D190" s="82">
        <f t="shared" ca="1" si="2"/>
        <v>400.20212673407622</v>
      </c>
      <c r="E190" s="82"/>
      <c r="F190" s="214">
        <f t="shared" ca="1" si="3"/>
        <v>334.20212673407622</v>
      </c>
    </row>
    <row r="191" spans="2:6" x14ac:dyDescent="0.2">
      <c r="B191" s="231">
        <f ca="1">IF(Altitude_culmi&gt;350, 20, NA())</f>
        <v>20</v>
      </c>
      <c r="C191" s="5">
        <v>48</v>
      </c>
      <c r="D191" s="82">
        <f t="shared" ca="1" si="2"/>
        <v>412.20212673407622</v>
      </c>
      <c r="E191" s="82"/>
      <c r="F191" s="214">
        <f t="shared" ca="1" si="3"/>
        <v>328.20212673407622</v>
      </c>
    </row>
    <row r="192" spans="2:6" x14ac:dyDescent="0.2">
      <c r="B192" s="231">
        <f ca="1">IF(Altitude_culmi&gt;350, 0.5, NA())</f>
        <v>0.5</v>
      </c>
      <c r="C192" s="5">
        <v>62</v>
      </c>
      <c r="D192" s="82">
        <f t="shared" ca="1" si="2"/>
        <v>426.20212673407622</v>
      </c>
      <c r="E192" s="82"/>
      <c r="F192" s="214">
        <f t="shared" ca="1" si="3"/>
        <v>316.20212673407622</v>
      </c>
    </row>
    <row r="193" spans="2:6" x14ac:dyDescent="0.2">
      <c r="B193" s="231">
        <f ca="1">IF(Altitude_culmi&gt;350, 0.5, NA())</f>
        <v>0.5</v>
      </c>
      <c r="C193" s="5">
        <v>37</v>
      </c>
      <c r="D193" s="82">
        <f t="shared" ca="1" si="2"/>
        <v>401.20212673407622</v>
      </c>
      <c r="E193" s="82"/>
      <c r="F193" s="214">
        <f t="shared" ca="1" si="3"/>
        <v>302.20212673407622</v>
      </c>
    </row>
    <row r="194" spans="2:6" x14ac:dyDescent="0.2">
      <c r="B194" s="231">
        <f ca="1">IF(Altitude_culmi&gt;350, 15, NA())</f>
        <v>15</v>
      </c>
      <c r="C194" s="5">
        <v>30</v>
      </c>
      <c r="D194" s="82">
        <f t="shared" ca="1" si="2"/>
        <v>394.20212673407622</v>
      </c>
      <c r="E194" s="82"/>
      <c r="F194" s="214">
        <f t="shared" ca="1" si="3"/>
        <v>327.20212673407622</v>
      </c>
    </row>
    <row r="195" spans="2:6" x14ac:dyDescent="0.2">
      <c r="B195" s="231">
        <f ca="1">IF(Altitude_culmi&gt;350, 30, NA())</f>
        <v>30</v>
      </c>
      <c r="C195" s="5">
        <v>15</v>
      </c>
      <c r="D195" s="82">
        <f t="shared" ca="1" si="2"/>
        <v>379.20212673407622</v>
      </c>
      <c r="E195" s="82"/>
      <c r="F195" s="214">
        <f t="shared" ca="1" si="3"/>
        <v>334.20212673407622</v>
      </c>
    </row>
    <row r="196" spans="2:6" x14ac:dyDescent="0.2">
      <c r="B196" s="231">
        <f ca="1">IF(Altitude_culmi&gt;350, 37, NA())</f>
        <v>37</v>
      </c>
      <c r="C196" s="5">
        <v>0</v>
      </c>
      <c r="D196" s="82">
        <f t="shared" ca="1" si="2"/>
        <v>364.20212673407622</v>
      </c>
      <c r="E196" s="82"/>
      <c r="F196" s="214">
        <f t="shared" ca="1" si="3"/>
        <v>349.20212673407622</v>
      </c>
    </row>
    <row r="197" spans="2:6" x14ac:dyDescent="0.2">
      <c r="B197" s="231">
        <f ca="1">IF(Altitude_culmi&gt;350, 67, NA())</f>
        <v>67</v>
      </c>
      <c r="C197" s="5">
        <v>0</v>
      </c>
      <c r="D197" s="82">
        <f t="shared" ca="1" si="2"/>
        <v>364.20212673407622</v>
      </c>
      <c r="E197" s="82"/>
      <c r="F197" s="214">
        <f t="shared" ca="1" si="3"/>
        <v>364.20212673407622</v>
      </c>
    </row>
    <row r="198" spans="2:6" x14ac:dyDescent="0.2">
      <c r="B198" s="231">
        <f ca="1">IF(Altitude_culmi&gt;350, 67, NA())</f>
        <v>67</v>
      </c>
      <c r="C198" s="5">
        <v>17</v>
      </c>
      <c r="D198" s="82">
        <f t="shared" ca="1" si="2"/>
        <v>381.20212673407622</v>
      </c>
      <c r="E198" s="82"/>
      <c r="F198" s="214">
        <f t="shared" ca="1" si="3"/>
        <v>364.20212673407622</v>
      </c>
    </row>
    <row r="199" spans="2:6" x14ac:dyDescent="0.2">
      <c r="B199" s="231">
        <f ca="1">IF(Altitude_culmi&gt;350, 100, NA())</f>
        <v>100</v>
      </c>
      <c r="C199" s="5">
        <v>11</v>
      </c>
      <c r="D199" s="82">
        <f t="shared" ca="1" si="2"/>
        <v>375.20212673407622</v>
      </c>
      <c r="E199" s="82"/>
      <c r="F199" s="214">
        <f t="shared" ca="1" si="3"/>
        <v>347.20212673407622</v>
      </c>
    </row>
    <row r="200" spans="2:6" x14ac:dyDescent="0.2">
      <c r="B200" s="229">
        <f ca="1">IF(Altitude_culmi&gt;350, 100, NA())</f>
        <v>100</v>
      </c>
      <c r="C200" s="421">
        <v>0</v>
      </c>
      <c r="D200" s="230">
        <f t="shared" ca="1" si="2"/>
        <v>364.20212673407622</v>
      </c>
      <c r="E200" s="82"/>
      <c r="F200" s="214">
        <f t="shared" ca="1" si="3"/>
        <v>353.20212673407622</v>
      </c>
    </row>
    <row r="201" spans="2:6" x14ac:dyDescent="0.2">
      <c r="E201" s="230"/>
      <c r="F201" s="216">
        <f t="shared" ca="1" si="3"/>
        <v>364.20212673407622</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topLeftCell="A310" zoomScale="80" zoomScaleNormal="80" workbookViewId="0">
      <selection activeCell="I333" sqref="I333:J333"/>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Aucun (2e ét. inerte)</v>
      </c>
      <c r="B2" s="352">
        <f>VLOOKUP(A2,A26:B314,2,FALSE)</f>
        <v>309</v>
      </c>
      <c r="C2" s="363" t="s">
        <v>115</v>
      </c>
      <c r="D2" s="353">
        <f ca="1">INDIRECT(ADDRESS(B2,4))</f>
        <v>1E-3</v>
      </c>
      <c r="E2" s="363" t="s">
        <v>114</v>
      </c>
      <c r="F2" s="354">
        <f ca="1">INDIRECT(ADDRESS(B2,6))</f>
        <v>1.019367991845056</v>
      </c>
      <c r="G2" s="363" t="s">
        <v>56</v>
      </c>
      <c r="H2" s="355">
        <f ca="1">INDIRECT(ADDRESS(B2,8))</f>
        <v>1E-4</v>
      </c>
      <c r="I2" s="363" t="s">
        <v>273</v>
      </c>
      <c r="J2" s="356">
        <f ca="1">INDIRECT(ADDRESS(B2,10))</f>
        <v>1E-4</v>
      </c>
      <c r="K2" s="363" t="s">
        <v>58</v>
      </c>
      <c r="L2" s="355">
        <f ca="1">INDIRECT(ADDRESS(B2,12))</f>
        <v>0</v>
      </c>
      <c r="M2" s="363" t="s">
        <v>57</v>
      </c>
      <c r="N2" s="357">
        <f ca="1">INDIRECT(ADDRESS(B2,14))</f>
        <v>0</v>
      </c>
      <c r="O2" s="363" t="s">
        <v>59</v>
      </c>
      <c r="P2" s="357">
        <f ca="1">INDIRECT(ADDRESS(B2,16))</f>
        <v>0</v>
      </c>
      <c r="Q2" s="363" t="s">
        <v>60</v>
      </c>
      <c r="R2" s="357">
        <f ca="1">INDIRECT(ADDRESS(B2,18))</f>
        <v>0</v>
      </c>
      <c r="S2" s="363" t="s">
        <v>61</v>
      </c>
      <c r="T2" s="357">
        <f ca="1">INDIRECT(ADDRESS(B2,20))</f>
        <v>0</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0.1</v>
      </c>
      <c r="D3" s="365">
        <f t="shared" ca="1" si="0"/>
        <v>0.2</v>
      </c>
      <c r="E3" s="365">
        <f t="shared" ca="1" si="0"/>
        <v>1</v>
      </c>
      <c r="F3" s="365">
        <f t="shared" ca="1" si="0"/>
        <v>1</v>
      </c>
      <c r="G3" s="365">
        <f t="shared" ca="1" si="0"/>
        <v>1</v>
      </c>
      <c r="H3" s="365">
        <f t="shared" ca="1" si="0"/>
        <v>1</v>
      </c>
      <c r="I3" s="365">
        <f t="shared" ca="1" si="0"/>
        <v>1</v>
      </c>
      <c r="J3" s="365">
        <f t="shared" ca="1" si="0"/>
        <v>1</v>
      </c>
      <c r="K3" s="365">
        <f t="shared" ca="1" si="0"/>
        <v>1</v>
      </c>
      <c r="L3" s="365">
        <f t="shared" ca="1" si="0"/>
        <v>1</v>
      </c>
      <c r="M3" s="365">
        <f t="shared" ca="1" si="0"/>
        <v>1</v>
      </c>
      <c r="N3" s="365">
        <f t="shared" ca="1" si="0"/>
        <v>1</v>
      </c>
      <c r="O3" s="365">
        <f t="shared" ca="1" si="0"/>
        <v>1</v>
      </c>
      <c r="P3" s="365">
        <f t="shared" ca="1" si="0"/>
        <v>1</v>
      </c>
      <c r="Q3" s="365">
        <f t="shared" ca="1" si="0"/>
        <v>1</v>
      </c>
      <c r="R3" s="365">
        <f t="shared" ca="1" si="0"/>
        <v>1</v>
      </c>
      <c r="S3" s="365">
        <f t="shared" ca="1" si="0"/>
        <v>1</v>
      </c>
      <c r="T3" s="365">
        <f t="shared" ca="1" si="0"/>
        <v>1</v>
      </c>
      <c r="U3" s="365">
        <f t="shared" ca="1" si="0"/>
        <v>1</v>
      </c>
      <c r="V3" s="365">
        <f t="shared" ca="1" si="0"/>
        <v>1</v>
      </c>
      <c r="W3" s="365">
        <f t="shared" ca="1" si="0"/>
        <v>1</v>
      </c>
      <c r="X3" s="365">
        <f ca="1">INDIRECT(ADDRESS($B2+1,COLUMN(X3)))</f>
        <v>1</v>
      </c>
      <c r="Y3" s="366">
        <f t="shared" ca="1" si="0"/>
        <v>1000</v>
      </c>
    </row>
    <row r="4" spans="1:26" ht="13.5" thickBot="1" x14ac:dyDescent="0.25">
      <c r="A4" s="379" t="str">
        <f>IF(Lang="Français","Poussée (en N)","Thrust (N)")</f>
        <v>Poussée (en N)</v>
      </c>
      <c r="B4" s="367">
        <f t="shared" ref="B4:Y4" ca="1" si="1">INDIRECT(ADDRESS($B2+2,COLUMN(B3)))</f>
        <v>0</v>
      </c>
      <c r="C4" s="368">
        <f t="shared" ca="1" si="1"/>
        <v>0.01</v>
      </c>
      <c r="D4" s="368">
        <f t="shared" ca="1" si="1"/>
        <v>0</v>
      </c>
      <c r="E4" s="368">
        <f t="shared" ca="1" si="1"/>
        <v>0</v>
      </c>
      <c r="F4" s="368">
        <f t="shared" ca="1" si="1"/>
        <v>0</v>
      </c>
      <c r="G4" s="368">
        <f t="shared" ca="1" si="1"/>
        <v>0</v>
      </c>
      <c r="H4" s="368">
        <f t="shared" ca="1" si="1"/>
        <v>0</v>
      </c>
      <c r="I4" s="368">
        <f t="shared" ca="1" si="1"/>
        <v>0</v>
      </c>
      <c r="J4" s="368">
        <f t="shared" ca="1" si="1"/>
        <v>0</v>
      </c>
      <c r="K4" s="368">
        <f t="shared" ca="1" si="1"/>
        <v>0</v>
      </c>
      <c r="L4" s="368">
        <f t="shared" ca="1" si="1"/>
        <v>0</v>
      </c>
      <c r="M4" s="368">
        <f t="shared" ca="1" si="1"/>
        <v>0</v>
      </c>
      <c r="N4" s="368">
        <f t="shared" ca="1" si="1"/>
        <v>0</v>
      </c>
      <c r="O4" s="368">
        <f t="shared" ca="1" si="1"/>
        <v>0</v>
      </c>
      <c r="P4" s="368">
        <f t="shared" ca="1" si="1"/>
        <v>0</v>
      </c>
      <c r="Q4" s="368">
        <f t="shared" ca="1" si="1"/>
        <v>0</v>
      </c>
      <c r="R4" s="368">
        <f t="shared" ca="1" si="1"/>
        <v>0</v>
      </c>
      <c r="S4" s="368">
        <f t="shared" ca="1" si="1"/>
        <v>0</v>
      </c>
      <c r="T4" s="368">
        <f t="shared" ca="1" si="1"/>
        <v>0</v>
      </c>
      <c r="U4" s="368">
        <f t="shared" ca="1" si="1"/>
        <v>0</v>
      </c>
      <c r="V4" s="368">
        <f t="shared" ca="1" si="1"/>
        <v>0</v>
      </c>
      <c r="W4" s="368">
        <f t="shared" ca="1" si="1"/>
        <v>0</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p29-1G 57F59</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p24-3G 74F85</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p24-3G 75F51</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p29-2G 116G126</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Pandora (Pro24-6G BS)</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Klima D9-7</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Klima D9-7 x2</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Klima D9-7 x3</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Aucun (2e ét. inerte)</v>
      </c>
      <c r="C325" s="643" t="s">
        <v>183</v>
      </c>
      <c r="D325" s="644"/>
      <c r="F325" s="643" t="s">
        <v>183</v>
      </c>
      <c r="G325" s="644"/>
      <c r="H325" s="472"/>
      <c r="I325" s="641" t="s">
        <v>183</v>
      </c>
      <c r="J325" s="642"/>
      <c r="K325" s="472"/>
      <c r="L325" s="643" t="str">
        <f>A309</f>
        <v>Aucun (2e ét. inerte)</v>
      </c>
      <c r="M325" s="644"/>
      <c r="O325" s="643" t="str">
        <f>A153</f>
        <v>p29-1G 56F120</v>
      </c>
      <c r="P325" s="644"/>
      <c r="R325" s="643" t="s">
        <v>183</v>
      </c>
      <c r="S325" s="644"/>
    </row>
    <row r="326" spans="1:19" x14ac:dyDescent="0.2">
      <c r="A326" s="398" t="str">
        <v xml:space="preserve"> </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 xml:space="preserve"> </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 xml:space="preserve"> </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 xml:space="preserve"> </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 xml:space="preserve"> </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 xml:space="preserve"> </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 xml:space="preserve"> </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 xml:space="preserve"> </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 xml:space="preserve"> </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 xml:space="preserve"> </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 xml:space="preserve"> </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 xml:space="preserve"> </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 xml:space="preserve"> </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 xml:space="preserve"> </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 xml:space="preserve"> </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 xml:space="preserve"> </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 xml:space="preserve"> </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 xml:space="preserve"> </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 xml:space="preserve"> </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 xml:space="preserve"> </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 xml:space="preserve"> </v>
      </c>
      <c r="C346" s="637" t="s">
        <v>183</v>
      </c>
      <c r="D346" s="637"/>
      <c r="F346" s="637" t="s">
        <v>183</v>
      </c>
      <c r="G346" s="637"/>
      <c r="I346" s="637" t="s">
        <v>183</v>
      </c>
      <c r="J346" s="637"/>
      <c r="L346" s="637" t="s">
        <v>183</v>
      </c>
      <c r="M346" s="637"/>
      <c r="O346" s="638" t="str">
        <f>A258</f>
        <v>Wapiti</v>
      </c>
      <c r="P346" s="639"/>
      <c r="R346" s="637" t="s">
        <v>183</v>
      </c>
      <c r="S346" s="637"/>
    </row>
  </sheetData>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3.2</v>
      </c>
      <c r="D4" s="292" t="s">
        <v>14</v>
      </c>
      <c r="E4" s="293" t="s">
        <v>14</v>
      </c>
      <c r="F4" s="294" t="s">
        <v>14</v>
      </c>
      <c r="G4" s="292">
        <f>vit_xz*COS(Beta)</f>
        <v>37.417891998770763</v>
      </c>
      <c r="H4" s="293">
        <f>vit_xz*SIN(Beta)</f>
        <v>172.70387046431256</v>
      </c>
      <c r="I4" s="349">
        <f>V_ini</f>
        <v>176.71085285003218</v>
      </c>
      <c r="J4" s="350">
        <f>X_ini</f>
        <v>100.55190764607381</v>
      </c>
      <c r="K4" s="351">
        <f>Z_ini</f>
        <v>497.16938386972515</v>
      </c>
      <c r="L4" s="327">
        <f t="shared" ref="L4:L67" si="0">SQRT(pos_x^2+pos_z^2)</f>
        <v>507.23572664853435</v>
      </c>
      <c r="M4" s="292">
        <f>RADIANS(N4)</f>
        <v>1.3574347634966677</v>
      </c>
      <c r="N4" s="349">
        <f>Beta_rampe</f>
        <v>77.775282912698117</v>
      </c>
      <c r="P4" s="292" t="s">
        <v>14</v>
      </c>
      <c r="Q4" s="294" t="s">
        <v>14</v>
      </c>
      <c r="R4" s="292" t="s">
        <v>14</v>
      </c>
      <c r="S4" s="351">
        <f ca="1">m_tot</f>
        <v>2.7551000000000001</v>
      </c>
      <c r="T4" s="327">
        <f t="shared" ref="T4:T67" ca="1" si="1">m*g</f>
        <v>27.027531000000003</v>
      </c>
      <c r="U4" s="328">
        <f t="shared" ref="U4:U67" si="2">IF(pos_xz&lt;L_rampe,Poids*COS(Beta),0)</f>
        <v>0</v>
      </c>
      <c r="V4" s="329">
        <f t="shared" ref="V4:V67" si="3">Rho_moyen*(20000-Alt_rampe-pos_z)/(20000+Alt_rampe+pos_z)</f>
        <v>1.1655739901120501</v>
      </c>
      <c r="W4" s="327">
        <f t="shared" ref="W4:W67" si="4">1/2*Rho*Sref*Cx*vit_xz^2</f>
        <v>74.531380034578646</v>
      </c>
      <c r="Y4" s="295" t="s">
        <v>14</v>
      </c>
      <c r="Z4" s="296" t="s">
        <v>14</v>
      </c>
      <c r="AA4" s="297" t="s">
        <v>14</v>
      </c>
      <c r="AC4" s="320">
        <f>IF(ABS(t-ROUND(t,0))&lt;0.001,t,-1)</f>
        <v>-1</v>
      </c>
      <c r="AD4" s="321">
        <f>IF(ABS(t-ROUND(t,0))&lt;0.001,pos_x,-1)</f>
        <v>-1</v>
      </c>
      <c r="AE4" s="322">
        <f t="shared" ref="AE4:AE67" si="5">IF(t&lt;T_para, pos_z, NA())</f>
        <v>497.16938386972515</v>
      </c>
      <c r="AG4" s="292" t="s">
        <v>14</v>
      </c>
      <c r="AH4" s="294" t="s">
        <v>14</v>
      </c>
    </row>
    <row r="5" spans="1:248" x14ac:dyDescent="0.2">
      <c r="A5" s="347">
        <f t="shared" ref="A5:A68" ca="1" si="6">IF(B4+0.01&lt;=T_ini+ROUNDUP(Temps_fin_propu,0), 0.01, IF(K4&gt;0, 0.1, 0.0001))</f>
        <v>0.01</v>
      </c>
      <c r="B5" s="304">
        <f t="shared" ref="B5:B68" ca="1" si="7">B4+pas</f>
        <v>3.21</v>
      </c>
      <c r="D5" s="306">
        <f t="shared" ref="D5:D68" ca="1" si="8">IF(AND(L4&lt;L_rampe,Poussee&lt;Poids*SIN(M4)),0,(-W4+Poussee)/m*COS(M4)-U4/m*SIN(M4))</f>
        <v>-5.728158882532103</v>
      </c>
      <c r="E5" s="307">
        <f t="shared" ref="E5:E68" ca="1" si="9">IF(AND(L4&lt;L_rampe,Poussee&lt;Poids*SIN(M4)),0,(-W4+Poussee)/m*SIN(M4)+U4/m*COS(M4)-Poids/m)</f>
        <v>-36.24856072063934</v>
      </c>
      <c r="F5" s="304">
        <f t="shared" ref="F5:F68" ca="1" si="10">SQRT(acc_x^2+acc_z^2)</f>
        <v>36.698364520798592</v>
      </c>
      <c r="G5" s="306">
        <f t="shared" ref="G5:G68" ca="1" si="11">G4+acc_x*pas</f>
        <v>37.360610409945444</v>
      </c>
      <c r="H5" s="307">
        <f t="shared" ref="H5:H68" ca="1" si="12">H4+acc_z*pas</f>
        <v>172.34138485710616</v>
      </c>
      <c r="I5" s="304">
        <f t="shared" ref="I5:I68" ca="1" si="13">SQRT(vit_x^2+vit_z^2)</f>
        <v>176.34445878640165</v>
      </c>
      <c r="J5" s="306">
        <f t="shared" ref="J5:J68" ca="1" si="14">J4+0.5*(vit_x+G4)*pas*(K4&gt;=0)</f>
        <v>100.9258001581174</v>
      </c>
      <c r="K5" s="307">
        <f t="shared" ref="K5:K68" ca="1" si="15">K4+0.5*(vit_z+H4)*pas</f>
        <v>498.89461014633224</v>
      </c>
      <c r="L5" s="304">
        <f t="shared" ca="1" si="0"/>
        <v>509.00083415512893</v>
      </c>
      <c r="M5" s="306">
        <f t="shared" ref="M5:M68" ca="1" si="16">IF(AND(L4&gt;L_rampe,G5&gt;0),ATAN2(G5,H5),$M$4)</f>
        <v>1.3573169694653506</v>
      </c>
      <c r="N5" s="304">
        <f t="shared" ref="N5:N68" ca="1" si="17">DEGREES(Beta)</f>
        <v>77.768533811851825</v>
      </c>
      <c r="P5" s="310">
        <f t="shared" ref="P5:P68" ca="1" si="18">MATCH(t-pas/2-T_ini,CdP_t)</f>
        <v>1</v>
      </c>
      <c r="Q5" s="304">
        <f t="shared" ref="Q5:Q68" ca="1" si="19">(INDEX(CdP,2,i_P+1)-INDEX(CdP,2,i_P+0))/(INDEX(CdP,1,i_P+1)-INDEX(CdP,1,i_P+0))*(t-pas/2-T_ini-INDEX(CdP,1,i_P+0))+INDEX(CdP,2,i_P+0)</f>
        <v>4.9999999999998928E-4</v>
      </c>
      <c r="R5" s="306">
        <f t="shared" ref="R5:R68" ca="1" si="20">Poussee/(g*ISP)</f>
        <v>4.9999999999998925E-5</v>
      </c>
      <c r="S5" s="307">
        <f t="shared" ref="S5:S68" ca="1" si="21">S4-Débit*pas</f>
        <v>2.7550995</v>
      </c>
      <c r="T5" s="304">
        <f t="shared" ca="1" si="1"/>
        <v>27.027526095000002</v>
      </c>
      <c r="U5" s="311">
        <f t="shared" ca="1" si="2"/>
        <v>0</v>
      </c>
      <c r="V5" s="306">
        <f t="shared" ca="1" si="3"/>
        <v>1.1653727948211647</v>
      </c>
      <c r="W5" s="304">
        <f t="shared" ca="1" si="4"/>
        <v>74.209820294931248</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498.89461014633224</v>
      </c>
      <c r="AG5" s="306">
        <f t="shared" ref="AG5:AG68" ca="1" si="27">IF(AND(L4&lt;L_rampe,Poussee&lt;Poids*SIN(M4)),0,(-W4+Poussee)/m-Poids*SIN(M4)/m)</f>
        <v>-36.639528705846949</v>
      </c>
      <c r="AH5" s="304">
        <f t="shared" ref="AH5:AH68" ca="1" si="28">IF(AND(L4&lt;L_rampe,Poussee&lt;Poids*SIN(M4)), g*SIN(M4), (-W4+Poussee)/m)</f>
        <v>-27.051973997519379</v>
      </c>
    </row>
    <row r="6" spans="1:248" x14ac:dyDescent="0.2">
      <c r="A6" s="347">
        <f t="shared" ca="1" si="6"/>
        <v>0.01</v>
      </c>
      <c r="B6" s="304">
        <f t="shared" ca="1" si="7"/>
        <v>3.2199999999999998</v>
      </c>
      <c r="D6" s="306">
        <f t="shared" ca="1" si="8"/>
        <v>-5.7064720661047401</v>
      </c>
      <c r="E6" s="307">
        <f t="shared" ca="1" si="9"/>
        <v>-36.133480471268854</v>
      </c>
      <c r="F6" s="304">
        <f t="shared" ca="1" si="10"/>
        <v>36.581309905589784</v>
      </c>
      <c r="G6" s="306">
        <f t="shared" ca="1" si="11"/>
        <v>37.303545689284398</v>
      </c>
      <c r="H6" s="307">
        <f t="shared" ca="1" si="12"/>
        <v>171.98005005239347</v>
      </c>
      <c r="I6" s="304">
        <f t="shared" ca="1" si="13"/>
        <v>175.97923780098688</v>
      </c>
      <c r="J6" s="306">
        <f t="shared" ca="1" si="14"/>
        <v>101.29912093861354</v>
      </c>
      <c r="K6" s="307">
        <f t="shared" ca="1" si="15"/>
        <v>500.61621732087974</v>
      </c>
      <c r="L6" s="304">
        <f t="shared" ca="1" si="0"/>
        <v>510.76228222882918</v>
      </c>
      <c r="M6" s="306">
        <f t="shared" ca="1" si="16"/>
        <v>1.357198866793786</v>
      </c>
      <c r="N6" s="304">
        <f t="shared" ca="1" si="17"/>
        <v>77.76176702722195</v>
      </c>
      <c r="P6" s="310">
        <f t="shared" ca="1" si="18"/>
        <v>1</v>
      </c>
      <c r="Q6" s="304">
        <f t="shared" ca="1" si="19"/>
        <v>1.4999999999999679E-3</v>
      </c>
      <c r="R6" s="306">
        <f t="shared" ca="1" si="20"/>
        <v>1.4999999999999679E-4</v>
      </c>
      <c r="S6" s="307">
        <f t="shared" ca="1" si="21"/>
        <v>2.7550979999999998</v>
      </c>
      <c r="T6" s="304">
        <f t="shared" ca="1" si="1"/>
        <v>27.02751138</v>
      </c>
      <c r="U6" s="311">
        <f t="shared" ca="1" si="2"/>
        <v>0</v>
      </c>
      <c r="V6" s="306">
        <f t="shared" ca="1" si="3"/>
        <v>1.1651720553453471</v>
      </c>
      <c r="W6" s="304">
        <f t="shared" ca="1" si="4"/>
        <v>73.890021752483904</v>
      </c>
      <c r="Y6" s="314" t="str">
        <f t="shared" ca="1" si="22"/>
        <v/>
      </c>
      <c r="Z6" s="315" t="str">
        <f t="shared" ca="1" si="23"/>
        <v/>
      </c>
      <c r="AA6" s="316" t="str">
        <f t="shared" ca="1" si="24"/>
        <v/>
      </c>
      <c r="AC6" s="310" t="e">
        <f t="shared" ca="1" si="25"/>
        <v>#N/A</v>
      </c>
      <c r="AD6" s="323" t="e">
        <f t="shared" ca="1" si="26"/>
        <v>#N/A</v>
      </c>
      <c r="AE6" s="324">
        <f t="shared" ca="1" si="5"/>
        <v>500.61621732087974</v>
      </c>
      <c r="AG6" s="306">
        <f t="shared" ca="1" si="27"/>
        <v>-36.522221271515747</v>
      </c>
      <c r="AH6" s="304">
        <f t="shared" ca="1" si="28"/>
        <v>-26.934911315289423</v>
      </c>
    </row>
    <row r="7" spans="1:248" x14ac:dyDescent="0.2">
      <c r="A7" s="347">
        <f t="shared" ca="1" si="6"/>
        <v>0.01</v>
      </c>
      <c r="B7" s="304">
        <f t="shared" ca="1" si="7"/>
        <v>3.2299999999999995</v>
      </c>
      <c r="D7" s="306">
        <f t="shared" ca="1" si="8"/>
        <v>-5.684903849745071</v>
      </c>
      <c r="E7" s="307">
        <f t="shared" ca="1" si="9"/>
        <v>-36.019038056750922</v>
      </c>
      <c r="F7" s="304">
        <f t="shared" ca="1" si="10"/>
        <v>36.464904145143691</v>
      </c>
      <c r="G7" s="306">
        <f t="shared" ca="1" si="11"/>
        <v>37.246696650786944</v>
      </c>
      <c r="H7" s="307">
        <f t="shared" ca="1" si="12"/>
        <v>171.61985967182596</v>
      </c>
      <c r="I7" s="304">
        <f t="shared" ca="1" si="13"/>
        <v>175.61518341297537</v>
      </c>
      <c r="J7" s="306">
        <f t="shared" ca="1" si="14"/>
        <v>101.6718721503139</v>
      </c>
      <c r="K7" s="307">
        <f t="shared" ca="1" si="15"/>
        <v>502.33421686950084</v>
      </c>
      <c r="L7" s="304">
        <f t="shared" ca="1" si="0"/>
        <v>512.52008255720523</v>
      </c>
      <c r="M7" s="306">
        <f t="shared" ca="1" si="16"/>
        <v>1.3570804548179844</v>
      </c>
      <c r="N7" s="304">
        <f t="shared" ca="1" si="17"/>
        <v>77.754982520764713</v>
      </c>
      <c r="P7" s="310">
        <f t="shared" ca="1" si="18"/>
        <v>1</v>
      </c>
      <c r="Q7" s="304">
        <f t="shared" ca="1" si="19"/>
        <v>2.4999999999999467E-3</v>
      </c>
      <c r="R7" s="306">
        <f t="shared" ca="1" si="20"/>
        <v>2.4999999999999469E-4</v>
      </c>
      <c r="S7" s="307">
        <f t="shared" ca="1" si="21"/>
        <v>2.7550954999999999</v>
      </c>
      <c r="T7" s="304">
        <f t="shared" ca="1" si="1"/>
        <v>27.027486854999999</v>
      </c>
      <c r="U7" s="311">
        <f t="shared" ca="1" si="2"/>
        <v>0</v>
      </c>
      <c r="V7" s="306">
        <f t="shared" ca="1" si="3"/>
        <v>1.164971770125685</v>
      </c>
      <c r="W7" s="304">
        <f t="shared" ca="1" si="4"/>
        <v>73.571971545821015</v>
      </c>
      <c r="Y7" s="314" t="str">
        <f t="shared" ca="1" si="22"/>
        <v/>
      </c>
      <c r="Z7" s="315" t="str">
        <f t="shared" ca="1" si="23"/>
        <v/>
      </c>
      <c r="AA7" s="316" t="str">
        <f t="shared" ca="1" si="24"/>
        <v/>
      </c>
      <c r="AC7" s="310" t="e">
        <f t="shared" ca="1" si="25"/>
        <v>#N/A</v>
      </c>
      <c r="AD7" s="323" t="e">
        <f t="shared" ca="1" si="26"/>
        <v>#N/A</v>
      </c>
      <c r="AE7" s="324">
        <f t="shared" ca="1" si="5"/>
        <v>502.33421686950084</v>
      </c>
      <c r="AG7" s="306">
        <f t="shared" ca="1" si="27"/>
        <v>-36.405561919653422</v>
      </c>
      <c r="AH7" s="304">
        <f t="shared" ca="1" si="28"/>
        <v>-26.818497490371534</v>
      </c>
    </row>
    <row r="8" spans="1:248" x14ac:dyDescent="0.2">
      <c r="A8" s="347">
        <f t="shared" ca="1" si="6"/>
        <v>0.01</v>
      </c>
      <c r="B8" s="304">
        <f t="shared" ca="1" si="7"/>
        <v>3.2399999999999993</v>
      </c>
      <c r="D8" s="306">
        <f t="shared" ca="1" si="8"/>
        <v>-5.6634533538691425</v>
      </c>
      <c r="E8" s="307">
        <f t="shared" ca="1" si="9"/>
        <v>-35.90522876516404</v>
      </c>
      <c r="F8" s="304">
        <f t="shared" ca="1" si="10"/>
        <v>36.349142446146026</v>
      </c>
      <c r="G8" s="306">
        <f t="shared" ca="1" si="11"/>
        <v>37.190062117248253</v>
      </c>
      <c r="H8" s="307">
        <f t="shared" ca="1" si="12"/>
        <v>171.26080738417431</v>
      </c>
      <c r="I8" s="304">
        <f t="shared" ca="1" si="13"/>
        <v>175.25228918951112</v>
      </c>
      <c r="J8" s="306">
        <f t="shared" ca="1" si="14"/>
        <v>102.04405594415408</v>
      </c>
      <c r="K8" s="307">
        <f t="shared" ca="1" si="15"/>
        <v>504.04862020478083</v>
      </c>
      <c r="L8" s="304">
        <f t="shared" ca="1" si="0"/>
        <v>514.27424676321971</v>
      </c>
      <c r="M8" s="306">
        <f t="shared" ca="1" si="16"/>
        <v>1.356961732871288</v>
      </c>
      <c r="N8" s="304">
        <f t="shared" ca="1" si="17"/>
        <v>77.748180254283426</v>
      </c>
      <c r="P8" s="310">
        <f t="shared" ca="1" si="18"/>
        <v>1</v>
      </c>
      <c r="Q8" s="304">
        <f t="shared" ca="1" si="19"/>
        <v>3.499999999999925E-3</v>
      </c>
      <c r="R8" s="306">
        <f t="shared" ca="1" si="20"/>
        <v>3.4999999999999252E-4</v>
      </c>
      <c r="S8" s="307">
        <f t="shared" ca="1" si="21"/>
        <v>2.7550919999999999</v>
      </c>
      <c r="T8" s="304">
        <f t="shared" ca="1" si="1"/>
        <v>27.027452520000001</v>
      </c>
      <c r="U8" s="311">
        <f t="shared" ca="1" si="2"/>
        <v>0</v>
      </c>
      <c r="V8" s="306">
        <f t="shared" ca="1" si="3"/>
        <v>1.1647719376121255</v>
      </c>
      <c r="W8" s="304">
        <f t="shared" ca="1" si="4"/>
        <v>73.25565693211874</v>
      </c>
      <c r="Y8" s="314" t="str">
        <f t="shared" ca="1" si="22"/>
        <v/>
      </c>
      <c r="Z8" s="315" t="str">
        <f t="shared" ca="1" si="23"/>
        <v/>
      </c>
      <c r="AA8" s="316" t="str">
        <f t="shared" ca="1" si="24"/>
        <v/>
      </c>
      <c r="AC8" s="310" t="e">
        <f t="shared" ca="1" si="25"/>
        <v>#N/A</v>
      </c>
      <c r="AD8" s="323" t="e">
        <f t="shared" ca="1" si="26"/>
        <v>#N/A</v>
      </c>
      <c r="AE8" s="324">
        <f t="shared" ca="1" si="5"/>
        <v>504.04862020478083</v>
      </c>
      <c r="AG8" s="306">
        <f t="shared" ca="1" si="27"/>
        <v>-36.289545854603119</v>
      </c>
      <c r="AH8" s="304">
        <f t="shared" ca="1" si="28"/>
        <v>-26.702727729535354</v>
      </c>
    </row>
    <row r="9" spans="1:248" x14ac:dyDescent="0.2">
      <c r="A9" s="347">
        <f t="shared" ca="1" si="6"/>
        <v>0.01</v>
      </c>
      <c r="B9" s="304">
        <f t="shared" ca="1" si="7"/>
        <v>3.2499999999999991</v>
      </c>
      <c r="D9" s="306">
        <f t="shared" ca="1" si="8"/>
        <v>-5.6421197070369686</v>
      </c>
      <c r="E9" s="307">
        <f t="shared" ca="1" si="9"/>
        <v>-35.79204792826004</v>
      </c>
      <c r="F9" s="304">
        <f t="shared" ca="1" si="10"/>
        <v>36.234020059709067</v>
      </c>
      <c r="G9" s="306">
        <f t="shared" ca="1" si="11"/>
        <v>37.133640920177882</v>
      </c>
      <c r="H9" s="307">
        <f t="shared" ca="1" si="12"/>
        <v>170.90288690489172</v>
      </c>
      <c r="I9" s="304">
        <f t="shared" ca="1" si="13"/>
        <v>174.89054874525073</v>
      </c>
      <c r="J9" s="306">
        <f t="shared" ca="1" si="14"/>
        <v>102.41567445934122</v>
      </c>
      <c r="K9" s="307">
        <f t="shared" ca="1" si="15"/>
        <v>505.75943867622618</v>
      </c>
      <c r="L9" s="304">
        <f t="shared" ca="1" si="0"/>
        <v>516.02478640570462</v>
      </c>
      <c r="M9" s="306">
        <f t="shared" ca="1" si="16"/>
        <v>1.3568427002843606</v>
      </c>
      <c r="N9" s="304">
        <f t="shared" ca="1" si="17"/>
        <v>77.741360189427965</v>
      </c>
      <c r="P9" s="310">
        <f t="shared" ca="1" si="18"/>
        <v>1</v>
      </c>
      <c r="Q9" s="304">
        <f t="shared" ca="1" si="19"/>
        <v>4.4999999999999034E-3</v>
      </c>
      <c r="R9" s="306">
        <f t="shared" ca="1" si="20"/>
        <v>4.4999999999999034E-4</v>
      </c>
      <c r="S9" s="307">
        <f t="shared" ca="1" si="21"/>
        <v>2.7550874999999997</v>
      </c>
      <c r="T9" s="304">
        <f t="shared" ca="1" si="1"/>
        <v>27.027408374999997</v>
      </c>
      <c r="U9" s="311">
        <f t="shared" ca="1" si="2"/>
        <v>0</v>
      </c>
      <c r="V9" s="306">
        <f t="shared" ca="1" si="3"/>
        <v>1.1645725562634055</v>
      </c>
      <c r="W9" s="304">
        <f t="shared" ca="1" si="4"/>
        <v>72.941065285829637</v>
      </c>
      <c r="Y9" s="314" t="str">
        <f t="shared" ca="1" si="22"/>
        <v/>
      </c>
      <c r="Z9" s="315" t="str">
        <f t="shared" ca="1" si="23"/>
        <v/>
      </c>
      <c r="AA9" s="316" t="str">
        <f t="shared" ca="1" si="24"/>
        <v/>
      </c>
      <c r="AC9" s="310" t="e">
        <f t="shared" ca="1" si="25"/>
        <v>#N/A</v>
      </c>
      <c r="AD9" s="323" t="e">
        <f t="shared" ca="1" si="26"/>
        <v>#N/A</v>
      </c>
      <c r="AE9" s="324">
        <f t="shared" ca="1" si="5"/>
        <v>505.75943867622618</v>
      </c>
      <c r="AG9" s="306">
        <f t="shared" ca="1" si="27"/>
        <v>-36.174168325123134</v>
      </c>
      <c r="AH9" s="304">
        <f t="shared" ca="1" si="28"/>
        <v>-26.587597283976915</v>
      </c>
    </row>
    <row r="10" spans="1:248" x14ac:dyDescent="0.2">
      <c r="A10" s="347">
        <f t="shared" ca="1" si="6"/>
        <v>0.01</v>
      </c>
      <c r="B10" s="304">
        <f t="shared" ca="1" si="7"/>
        <v>3.2599999999999989</v>
      </c>
      <c r="D10" s="306">
        <f t="shared" ca="1" si="8"/>
        <v>-5.6209020458618468</v>
      </c>
      <c r="E10" s="307">
        <f t="shared" ca="1" si="9"/>
        <v>-35.679490920978083</v>
      </c>
      <c r="F10" s="304">
        <f t="shared" ca="1" si="10"/>
        <v>36.119532280877216</v>
      </c>
      <c r="G10" s="306">
        <f t="shared" ca="1" si="11"/>
        <v>37.077431899719265</v>
      </c>
      <c r="H10" s="307">
        <f t="shared" ca="1" si="12"/>
        <v>170.54609199568193</v>
      </c>
      <c r="I10" s="304">
        <f t="shared" ca="1" si="13"/>
        <v>174.52995574192394</v>
      </c>
      <c r="J10" s="306">
        <f t="shared" ca="1" si="14"/>
        <v>102.78672982344071</v>
      </c>
      <c r="K10" s="307">
        <f t="shared" ca="1" si="15"/>
        <v>507.46668357072906</v>
      </c>
      <c r="L10" s="304">
        <f t="shared" ca="1" si="0"/>
        <v>517.77171297983386</v>
      </c>
      <c r="M10" s="306">
        <f t="shared" ca="1" si="16"/>
        <v>1.3567233563851768</v>
      </c>
      <c r="N10" s="304">
        <f t="shared" ca="1" si="17"/>
        <v>77.734522287694105</v>
      </c>
      <c r="P10" s="310">
        <f t="shared" ca="1" si="18"/>
        <v>1</v>
      </c>
      <c r="Q10" s="304">
        <f t="shared" ca="1" si="19"/>
        <v>5.4999999999998826E-3</v>
      </c>
      <c r="R10" s="306">
        <f t="shared" ca="1" si="20"/>
        <v>5.4999999999998822E-4</v>
      </c>
      <c r="S10" s="307">
        <f t="shared" ca="1" si="21"/>
        <v>2.7550819999999998</v>
      </c>
      <c r="T10" s="304">
        <f t="shared" ca="1" si="1"/>
        <v>27.027354419999998</v>
      </c>
      <c r="U10" s="311">
        <f t="shared" ca="1" si="2"/>
        <v>0</v>
      </c>
      <c r="V10" s="306">
        <f t="shared" ca="1" si="3"/>
        <v>1.1643736245469885</v>
      </c>
      <c r="W10" s="304">
        <f t="shared" ca="1" si="4"/>
        <v>72.628184097384107</v>
      </c>
      <c r="Y10" s="314" t="str">
        <f t="shared" ca="1" si="22"/>
        <v/>
      </c>
      <c r="Z10" s="315" t="str">
        <f t="shared" ca="1" si="23"/>
        <v/>
      </c>
      <c r="AA10" s="316" t="str">
        <f t="shared" ca="1" si="24"/>
        <v/>
      </c>
      <c r="AC10" s="310" t="e">
        <f t="shared" ca="1" si="25"/>
        <v>#N/A</v>
      </c>
      <c r="AD10" s="323" t="e">
        <f t="shared" ca="1" si="26"/>
        <v>#N/A</v>
      </c>
      <c r="AE10" s="324">
        <f t="shared" ca="1" si="5"/>
        <v>507.46668357072906</v>
      </c>
      <c r="AG10" s="306">
        <f t="shared" ca="1" si="27"/>
        <v>-36.05942462389244</v>
      </c>
      <c r="AH10" s="304">
        <f t="shared" ca="1" si="28"/>
        <v>-26.473101448824263</v>
      </c>
    </row>
    <row r="11" spans="1:248" x14ac:dyDescent="0.2">
      <c r="A11" s="347">
        <f t="shared" ca="1" si="6"/>
        <v>0.01</v>
      </c>
      <c r="B11" s="304">
        <f t="shared" ca="1" si="7"/>
        <v>3.2699999999999987</v>
      </c>
      <c r="D11" s="306">
        <f t="shared" ca="1" si="8"/>
        <v>-5.5997995149209023</v>
      </c>
      <c r="E11" s="307">
        <f t="shared" ca="1" si="9"/>
        <v>-35.567553160964906</v>
      </c>
      <c r="F11" s="304">
        <f t="shared" ca="1" si="10"/>
        <v>36.005674448139047</v>
      </c>
      <c r="G11" s="306">
        <f t="shared" ca="1" si="11"/>
        <v>37.021433904570053</v>
      </c>
      <c r="H11" s="307">
        <f t="shared" ca="1" si="12"/>
        <v>170.19041646407229</v>
      </c>
      <c r="I11" s="304">
        <f t="shared" ca="1" si="13"/>
        <v>174.17050388789951</v>
      </c>
      <c r="J11" s="306">
        <f t="shared" ca="1" si="14"/>
        <v>103.15722415246215</v>
      </c>
      <c r="K11" s="307">
        <f t="shared" ca="1" si="15"/>
        <v>509.17036611302785</v>
      </c>
      <c r="L11" s="304">
        <f t="shared" ca="1" si="0"/>
        <v>519.51503791759114</v>
      </c>
      <c r="M11" s="306">
        <f t="shared" ca="1" si="16"/>
        <v>1.3566037004990126</v>
      </c>
      <c r="N11" s="304">
        <f t="shared" ca="1" si="17"/>
        <v>77.727666510422992</v>
      </c>
      <c r="P11" s="310">
        <f t="shared" ca="1" si="18"/>
        <v>1</v>
      </c>
      <c r="Q11" s="304">
        <f t="shared" ca="1" si="19"/>
        <v>6.4999999999998609E-3</v>
      </c>
      <c r="R11" s="306">
        <f t="shared" ca="1" si="20"/>
        <v>6.4999999999998609E-4</v>
      </c>
      <c r="S11" s="307">
        <f t="shared" ca="1" si="21"/>
        <v>2.7550754999999998</v>
      </c>
      <c r="T11" s="304">
        <f t="shared" ca="1" si="1"/>
        <v>27.027290654999998</v>
      </c>
      <c r="U11" s="311">
        <f t="shared" ca="1" si="2"/>
        <v>0</v>
      </c>
      <c r="V11" s="306">
        <f t="shared" ca="1" si="3"/>
        <v>1.1641751409389975</v>
      </c>
      <c r="W11" s="304">
        <f t="shared" ca="1" si="4"/>
        <v>72.317000971908726</v>
      </c>
      <c r="Y11" s="314" t="str">
        <f t="shared" ca="1" si="22"/>
        <v/>
      </c>
      <c r="Z11" s="315" t="str">
        <f t="shared" ca="1" si="23"/>
        <v/>
      </c>
      <c r="AA11" s="316" t="str">
        <f t="shared" ca="1" si="24"/>
        <v/>
      </c>
      <c r="AC11" s="310" t="e">
        <f t="shared" ca="1" si="25"/>
        <v>#N/A</v>
      </c>
      <c r="AD11" s="323" t="e">
        <f t="shared" ca="1" si="26"/>
        <v>#N/A</v>
      </c>
      <c r="AE11" s="324">
        <f t="shared" ca="1" si="5"/>
        <v>509.17036611302785</v>
      </c>
      <c r="AG11" s="306">
        <f t="shared" ca="1" si="27"/>
        <v>-35.945310087022619</v>
      </c>
      <c r="AH11" s="304">
        <f t="shared" ca="1" si="28"/>
        <v>-26.359235562649413</v>
      </c>
    </row>
    <row r="12" spans="1:248" x14ac:dyDescent="0.2">
      <c r="A12" s="347">
        <f t="shared" ca="1" si="6"/>
        <v>0.01</v>
      </c>
      <c r="B12" s="304">
        <f t="shared" ca="1" si="7"/>
        <v>3.2799999999999985</v>
      </c>
      <c r="D12" s="306">
        <f t="shared" ca="1" si="8"/>
        <v>-5.5788112666667153</v>
      </c>
      <c r="E12" s="307">
        <f t="shared" ca="1" si="9"/>
        <v>-35.456230108101302</v>
      </c>
      <c r="F12" s="304">
        <f t="shared" ca="1" si="10"/>
        <v>35.892441942945545</v>
      </c>
      <c r="G12" s="306">
        <f t="shared" ca="1" si="11"/>
        <v>36.965645791903384</v>
      </c>
      <c r="H12" s="307">
        <f t="shared" ca="1" si="12"/>
        <v>169.83585416299127</v>
      </c>
      <c r="I12" s="304">
        <f t="shared" ca="1" si="13"/>
        <v>173.81218693775563</v>
      </c>
      <c r="J12" s="306">
        <f t="shared" ca="1" si="14"/>
        <v>103.52715955094452</v>
      </c>
      <c r="K12" s="307">
        <f t="shared" ca="1" si="15"/>
        <v>510.87049746616316</v>
      </c>
      <c r="L12" s="304">
        <f t="shared" ca="1" si="0"/>
        <v>521.25477258823423</v>
      </c>
      <c r="M12" s="306">
        <f t="shared" ca="1" si="16"/>
        <v>1.3564837319484337</v>
      </c>
      <c r="N12" s="304">
        <f t="shared" ca="1" si="17"/>
        <v>77.720792818800518</v>
      </c>
      <c r="P12" s="310">
        <f t="shared" ca="1" si="18"/>
        <v>1</v>
      </c>
      <c r="Q12" s="304">
        <f t="shared" ca="1" si="19"/>
        <v>7.4999999999998393E-3</v>
      </c>
      <c r="R12" s="306">
        <f t="shared" ca="1" si="20"/>
        <v>7.4999999999998397E-4</v>
      </c>
      <c r="S12" s="307">
        <f t="shared" ca="1" si="21"/>
        <v>2.7550679999999996</v>
      </c>
      <c r="T12" s="304">
        <f t="shared" ca="1" si="1"/>
        <v>27.027217079999996</v>
      </c>
      <c r="U12" s="311">
        <f t="shared" ca="1" si="2"/>
        <v>0</v>
      </c>
      <c r="V12" s="306">
        <f t="shared" ca="1" si="3"/>
        <v>1.1639771039241498</v>
      </c>
      <c r="W12" s="304">
        <f t="shared" ca="1" si="4"/>
        <v>72.007503627960986</v>
      </c>
      <c r="Y12" s="314" t="str">
        <f t="shared" ca="1" si="22"/>
        <v/>
      </c>
      <c r="Z12" s="315" t="str">
        <f t="shared" ca="1" si="23"/>
        <v/>
      </c>
      <c r="AA12" s="316" t="str">
        <f t="shared" ca="1" si="24"/>
        <v/>
      </c>
      <c r="AC12" s="310" t="e">
        <f t="shared" ca="1" si="25"/>
        <v>#N/A</v>
      </c>
      <c r="AD12" s="323" t="e">
        <f t="shared" ca="1" si="26"/>
        <v>#N/A</v>
      </c>
      <c r="AE12" s="324">
        <f t="shared" ca="1" si="5"/>
        <v>510.87049746616316</v>
      </c>
      <c r="AG12" s="306">
        <f t="shared" ca="1" si="27"/>
        <v>-35.831820093576098</v>
      </c>
      <c r="AH12" s="304">
        <f t="shared" ca="1" si="28"/>
        <v>-26.245995006986668</v>
      </c>
    </row>
    <row r="13" spans="1:248" x14ac:dyDescent="0.2">
      <c r="A13" s="347">
        <f t="shared" ca="1" si="6"/>
        <v>0.01</v>
      </c>
      <c r="B13" s="304">
        <f t="shared" ca="1" si="7"/>
        <v>3.2899999999999983</v>
      </c>
      <c r="D13" s="306">
        <f t="shared" ca="1" si="8"/>
        <v>-5.5579364613401543</v>
      </c>
      <c r="E13" s="307">
        <f t="shared" ca="1" si="9"/>
        <v>-35.34551726403464</v>
      </c>
      <c r="F13" s="304">
        <f t="shared" ca="1" si="10"/>
        <v>35.779830189234623</v>
      </c>
      <c r="G13" s="306">
        <f t="shared" ca="1" si="11"/>
        <v>36.910066427289983</v>
      </c>
      <c r="H13" s="307">
        <f t="shared" ca="1" si="12"/>
        <v>169.48239899035093</v>
      </c>
      <c r="I13" s="304">
        <f t="shared" ca="1" si="13"/>
        <v>173.45499869185511</v>
      </c>
      <c r="J13" s="306">
        <f t="shared" ca="1" si="14"/>
        <v>103.89653811204049</v>
      </c>
      <c r="K13" s="307">
        <f t="shared" ca="1" si="15"/>
        <v>512.56708873192986</v>
      </c>
      <c r="L13" s="304">
        <f t="shared" ca="1" si="0"/>
        <v>522.99092829875428</v>
      </c>
      <c r="M13" s="306">
        <f t="shared" ca="1" si="16"/>
        <v>1.356363450053286</v>
      </c>
      <c r="N13" s="304">
        <f t="shared" ca="1" si="17"/>
        <v>77.713901173856726</v>
      </c>
      <c r="P13" s="310">
        <f t="shared" ca="1" si="18"/>
        <v>1</v>
      </c>
      <c r="Q13" s="304">
        <f t="shared" ca="1" si="19"/>
        <v>8.4999999999998185E-3</v>
      </c>
      <c r="R13" s="306">
        <f t="shared" ca="1" si="20"/>
        <v>8.4999999999998185E-4</v>
      </c>
      <c r="S13" s="307">
        <f t="shared" ca="1" si="21"/>
        <v>2.7550594999999998</v>
      </c>
      <c r="T13" s="304">
        <f t="shared" ca="1" si="1"/>
        <v>27.027133695</v>
      </c>
      <c r="U13" s="311">
        <f t="shared" ca="1" si="2"/>
        <v>0</v>
      </c>
      <c r="V13" s="306">
        <f t="shared" ca="1" si="3"/>
        <v>1.1637795119956946</v>
      </c>
      <c r="W13" s="304">
        <f t="shared" ca="1" si="4"/>
        <v>71.699679896280571</v>
      </c>
      <c r="Y13" s="314" t="str">
        <f t="shared" ca="1" si="22"/>
        <v/>
      </c>
      <c r="Z13" s="315" t="str">
        <f t="shared" ca="1" si="23"/>
        <v/>
      </c>
      <c r="AA13" s="316" t="str">
        <f t="shared" ca="1" si="24"/>
        <v/>
      </c>
      <c r="AC13" s="310" t="e">
        <f t="shared" ca="1" si="25"/>
        <v>#N/A</v>
      </c>
      <c r="AD13" s="323" t="e">
        <f t="shared" ca="1" si="26"/>
        <v>#N/A</v>
      </c>
      <c r="AE13" s="324">
        <f t="shared" ca="1" si="5"/>
        <v>512.56708873192986</v>
      </c>
      <c r="AG13" s="306">
        <f t="shared" ca="1" si="27"/>
        <v>-35.718950065090581</v>
      </c>
      <c r="AH13" s="304">
        <f t="shared" ca="1" si="28"/>
        <v>-26.133375205857078</v>
      </c>
    </row>
    <row r="14" spans="1:248" x14ac:dyDescent="0.2">
      <c r="A14" s="347">
        <f t="shared" ca="1" si="6"/>
        <v>0.01</v>
      </c>
      <c r="B14" s="304">
        <f t="shared" ca="1" si="7"/>
        <v>3.299999999999998</v>
      </c>
      <c r="D14" s="306">
        <f t="shared" ca="1" si="8"/>
        <v>-5.5371742668843158</v>
      </c>
      <c r="E14" s="307">
        <f t="shared" ca="1" si="9"/>
        <v>-35.235410171717604</v>
      </c>
      <c r="F14" s="304">
        <f t="shared" ca="1" si="10"/>
        <v>35.667834652961851</v>
      </c>
      <c r="G14" s="306">
        <f t="shared" ca="1" si="11"/>
        <v>36.854694684621137</v>
      </c>
      <c r="H14" s="307">
        <f t="shared" ca="1" si="12"/>
        <v>169.13004488863376</v>
      </c>
      <c r="I14" s="304">
        <f t="shared" ca="1" si="13"/>
        <v>173.09893299592554</v>
      </c>
      <c r="J14" s="306">
        <f t="shared" ca="1" si="14"/>
        <v>104.26536191760005</v>
      </c>
      <c r="K14" s="307">
        <f t="shared" ca="1" si="15"/>
        <v>514.26015095132482</v>
      </c>
      <c r="L14" s="304">
        <f t="shared" ca="1" si="0"/>
        <v>524.72351629433138</v>
      </c>
      <c r="M14" s="306">
        <f t="shared" ca="1" si="16"/>
        <v>1.3562428541306848</v>
      </c>
      <c r="N14" s="304">
        <f t="shared" ca="1" si="17"/>
        <v>77.706991536465182</v>
      </c>
      <c r="P14" s="310">
        <f t="shared" ca="1" si="18"/>
        <v>1</v>
      </c>
      <c r="Q14" s="304">
        <f t="shared" ca="1" si="19"/>
        <v>9.4999999999997968E-3</v>
      </c>
      <c r="R14" s="306">
        <f t="shared" ca="1" si="20"/>
        <v>9.4999999999997972E-4</v>
      </c>
      <c r="S14" s="307">
        <f t="shared" ca="1" si="21"/>
        <v>2.7550499999999998</v>
      </c>
      <c r="T14" s="304">
        <f t="shared" ca="1" si="1"/>
        <v>27.027040499999998</v>
      </c>
      <c r="U14" s="311">
        <f t="shared" ca="1" si="2"/>
        <v>0</v>
      </c>
      <c r="V14" s="306">
        <f t="shared" ca="1" si="3"/>
        <v>1.1635823636553464</v>
      </c>
      <c r="W14" s="304">
        <f t="shared" ca="1" si="4"/>
        <v>71.393517718556538</v>
      </c>
      <c r="Y14" s="314" t="str">
        <f t="shared" ca="1" si="22"/>
        <v/>
      </c>
      <c r="Z14" s="315" t="str">
        <f t="shared" ca="1" si="23"/>
        <v/>
      </c>
      <c r="AA14" s="316" t="str">
        <f t="shared" ca="1" si="24"/>
        <v/>
      </c>
      <c r="AC14" s="310" t="e">
        <f t="shared" ca="1" si="25"/>
        <v>#N/A</v>
      </c>
      <c r="AD14" s="323" t="e">
        <f t="shared" ca="1" si="26"/>
        <v>#N/A</v>
      </c>
      <c r="AE14" s="324">
        <f t="shared" ca="1" si="5"/>
        <v>514.26015095132482</v>
      </c>
      <c r="AG14" s="306">
        <f t="shared" ca="1" si="27"/>
        <v>-35.60669546510973</v>
      </c>
      <c r="AH14" s="304">
        <f t="shared" ca="1" si="28"/>
        <v>-26.021371625299206</v>
      </c>
    </row>
    <row r="15" spans="1:248" x14ac:dyDescent="0.2">
      <c r="A15" s="347">
        <f t="shared" ca="1" si="6"/>
        <v>0.01</v>
      </c>
      <c r="B15" s="304">
        <f t="shared" ca="1" si="7"/>
        <v>3.3099999999999978</v>
      </c>
      <c r="D15" s="306">
        <f t="shared" ca="1" si="8"/>
        <v>-5.5165991371128138</v>
      </c>
      <c r="E15" s="307">
        <f t="shared" ca="1" si="9"/>
        <v>-35.126249874722838</v>
      </c>
      <c r="F15" s="304">
        <f t="shared" ca="1" si="10"/>
        <v>35.556803797600537</v>
      </c>
      <c r="G15" s="306">
        <f t="shared" ca="1" si="11"/>
        <v>36.799528693250011</v>
      </c>
      <c r="H15" s="307">
        <f t="shared" ca="1" si="12"/>
        <v>168.77878238988654</v>
      </c>
      <c r="I15" s="304">
        <f t="shared" ca="1" si="13"/>
        <v>172.7439802049785</v>
      </c>
      <c r="J15" s="306">
        <f t="shared" ca="1" si="14"/>
        <v>104.63363303448941</v>
      </c>
      <c r="K15" s="307">
        <f t="shared" ca="1" si="15"/>
        <v>515.94969508771737</v>
      </c>
      <c r="L15" s="304">
        <f t="shared" ca="1" si="0"/>
        <v>526.45254774110913</v>
      </c>
      <c r="M15" s="306">
        <f t="shared" ca="1" si="16"/>
        <v>1.3561219434925291</v>
      </c>
      <c r="N15" s="304">
        <f t="shared" ca="1" si="17"/>
        <v>77.70006386720064</v>
      </c>
      <c r="P15" s="310">
        <f t="shared" ca="1" si="18"/>
        <v>2</v>
      </c>
      <c r="Q15" s="304">
        <f t="shared" ca="1" si="19"/>
        <v>9.5000000000002253E-3</v>
      </c>
      <c r="R15" s="306">
        <f t="shared" ca="1" si="20"/>
        <v>9.5000000000002255E-4</v>
      </c>
      <c r="S15" s="307">
        <f t="shared" ca="1" si="21"/>
        <v>2.7550404999999998</v>
      </c>
      <c r="T15" s="304">
        <f t="shared" ca="1" si="1"/>
        <v>27.026947305</v>
      </c>
      <c r="U15" s="311">
        <f t="shared" ca="1" si="2"/>
        <v>0</v>
      </c>
      <c r="V15" s="306">
        <f t="shared" ca="1" si="3"/>
        <v>1.1633856574152364</v>
      </c>
      <c r="W15" s="304">
        <f t="shared" ca="1" si="4"/>
        <v>71.089002236282056</v>
      </c>
      <c r="Y15" s="314" t="str">
        <f t="shared" ca="1" si="22"/>
        <v/>
      </c>
      <c r="Z15" s="315" t="str">
        <f t="shared" ca="1" si="23"/>
        <v/>
      </c>
      <c r="AA15" s="316" t="str">
        <f t="shared" ca="1" si="24"/>
        <v/>
      </c>
      <c r="AC15" s="310" t="e">
        <f t="shared" ca="1" si="25"/>
        <v>#N/A</v>
      </c>
      <c r="AD15" s="323" t="e">
        <f t="shared" ca="1" si="26"/>
        <v>#N/A</v>
      </c>
      <c r="AE15" s="324">
        <f t="shared" ca="1" si="5"/>
        <v>515.94969508771737</v>
      </c>
      <c r="AG15" s="306">
        <f t="shared" ca="1" si="27"/>
        <v>-35.495405365217373</v>
      </c>
      <c r="AH15" s="304">
        <f t="shared" ca="1" si="28"/>
        <v>-25.910333339403373</v>
      </c>
    </row>
    <row r="16" spans="1:248" x14ac:dyDescent="0.2">
      <c r="A16" s="347">
        <f t="shared" ca="1" si="6"/>
        <v>0.01</v>
      </c>
      <c r="B16" s="304">
        <f t="shared" ca="1" si="7"/>
        <v>3.3199999999999976</v>
      </c>
      <c r="D16" s="306">
        <f t="shared" ca="1" si="8"/>
        <v>-5.4962081869894481</v>
      </c>
      <c r="E16" s="307">
        <f t="shared" ca="1" si="9"/>
        <v>-35.018021909572944</v>
      </c>
      <c r="F16" s="304">
        <f t="shared" ca="1" si="10"/>
        <v>35.446722879471672</v>
      </c>
      <c r="G16" s="306">
        <f t="shared" ca="1" si="11"/>
        <v>36.744566611380115</v>
      </c>
      <c r="H16" s="307">
        <f t="shared" ca="1" si="12"/>
        <v>168.42860217079081</v>
      </c>
      <c r="I16" s="304">
        <f t="shared" ca="1" si="13"/>
        <v>172.39013082153127</v>
      </c>
      <c r="J16" s="306">
        <f t="shared" ca="1" si="14"/>
        <v>105.00135351101255</v>
      </c>
      <c r="K16" s="307">
        <f t="shared" ca="1" si="15"/>
        <v>517.63573201052077</v>
      </c>
      <c r="L16" s="304">
        <f t="shared" ca="1" si="0"/>
        <v>528.17803370947979</v>
      </c>
      <c r="M16" s="306">
        <f t="shared" ca="1" si="16"/>
        <v>1.3560007174455166</v>
      </c>
      <c r="N16" s="304">
        <f t="shared" ca="1" si="17"/>
        <v>77.693118126339769</v>
      </c>
      <c r="P16" s="310">
        <f t="shared" ca="1" si="18"/>
        <v>2</v>
      </c>
      <c r="Q16" s="304">
        <f t="shared" ca="1" si="19"/>
        <v>8.5000000000002469E-3</v>
      </c>
      <c r="R16" s="306">
        <f t="shared" ca="1" si="20"/>
        <v>8.5000000000002467E-4</v>
      </c>
      <c r="S16" s="307">
        <f t="shared" ca="1" si="21"/>
        <v>2.7550319999999999</v>
      </c>
      <c r="T16" s="304">
        <f t="shared" ca="1" si="1"/>
        <v>27.02686392</v>
      </c>
      <c r="U16" s="311">
        <f t="shared" ca="1" si="2"/>
        <v>0</v>
      </c>
      <c r="V16" s="306">
        <f t="shared" ca="1" si="3"/>
        <v>1.1631893917997977</v>
      </c>
      <c r="W16" s="304">
        <f t="shared" ca="1" si="4"/>
        <v>70.786118810083536</v>
      </c>
      <c r="Y16" s="314" t="str">
        <f t="shared" ca="1" si="22"/>
        <v/>
      </c>
      <c r="Z16" s="315" t="str">
        <f t="shared" ca="1" si="23"/>
        <v/>
      </c>
      <c r="AA16" s="316" t="str">
        <f t="shared" ca="1" si="24"/>
        <v/>
      </c>
      <c r="AC16" s="310" t="e">
        <f t="shared" ca="1" si="25"/>
        <v>#N/A</v>
      </c>
      <c r="AD16" s="323" t="e">
        <f t="shared" ca="1" si="26"/>
        <v>#N/A</v>
      </c>
      <c r="AE16" s="324">
        <f t="shared" ca="1" si="5"/>
        <v>517.63573201052077</v>
      </c>
      <c r="AG16" s="306">
        <f t="shared" ca="1" si="27"/>
        <v>-35.385065014874073</v>
      </c>
      <c r="AH16" s="304">
        <f t="shared" ca="1" si="28"/>
        <v>-25.800245600153488</v>
      </c>
    </row>
    <row r="17" spans="1:34" x14ac:dyDescent="0.2">
      <c r="A17" s="347">
        <f t="shared" ca="1" si="6"/>
        <v>0.01</v>
      </c>
      <c r="B17" s="304">
        <f t="shared" ca="1" si="7"/>
        <v>3.3299999999999974</v>
      </c>
      <c r="D17" s="306">
        <f t="shared" ca="1" si="8"/>
        <v>-5.4759231975119782</v>
      </c>
      <c r="E17" s="307">
        <f t="shared" ca="1" si="9"/>
        <v>-34.91036652509883</v>
      </c>
      <c r="F17" s="304">
        <f t="shared" ca="1" si="10"/>
        <v>35.337224364426113</v>
      </c>
      <c r="G17" s="306">
        <f t="shared" ca="1" si="11"/>
        <v>36.689807379404996</v>
      </c>
      <c r="H17" s="307">
        <f t="shared" ca="1" si="12"/>
        <v>168.07949850553982</v>
      </c>
      <c r="I17" s="304">
        <f t="shared" ca="1" si="13"/>
        <v>172.03737902970855</v>
      </c>
      <c r="J17" s="306">
        <f t="shared" ca="1" si="14"/>
        <v>105.36852538096647</v>
      </c>
      <c r="K17" s="307">
        <f t="shared" ca="1" si="15"/>
        <v>519.31827251390246</v>
      </c>
      <c r="L17" s="304">
        <f t="shared" ca="1" si="0"/>
        <v>529.89998519322796</v>
      </c>
      <c r="M17" s="306">
        <f t="shared" ca="1" si="16"/>
        <v>1.3558791752936552</v>
      </c>
      <c r="N17" s="304">
        <f t="shared" ca="1" si="17"/>
        <v>77.686154274005162</v>
      </c>
      <c r="P17" s="310">
        <f t="shared" ca="1" si="18"/>
        <v>2</v>
      </c>
      <c r="Q17" s="304">
        <f t="shared" ca="1" si="19"/>
        <v>7.5000000000002669E-3</v>
      </c>
      <c r="R17" s="306">
        <f t="shared" ca="1" si="20"/>
        <v>7.5000000000002669E-4</v>
      </c>
      <c r="S17" s="307">
        <f t="shared" ca="1" si="21"/>
        <v>2.7550244999999998</v>
      </c>
      <c r="T17" s="304">
        <f t="shared" ca="1" si="1"/>
        <v>27.026790344999998</v>
      </c>
      <c r="U17" s="311">
        <f t="shared" ca="1" si="2"/>
        <v>0</v>
      </c>
      <c r="V17" s="306">
        <f t="shared" ca="1" si="3"/>
        <v>1.1629935653435732</v>
      </c>
      <c r="W17" s="304">
        <f t="shared" ca="1" si="4"/>
        <v>70.48485591347108</v>
      </c>
      <c r="Y17" s="314" t="str">
        <f t="shared" ca="1" si="22"/>
        <v/>
      </c>
      <c r="Z17" s="315" t="str">
        <f t="shared" ca="1" si="23"/>
        <v/>
      </c>
      <c r="AA17" s="316" t="str">
        <f t="shared" ca="1" si="24"/>
        <v/>
      </c>
      <c r="AC17" s="310" t="e">
        <f t="shared" ca="1" si="25"/>
        <v>#N/A</v>
      </c>
      <c r="AD17" s="323" t="e">
        <f t="shared" ca="1" si="26"/>
        <v>#N/A</v>
      </c>
      <c r="AE17" s="324">
        <f t="shared" ca="1" si="5"/>
        <v>519.31827251390246</v>
      </c>
      <c r="AG17" s="306">
        <f t="shared" ca="1" si="27"/>
        <v>-35.275306253335827</v>
      </c>
      <c r="AH17" s="304">
        <f t="shared" ca="1" si="28"/>
        <v>-25.690740249345712</v>
      </c>
    </row>
    <row r="18" spans="1:34" x14ac:dyDescent="0.2">
      <c r="A18" s="347">
        <f t="shared" ca="1" si="6"/>
        <v>0.01</v>
      </c>
      <c r="B18" s="304">
        <f t="shared" ca="1" si="7"/>
        <v>3.3399999999999972</v>
      </c>
      <c r="D18" s="306">
        <f t="shared" ca="1" si="8"/>
        <v>-5.4557434263075422</v>
      </c>
      <c r="E18" s="307">
        <f t="shared" ca="1" si="9"/>
        <v>-34.80327972987407</v>
      </c>
      <c r="F18" s="304">
        <f t="shared" ca="1" si="10"/>
        <v>35.228304192645453</v>
      </c>
      <c r="G18" s="306">
        <f t="shared" ca="1" si="11"/>
        <v>36.635249945141922</v>
      </c>
      <c r="H18" s="307">
        <f t="shared" ca="1" si="12"/>
        <v>167.73146570824107</v>
      </c>
      <c r="I18" s="304">
        <f t="shared" ca="1" si="13"/>
        <v>171.68571905425878</v>
      </c>
      <c r="J18" s="306">
        <f t="shared" ca="1" si="14"/>
        <v>105.73515066758921</v>
      </c>
      <c r="K18" s="307">
        <f t="shared" ca="1" si="15"/>
        <v>520.99732733497137</v>
      </c>
      <c r="L18" s="304">
        <f t="shared" ca="1" si="0"/>
        <v>531.61841312813942</v>
      </c>
      <c r="M18" s="306">
        <f t="shared" ca="1" si="16"/>
        <v>1.3557573163382528</v>
      </c>
      <c r="N18" s="304">
        <f t="shared" ca="1" si="17"/>
        <v>77.679172270164742</v>
      </c>
      <c r="P18" s="310">
        <f t="shared" ca="1" si="18"/>
        <v>2</v>
      </c>
      <c r="Q18" s="304">
        <f t="shared" ca="1" si="19"/>
        <v>6.5000000000002885E-3</v>
      </c>
      <c r="R18" s="306">
        <f t="shared" ca="1" si="20"/>
        <v>6.5000000000002881E-4</v>
      </c>
      <c r="S18" s="307">
        <f t="shared" ca="1" si="21"/>
        <v>2.7550179999999997</v>
      </c>
      <c r="T18" s="304">
        <f t="shared" ca="1" si="1"/>
        <v>27.026726579999998</v>
      </c>
      <c r="U18" s="311">
        <f t="shared" ca="1" si="2"/>
        <v>0</v>
      </c>
      <c r="V18" s="306">
        <f t="shared" ca="1" si="3"/>
        <v>1.1627981765890885</v>
      </c>
      <c r="W18" s="304">
        <f t="shared" ca="1" si="4"/>
        <v>70.185202121828723</v>
      </c>
      <c r="Y18" s="314" t="str">
        <f t="shared" ca="1" si="22"/>
        <v/>
      </c>
      <c r="Z18" s="315" t="str">
        <f t="shared" ca="1" si="23"/>
        <v/>
      </c>
      <c r="AA18" s="316" t="str">
        <f t="shared" ca="1" si="24"/>
        <v/>
      </c>
      <c r="AC18" s="310" t="e">
        <f t="shared" ca="1" si="25"/>
        <v>#N/A</v>
      </c>
      <c r="AD18" s="323" t="e">
        <f t="shared" ca="1" si="26"/>
        <v>#N/A</v>
      </c>
      <c r="AE18" s="324">
        <f t="shared" ca="1" si="5"/>
        <v>520.99732733497137</v>
      </c>
      <c r="AG18" s="306">
        <f t="shared" ca="1" si="27"/>
        <v>-35.166125018233373</v>
      </c>
      <c r="AH18" s="304">
        <f t="shared" ca="1" si="28"/>
        <v>-25.581813227162613</v>
      </c>
    </row>
    <row r="19" spans="1:34" x14ac:dyDescent="0.2">
      <c r="A19" s="347">
        <f t="shared" ca="1" si="6"/>
        <v>0.01</v>
      </c>
      <c r="B19" s="304">
        <f t="shared" ca="1" si="7"/>
        <v>3.349999999999997</v>
      </c>
      <c r="D19" s="306">
        <f t="shared" ca="1" si="8"/>
        <v>-5.4356681375284959</v>
      </c>
      <c r="E19" s="307">
        <f t="shared" ca="1" si="9"/>
        <v>-34.696757567547081</v>
      </c>
      <c r="F19" s="304">
        <f t="shared" ca="1" si="10"/>
        <v>35.119958339987789</v>
      </c>
      <c r="G19" s="306">
        <f t="shared" ca="1" si="11"/>
        <v>36.58089326376664</v>
      </c>
      <c r="H19" s="307">
        <f t="shared" ca="1" si="12"/>
        <v>167.3844981325656</v>
      </c>
      <c r="I19" s="304">
        <f t="shared" ca="1" si="13"/>
        <v>171.33514516019747</v>
      </c>
      <c r="J19" s="306">
        <f t="shared" ca="1" si="14"/>
        <v>106.10123138363375</v>
      </c>
      <c r="K19" s="307">
        <f t="shared" ca="1" si="15"/>
        <v>522.67290715417539</v>
      </c>
      <c r="L19" s="304">
        <f t="shared" ca="1" si="0"/>
        <v>533.33332839240472</v>
      </c>
      <c r="M19" s="306">
        <f t="shared" ca="1" si="16"/>
        <v>1.3556351398779063</v>
      </c>
      <c r="N19" s="304">
        <f t="shared" ca="1" si="17"/>
        <v>77.672172074631035</v>
      </c>
      <c r="P19" s="310">
        <f t="shared" ca="1" si="18"/>
        <v>2</v>
      </c>
      <c r="Q19" s="304">
        <f t="shared" ca="1" si="19"/>
        <v>5.5000000000003102E-3</v>
      </c>
      <c r="R19" s="306">
        <f t="shared" ca="1" si="20"/>
        <v>5.5000000000003104E-4</v>
      </c>
      <c r="S19" s="307">
        <f t="shared" ca="1" si="21"/>
        <v>2.7550124999999999</v>
      </c>
      <c r="T19" s="304">
        <f t="shared" ca="1" si="1"/>
        <v>27.026672625</v>
      </c>
      <c r="U19" s="311">
        <f t="shared" ca="1" si="2"/>
        <v>0</v>
      </c>
      <c r="V19" s="306">
        <f t="shared" ca="1" si="3"/>
        <v>1.1626032240867941</v>
      </c>
      <c r="W19" s="304">
        <f t="shared" ca="1" si="4"/>
        <v>69.887146111334943</v>
      </c>
      <c r="Y19" s="314" t="str">
        <f t="shared" ca="1" si="22"/>
        <v/>
      </c>
      <c r="Z19" s="315" t="str">
        <f t="shared" ca="1" si="23"/>
        <v/>
      </c>
      <c r="AA19" s="316" t="str">
        <f t="shared" ca="1" si="24"/>
        <v/>
      </c>
      <c r="AC19" s="310" t="e">
        <f t="shared" ca="1" si="25"/>
        <v>#N/A</v>
      </c>
      <c r="AD19" s="323" t="e">
        <f t="shared" ca="1" si="26"/>
        <v>#N/A</v>
      </c>
      <c r="AE19" s="324">
        <f t="shared" ca="1" si="5"/>
        <v>522.67290715417539</v>
      </c>
      <c r="AG19" s="306">
        <f t="shared" ca="1" si="27"/>
        <v>-35.057517282862648</v>
      </c>
      <c r="AH19" s="304">
        <f t="shared" ca="1" si="28"/>
        <v>-25.473460509463653</v>
      </c>
    </row>
    <row r="20" spans="1:34" x14ac:dyDescent="0.2">
      <c r="A20" s="347">
        <f t="shared" ca="1" si="6"/>
        <v>0.01</v>
      </c>
      <c r="B20" s="304">
        <f t="shared" ca="1" si="7"/>
        <v>3.3599999999999968</v>
      </c>
      <c r="D20" s="306">
        <f t="shared" ca="1" si="8"/>
        <v>-5.415696601783524</v>
      </c>
      <c r="E20" s="307">
        <f t="shared" ca="1" si="9"/>
        <v>-34.590796116470656</v>
      </c>
      <c r="F20" s="304">
        <f t="shared" ca="1" si="10"/>
        <v>35.012182817610942</v>
      </c>
      <c r="G20" s="306">
        <f t="shared" ca="1" si="11"/>
        <v>36.526736297748805</v>
      </c>
      <c r="H20" s="307">
        <f t="shared" ca="1" si="12"/>
        <v>167.0385901714009</v>
      </c>
      <c r="I20" s="304">
        <f t="shared" ca="1" si="13"/>
        <v>170.98565165245449</v>
      </c>
      <c r="J20" s="306">
        <f t="shared" ca="1" si="14"/>
        <v>106.46676953144133</v>
      </c>
      <c r="K20" s="307">
        <f t="shared" ca="1" si="15"/>
        <v>524.34502259569524</v>
      </c>
      <c r="L20" s="304">
        <f t="shared" ca="1" si="0"/>
        <v>535.0447418070205</v>
      </c>
      <c r="M20" s="306">
        <f t="shared" ca="1" si="16"/>
        <v>1.3555126452084907</v>
      </c>
      <c r="N20" s="304">
        <f t="shared" ca="1" si="17"/>
        <v>77.665153647060663</v>
      </c>
      <c r="P20" s="310">
        <f t="shared" ca="1" si="18"/>
        <v>2</v>
      </c>
      <c r="Q20" s="304">
        <f t="shared" ca="1" si="19"/>
        <v>4.5000000000003319E-3</v>
      </c>
      <c r="R20" s="306">
        <f t="shared" ca="1" si="20"/>
        <v>4.5000000000003316E-4</v>
      </c>
      <c r="S20" s="307">
        <f t="shared" ca="1" si="21"/>
        <v>2.7550079999999997</v>
      </c>
      <c r="T20" s="304">
        <f t="shared" ca="1" si="1"/>
        <v>27.026628479999999</v>
      </c>
      <c r="U20" s="311">
        <f t="shared" ca="1" si="2"/>
        <v>0</v>
      </c>
      <c r="V20" s="306">
        <f t="shared" ca="1" si="3"/>
        <v>1.1624087063950075</v>
      </c>
      <c r="W20" s="304">
        <f t="shared" ca="1" si="4"/>
        <v>69.590676657897063</v>
      </c>
      <c r="Y20" s="314" t="str">
        <f t="shared" ca="1" si="22"/>
        <v/>
      </c>
      <c r="Z20" s="315" t="str">
        <f t="shared" ca="1" si="23"/>
        <v/>
      </c>
      <c r="AA20" s="316" t="str">
        <f t="shared" ca="1" si="24"/>
        <v/>
      </c>
      <c r="AC20" s="310" t="e">
        <f t="shared" ca="1" si="25"/>
        <v>#N/A</v>
      </c>
      <c r="AD20" s="323" t="e">
        <f t="shared" ca="1" si="26"/>
        <v>#N/A</v>
      </c>
      <c r="AE20" s="324">
        <f t="shared" ca="1" si="5"/>
        <v>524.34502259569524</v>
      </c>
      <c r="AG20" s="306">
        <f t="shared" ca="1" si="27"/>
        <v>-34.949479055807892</v>
      </c>
      <c r="AH20" s="304">
        <f t="shared" ca="1" si="28"/>
        <v>-25.365678107408378</v>
      </c>
    </row>
    <row r="21" spans="1:34" x14ac:dyDescent="0.2">
      <c r="A21" s="347">
        <f t="shared" ca="1" si="6"/>
        <v>0.01</v>
      </c>
      <c r="B21" s="304">
        <f t="shared" ca="1" si="7"/>
        <v>3.3699999999999966</v>
      </c>
      <c r="D21" s="306">
        <f t="shared" ca="1" si="8"/>
        <v>-5.3958280960696179</v>
      </c>
      <c r="E21" s="307">
        <f t="shared" ca="1" si="9"/>
        <v>-34.48539148933633</v>
      </c>
      <c r="F21" s="304">
        <f t="shared" ca="1" si="10"/>
        <v>34.904973671600516</v>
      </c>
      <c r="G21" s="306">
        <f t="shared" ca="1" si="11"/>
        <v>36.472778016788112</v>
      </c>
      <c r="H21" s="307">
        <f t="shared" ca="1" si="12"/>
        <v>166.69373625650755</v>
      </c>
      <c r="I21" s="304">
        <f t="shared" ca="1" si="13"/>
        <v>170.63723287552457</v>
      </c>
      <c r="J21" s="306">
        <f t="shared" ca="1" si="14"/>
        <v>106.83176710301402</v>
      </c>
      <c r="K21" s="307">
        <f t="shared" ca="1" si="15"/>
        <v>526.0136842278348</v>
      </c>
      <c r="L21" s="304">
        <f t="shared" ca="1" si="0"/>
        <v>536.75266413618567</v>
      </c>
      <c r="M21" s="306">
        <f t="shared" ca="1" si="16"/>
        <v>1.3553898316231479</v>
      </c>
      <c r="N21" s="304">
        <f t="shared" ca="1" si="17"/>
        <v>77.658116946953655</v>
      </c>
      <c r="P21" s="310">
        <f t="shared" ca="1" si="18"/>
        <v>2</v>
      </c>
      <c r="Q21" s="304">
        <f t="shared" ca="1" si="19"/>
        <v>3.5000000000003527E-3</v>
      </c>
      <c r="R21" s="306">
        <f t="shared" ca="1" si="20"/>
        <v>3.5000000000003529E-4</v>
      </c>
      <c r="S21" s="307">
        <f t="shared" ca="1" si="21"/>
        <v>2.7550044999999996</v>
      </c>
      <c r="T21" s="304">
        <f t="shared" ca="1" si="1"/>
        <v>27.026594144999997</v>
      </c>
      <c r="U21" s="311">
        <f t="shared" ca="1" si="2"/>
        <v>0</v>
      </c>
      <c r="V21" s="306">
        <f t="shared" ca="1" si="3"/>
        <v>1.1622146220798608</v>
      </c>
      <c r="W21" s="304">
        <f t="shared" ca="1" si="4"/>
        <v>69.295782636098238</v>
      </c>
      <c r="Y21" s="314" t="str">
        <f t="shared" ca="1" si="22"/>
        <v/>
      </c>
      <c r="Z21" s="315" t="str">
        <f t="shared" ca="1" si="23"/>
        <v/>
      </c>
      <c r="AA21" s="316" t="str">
        <f t="shared" ca="1" si="24"/>
        <v/>
      </c>
      <c r="AC21" s="310" t="e">
        <f t="shared" ca="1" si="25"/>
        <v>#N/A</v>
      </c>
      <c r="AD21" s="323" t="e">
        <f t="shared" ca="1" si="26"/>
        <v>#N/A</v>
      </c>
      <c r="AE21" s="324">
        <f t="shared" ca="1" si="5"/>
        <v>526.0136842278348</v>
      </c>
      <c r="AG21" s="306">
        <f t="shared" ca="1" si="27"/>
        <v>-34.8420063805697</v>
      </c>
      <c r="AH21" s="304">
        <f t="shared" ca="1" si="28"/>
        <v>-25.258462067084491</v>
      </c>
    </row>
    <row r="22" spans="1:34" x14ac:dyDescent="0.2">
      <c r="A22" s="347">
        <f t="shared" ca="1" si="6"/>
        <v>0.01</v>
      </c>
      <c r="B22" s="304">
        <f t="shared" ca="1" si="7"/>
        <v>3.3799999999999963</v>
      </c>
      <c r="D22" s="306">
        <f t="shared" ca="1" si="8"/>
        <v>-5.3760619037048647</v>
      </c>
      <c r="E22" s="307">
        <f t="shared" ca="1" si="9"/>
        <v>-34.380539832812936</v>
      </c>
      <c r="F22" s="304">
        <f t="shared" ca="1" si="10"/>
        <v>34.798326982602248</v>
      </c>
      <c r="G22" s="306">
        <f t="shared" ca="1" si="11"/>
        <v>36.419017397751063</v>
      </c>
      <c r="H22" s="307">
        <f t="shared" ca="1" si="12"/>
        <v>166.34993085817942</v>
      </c>
      <c r="I22" s="304">
        <f t="shared" ca="1" si="13"/>
        <v>170.28988321312212</v>
      </c>
      <c r="J22" s="306">
        <f t="shared" ca="1" si="14"/>
        <v>107.19622608008672</v>
      </c>
      <c r="K22" s="307">
        <f t="shared" ca="1" si="15"/>
        <v>527.6789025634082</v>
      </c>
      <c r="L22" s="304">
        <f t="shared" ca="1" si="0"/>
        <v>538.45710608769559</v>
      </c>
      <c r="M22" s="306">
        <f t="shared" ca="1" si="16"/>
        <v>1.3552666984122761</v>
      </c>
      <c r="N22" s="304">
        <f t="shared" ca="1" si="17"/>
        <v>77.651061933652812</v>
      </c>
      <c r="P22" s="310">
        <f t="shared" ca="1" si="18"/>
        <v>2</v>
      </c>
      <c r="Q22" s="304">
        <f t="shared" ca="1" si="19"/>
        <v>2.5000000000003743E-3</v>
      </c>
      <c r="R22" s="306">
        <f t="shared" ca="1" si="20"/>
        <v>2.5000000000003741E-4</v>
      </c>
      <c r="S22" s="307">
        <f t="shared" ca="1" si="21"/>
        <v>2.7550019999999997</v>
      </c>
      <c r="T22" s="304">
        <f t="shared" ca="1" si="1"/>
        <v>27.02656962</v>
      </c>
      <c r="U22" s="311">
        <f t="shared" ca="1" si="2"/>
        <v>0</v>
      </c>
      <c r="V22" s="306">
        <f t="shared" ca="1" si="3"/>
        <v>1.1620209697152408</v>
      </c>
      <c r="W22" s="304">
        <f t="shared" ca="1" si="4"/>
        <v>69.002453018157638</v>
      </c>
      <c r="Y22" s="314" t="str">
        <f t="shared" ca="1" si="22"/>
        <v/>
      </c>
      <c r="Z22" s="315" t="str">
        <f t="shared" ca="1" si="23"/>
        <v/>
      </c>
      <c r="AA22" s="316" t="str">
        <f t="shared" ca="1" si="24"/>
        <v/>
      </c>
      <c r="AC22" s="310" t="e">
        <f t="shared" ca="1" si="25"/>
        <v>#N/A</v>
      </c>
      <c r="AD22" s="323" t="e">
        <f t="shared" ca="1" si="26"/>
        <v>#N/A</v>
      </c>
      <c r="AE22" s="324">
        <f t="shared" ca="1" si="5"/>
        <v>527.6789025634082</v>
      </c>
      <c r="AG22" s="306">
        <f t="shared" ca="1" si="27"/>
        <v>-34.735095335197308</v>
      </c>
      <c r="AH22" s="304">
        <f t="shared" ca="1" si="28"/>
        <v>-25.151808469140221</v>
      </c>
    </row>
    <row r="23" spans="1:34" x14ac:dyDescent="0.2">
      <c r="A23" s="347">
        <f t="shared" ca="1" si="6"/>
        <v>0.01</v>
      </c>
      <c r="B23" s="304">
        <f t="shared" ca="1" si="7"/>
        <v>3.3899999999999961</v>
      </c>
      <c r="D23" s="306">
        <f t="shared" ca="1" si="8"/>
        <v>-5.3563973142620558</v>
      </c>
      <c r="E23" s="307">
        <f t="shared" ca="1" si="9"/>
        <v>-34.276237327189762</v>
      </c>
      <c r="F23" s="304">
        <f t="shared" ca="1" si="10"/>
        <v>34.692238865459096</v>
      </c>
      <c r="G23" s="306">
        <f t="shared" ca="1" si="11"/>
        <v>36.36545342460844</v>
      </c>
      <c r="H23" s="307">
        <f t="shared" ca="1" si="12"/>
        <v>166.00716848490751</v>
      </c>
      <c r="I23" s="304">
        <f t="shared" ca="1" si="13"/>
        <v>169.94359708783921</v>
      </c>
      <c r="J23" s="306">
        <f t="shared" ca="1" si="14"/>
        <v>107.56014843419851</v>
      </c>
      <c r="K23" s="307">
        <f t="shared" ca="1" si="15"/>
        <v>529.34068806012363</v>
      </c>
      <c r="L23" s="304">
        <f t="shared" ca="1" si="0"/>
        <v>540.15807831333223</v>
      </c>
      <c r="M23" s="306">
        <f t="shared" ca="1" si="16"/>
        <v>1.3551432448635183</v>
      </c>
      <c r="N23" s="304">
        <f t="shared" ca="1" si="17"/>
        <v>77.643988566343069</v>
      </c>
      <c r="P23" s="310">
        <f t="shared" ca="1" si="18"/>
        <v>2</v>
      </c>
      <c r="Q23" s="304">
        <f t="shared" ca="1" si="19"/>
        <v>1.5000000000003951E-3</v>
      </c>
      <c r="R23" s="306">
        <f t="shared" ca="1" si="20"/>
        <v>1.5000000000003951E-4</v>
      </c>
      <c r="S23" s="307">
        <f t="shared" ca="1" si="21"/>
        <v>2.7550004999999995</v>
      </c>
      <c r="T23" s="304">
        <f t="shared" ca="1" si="1"/>
        <v>27.026554904999998</v>
      </c>
      <c r="U23" s="311">
        <f t="shared" ca="1" si="2"/>
        <v>0</v>
      </c>
      <c r="V23" s="306">
        <f t="shared" ca="1" si="3"/>
        <v>1.1618277478827377</v>
      </c>
      <c r="W23" s="304">
        <f t="shared" ca="1" si="4"/>
        <v>68.710676872903591</v>
      </c>
      <c r="Y23" s="314" t="str">
        <f t="shared" ca="1" si="22"/>
        <v/>
      </c>
      <c r="Z23" s="315" t="str">
        <f t="shared" ca="1" si="23"/>
        <v/>
      </c>
      <c r="AA23" s="316" t="str">
        <f t="shared" ca="1" si="24"/>
        <v/>
      </c>
      <c r="AC23" s="310" t="e">
        <f t="shared" ca="1" si="25"/>
        <v>#N/A</v>
      </c>
      <c r="AD23" s="323" t="e">
        <f t="shared" ca="1" si="26"/>
        <v>#N/A</v>
      </c>
      <c r="AE23" s="324">
        <f t="shared" ca="1" si="5"/>
        <v>529.34068806012363</v>
      </c>
      <c r="AG23" s="306">
        <f t="shared" ca="1" si="27"/>
        <v>-34.628742031925597</v>
      </c>
      <c r="AH23" s="304">
        <f t="shared" ca="1" si="28"/>
        <v>-25.04571342842139</v>
      </c>
    </row>
    <row r="24" spans="1:34" x14ac:dyDescent="0.2">
      <c r="A24" s="347">
        <f t="shared" ca="1" si="6"/>
        <v>0.01</v>
      </c>
      <c r="B24" s="304">
        <f t="shared" ca="1" si="7"/>
        <v>3.3999999999999959</v>
      </c>
      <c r="D24" s="306">
        <f t="shared" ca="1" si="8"/>
        <v>-5.336833623503157</v>
      </c>
      <c r="E24" s="307">
        <f t="shared" ca="1" si="9"/>
        <v>-34.172480186024167</v>
      </c>
      <c r="F24" s="304">
        <f t="shared" ca="1" si="10"/>
        <v>34.586705468852742</v>
      </c>
      <c r="G24" s="306">
        <f t="shared" ca="1" si="11"/>
        <v>36.312085088373408</v>
      </c>
      <c r="H24" s="307">
        <f t="shared" ca="1" si="12"/>
        <v>165.66544368304727</v>
      </c>
      <c r="I24" s="304">
        <f t="shared" ca="1" si="13"/>
        <v>169.59836896080745</v>
      </c>
      <c r="J24" s="306">
        <f t="shared" ca="1" si="14"/>
        <v>107.92353612676342</v>
      </c>
      <c r="K24" s="307">
        <f t="shared" ca="1" si="15"/>
        <v>530.99905112096337</v>
      </c>
      <c r="L24" s="304">
        <f t="shared" ca="1" si="0"/>
        <v>541.85559140925022</v>
      </c>
      <c r="M24" s="306">
        <f t="shared" ca="1" si="16"/>
        <v>1.3550194702617515</v>
      </c>
      <c r="N24" s="304">
        <f t="shared" ca="1" si="17"/>
        <v>77.63689680405092</v>
      </c>
      <c r="P24" s="310">
        <f t="shared" ca="1" si="18"/>
        <v>2</v>
      </c>
      <c r="Q24" s="304">
        <f t="shared" ca="1" si="19"/>
        <v>5.0000000000041678E-4</v>
      </c>
      <c r="R24" s="306">
        <f t="shared" ca="1" si="20"/>
        <v>5.0000000000041676E-5</v>
      </c>
      <c r="S24" s="307">
        <f t="shared" ca="1" si="21"/>
        <v>2.7549999999999994</v>
      </c>
      <c r="T24" s="304">
        <f t="shared" ca="1" si="1"/>
        <v>27.026549999999997</v>
      </c>
      <c r="U24" s="311">
        <f t="shared" ca="1" si="2"/>
        <v>0</v>
      </c>
      <c r="V24" s="306">
        <f t="shared" ca="1" si="3"/>
        <v>1.1616349551715885</v>
      </c>
      <c r="W24" s="304">
        <f t="shared" ca="1" si="4"/>
        <v>68.420443364759109</v>
      </c>
      <c r="Y24" s="314" t="str">
        <f t="shared" ca="1" si="22"/>
        <v/>
      </c>
      <c r="Z24" s="315" t="str">
        <f t="shared" ca="1" si="23"/>
        <v/>
      </c>
      <c r="AA24" s="316" t="str">
        <f t="shared" ca="1" si="24"/>
        <v/>
      </c>
      <c r="AC24" s="310" t="e">
        <f t="shared" ca="1" si="25"/>
        <v>#N/A</v>
      </c>
      <c r="AD24" s="323" t="e">
        <f t="shared" ca="1" si="26"/>
        <v>#N/A</v>
      </c>
      <c r="AE24" s="324">
        <f t="shared" ca="1" si="5"/>
        <v>530.99905112096337</v>
      </c>
      <c r="AG24" s="306">
        <f t="shared" ca="1" si="27"/>
        <v>-34.52294261681655</v>
      </c>
      <c r="AH24" s="304">
        <f t="shared" ca="1" si="28"/>
        <v>-24.940173093612923</v>
      </c>
    </row>
    <row r="25" spans="1:34" x14ac:dyDescent="0.2">
      <c r="A25" s="347">
        <f t="shared" ca="1" si="6"/>
        <v>0.01</v>
      </c>
      <c r="B25" s="304">
        <f t="shared" ca="1" si="7"/>
        <v>3.4099999999999957</v>
      </c>
      <c r="D25" s="306">
        <f t="shared" ca="1" si="8"/>
        <v>-5.3173322405805576</v>
      </c>
      <c r="E25" s="307">
        <f t="shared" ca="1" si="9"/>
        <v>-34.069091779006676</v>
      </c>
      <c r="F25" s="304">
        <f t="shared" ca="1" si="10"/>
        <v>34.481546322679577</v>
      </c>
      <c r="G25" s="306">
        <f t="shared" ca="1" si="11"/>
        <v>36.258911765967603</v>
      </c>
      <c r="H25" s="307">
        <f t="shared" ca="1" si="12"/>
        <v>165.32475276525722</v>
      </c>
      <c r="I25" s="304">
        <f t="shared" ca="1" si="13"/>
        <v>169.25419510117214</v>
      </c>
      <c r="J25" s="306">
        <f t="shared" ca="1" si="14"/>
        <v>108.28639111103513</v>
      </c>
      <c r="K25" s="307">
        <f t="shared" ca="1" si="15"/>
        <v>532.6540021032049</v>
      </c>
      <c r="L25" s="304">
        <f t="shared" ca="1" si="0"/>
        <v>543.54965592520898</v>
      </c>
      <c r="M25" s="306">
        <f t="shared" ca="1" si="16"/>
        <v>1.3548953738903724</v>
      </c>
      <c r="N25" s="304">
        <f t="shared" ca="1" si="17"/>
        <v>77.62978660571801</v>
      </c>
      <c r="P25" s="310">
        <f t="shared" ca="1" si="18"/>
        <v>3</v>
      </c>
      <c r="Q25" s="304">
        <f t="shared" ca="1" si="19"/>
        <v>0</v>
      </c>
      <c r="R25" s="306">
        <f t="shared" ca="1" si="20"/>
        <v>0</v>
      </c>
      <c r="S25" s="307">
        <f t="shared" ca="1" si="21"/>
        <v>2.7549999999999994</v>
      </c>
      <c r="T25" s="304">
        <f t="shared" ca="1" si="1"/>
        <v>27.026549999999997</v>
      </c>
      <c r="U25" s="311">
        <f t="shared" ca="1" si="2"/>
        <v>0</v>
      </c>
      <c r="V25" s="306">
        <f t="shared" ca="1" si="3"/>
        <v>1.1614425901776178</v>
      </c>
      <c r="W25" s="304">
        <f t="shared" ca="1" si="4"/>
        <v>68.131743177521898</v>
      </c>
      <c r="Y25" s="314" t="str">
        <f t="shared" ca="1" si="22"/>
        <v>Fin de propulsion</v>
      </c>
      <c r="Z25" s="315" t="str">
        <f t="shared" ca="1" si="23"/>
        <v/>
      </c>
      <c r="AA25" s="316" t="str">
        <f t="shared" ca="1" si="24"/>
        <v/>
      </c>
      <c r="AC25" s="310" t="e">
        <f t="shared" ca="1" si="25"/>
        <v>#N/A</v>
      </c>
      <c r="AD25" s="323" t="e">
        <f t="shared" ca="1" si="26"/>
        <v>#N/A</v>
      </c>
      <c r="AE25" s="324">
        <f t="shared" ca="1" si="5"/>
        <v>532.6540021032049</v>
      </c>
      <c r="AG25" s="306">
        <f t="shared" ca="1" si="27"/>
        <v>-34.417516288494625</v>
      </c>
      <c r="AH25" s="304">
        <f t="shared" ca="1" si="28"/>
        <v>-24.835006665974273</v>
      </c>
    </row>
    <row r="26" spans="1:34" x14ac:dyDescent="0.2">
      <c r="A26" s="347">
        <f t="shared" ca="1" si="6"/>
        <v>0.01</v>
      </c>
      <c r="B26" s="304">
        <f t="shared" ca="1" si="7"/>
        <v>3.4199999999999955</v>
      </c>
      <c r="D26" s="306">
        <f t="shared" ca="1" si="8"/>
        <v>-5.2978934691843866</v>
      </c>
      <c r="E26" s="307">
        <f t="shared" ca="1" si="9"/>
        <v>-33.96607323305463</v>
      </c>
      <c r="F26" s="304">
        <f t="shared" ca="1" si="10"/>
        <v>34.376762588761274</v>
      </c>
      <c r="G26" s="306">
        <f t="shared" ca="1" si="11"/>
        <v>36.20593283127576</v>
      </c>
      <c r="H26" s="307">
        <f t="shared" ca="1" si="12"/>
        <v>164.98509203292667</v>
      </c>
      <c r="I26" s="304">
        <f t="shared" ca="1" si="13"/>
        <v>168.91107176646574</v>
      </c>
      <c r="J26" s="306">
        <f t="shared" ca="1" si="14"/>
        <v>108.64871533402135</v>
      </c>
      <c r="K26" s="307">
        <f t="shared" ca="1" si="15"/>
        <v>534.30555132719587</v>
      </c>
      <c r="L26" s="304">
        <f t="shared" ca="1" si="0"/>
        <v>545.2402823735531</v>
      </c>
      <c r="M26" s="306">
        <f t="shared" ca="1" si="16"/>
        <v>1.3547709550312754</v>
      </c>
      <c r="N26" s="304">
        <f t="shared" ca="1" si="17"/>
        <v>77.622657930199921</v>
      </c>
      <c r="P26" s="310">
        <f t="shared" ca="1" si="18"/>
        <v>3</v>
      </c>
      <c r="Q26" s="304">
        <f t="shared" ca="1" si="19"/>
        <v>0</v>
      </c>
      <c r="R26" s="306">
        <f t="shared" ca="1" si="20"/>
        <v>0</v>
      </c>
      <c r="S26" s="307">
        <f t="shared" ca="1" si="21"/>
        <v>2.7549999999999994</v>
      </c>
      <c r="T26" s="304">
        <f t="shared" ca="1" si="1"/>
        <v>27.026549999999997</v>
      </c>
      <c r="U26" s="311">
        <f t="shared" ca="1" si="2"/>
        <v>0</v>
      </c>
      <c r="V26" s="306">
        <f t="shared" ca="1" si="3"/>
        <v>1.1612506515022114</v>
      </c>
      <c r="W26" s="304">
        <f t="shared" ca="1" si="4"/>
        <v>67.844567036230629</v>
      </c>
      <c r="Y26" s="314" t="str">
        <f t="shared" ca="1" si="22"/>
        <v/>
      </c>
      <c r="Z26" s="315" t="str">
        <f t="shared" ca="1" si="23"/>
        <v/>
      </c>
      <c r="AA26" s="316" t="str">
        <f t="shared" ca="1" si="24"/>
        <v/>
      </c>
      <c r="AC26" s="310" t="e">
        <f t="shared" ca="1" si="25"/>
        <v>#N/A</v>
      </c>
      <c r="AD26" s="323" t="e">
        <f t="shared" ca="1" si="26"/>
        <v>#N/A</v>
      </c>
      <c r="AE26" s="324">
        <f t="shared" ca="1" si="5"/>
        <v>534.30555132719587</v>
      </c>
      <c r="AG26" s="306">
        <f t="shared" ca="1" si="27"/>
        <v>-34.312464208255307</v>
      </c>
      <c r="AH26" s="304">
        <f t="shared" ca="1" si="28"/>
        <v>-24.730215309445342</v>
      </c>
    </row>
    <row r="27" spans="1:34" x14ac:dyDescent="0.2">
      <c r="A27" s="347">
        <f t="shared" ca="1" si="6"/>
        <v>0.01</v>
      </c>
      <c r="B27" s="304">
        <f t="shared" ca="1" si="7"/>
        <v>3.4299999999999953</v>
      </c>
      <c r="D27" s="306">
        <f t="shared" ca="1" si="8"/>
        <v>-5.2785555447318364</v>
      </c>
      <c r="E27" s="307">
        <f t="shared" ca="1" si="9"/>
        <v>-33.863598519527784</v>
      </c>
      <c r="F27" s="304">
        <f t="shared" ca="1" si="10"/>
        <v>34.272532053097322</v>
      </c>
      <c r="G27" s="306">
        <f t="shared" ca="1" si="11"/>
        <v>36.153147275828445</v>
      </c>
      <c r="H27" s="307">
        <f t="shared" ca="1" si="12"/>
        <v>164.64645604773139</v>
      </c>
      <c r="I27" s="304">
        <f t="shared" ca="1" si="13"/>
        <v>168.5689934330311</v>
      </c>
      <c r="J27" s="306">
        <f t="shared" ca="1" si="14"/>
        <v>109.01051073455687</v>
      </c>
      <c r="K27" s="307">
        <f t="shared" ca="1" si="15"/>
        <v>535.95370906759911</v>
      </c>
      <c r="L27" s="304">
        <f t="shared" ca="1" si="0"/>
        <v>546.92748122024875</v>
      </c>
      <c r="M27" s="306">
        <f t="shared" ca="1" si="16"/>
        <v>1.3546462129635195</v>
      </c>
      <c r="N27" s="304">
        <f t="shared" ca="1" si="17"/>
        <v>77.615510736189776</v>
      </c>
      <c r="P27" s="310">
        <f t="shared" ca="1" si="18"/>
        <v>3</v>
      </c>
      <c r="Q27" s="304">
        <f t="shared" ca="1" si="19"/>
        <v>0</v>
      </c>
      <c r="R27" s="306">
        <f t="shared" ca="1" si="20"/>
        <v>0</v>
      </c>
      <c r="S27" s="307">
        <f t="shared" ca="1" si="21"/>
        <v>2.7549999999999994</v>
      </c>
      <c r="T27" s="304">
        <f t="shared" ca="1" si="1"/>
        <v>27.026549999999997</v>
      </c>
      <c r="U27" s="311">
        <f t="shared" ca="1" si="2"/>
        <v>0</v>
      </c>
      <c r="V27" s="306">
        <f t="shared" ca="1" si="3"/>
        <v>1.1610591377533235</v>
      </c>
      <c r="W27" s="304">
        <f t="shared" ca="1" si="4"/>
        <v>67.558904288633414</v>
      </c>
      <c r="Y27" s="314" t="str">
        <f t="shared" ca="1" si="22"/>
        <v/>
      </c>
      <c r="Z27" s="315" t="str">
        <f t="shared" ca="1" si="23"/>
        <v/>
      </c>
      <c r="AA27" s="316" t="str">
        <f t="shared" ca="1" si="24"/>
        <v/>
      </c>
      <c r="AC27" s="310" t="e">
        <f t="shared" ca="1" si="25"/>
        <v>#N/A</v>
      </c>
      <c r="AD27" s="323" t="e">
        <f t="shared" ca="1" si="26"/>
        <v>#N/A</v>
      </c>
      <c r="AE27" s="324">
        <f t="shared" ca="1" si="5"/>
        <v>535.95370906759911</v>
      </c>
      <c r="AG27" s="306">
        <f t="shared" ca="1" si="27"/>
        <v>-34.207964495055847</v>
      </c>
      <c r="AH27" s="304">
        <f t="shared" ca="1" si="28"/>
        <v>-24.625977145637258</v>
      </c>
    </row>
    <row r="28" spans="1:34" x14ac:dyDescent="0.2">
      <c r="A28" s="347">
        <f t="shared" ca="1" si="6"/>
        <v>0.01</v>
      </c>
      <c r="B28" s="304">
        <f t="shared" ca="1" si="7"/>
        <v>3.4399999999999951</v>
      </c>
      <c r="D28" s="306">
        <f t="shared" ca="1" si="8"/>
        <v>-5.2593177587720854</v>
      </c>
      <c r="E28" s="307">
        <f t="shared" ca="1" si="9"/>
        <v>-33.761663837291167</v>
      </c>
      <c r="F28" s="304">
        <f t="shared" ca="1" si="10"/>
        <v>34.168850849128503</v>
      </c>
      <c r="G28" s="306">
        <f t="shared" ca="1" si="11"/>
        <v>36.100554098240721</v>
      </c>
      <c r="H28" s="307">
        <f t="shared" ca="1" si="12"/>
        <v>164.30883940935848</v>
      </c>
      <c r="I28" s="304">
        <f t="shared" ca="1" si="13"/>
        <v>168.22795461590312</v>
      </c>
      <c r="J28" s="306">
        <f t="shared" ca="1" si="14"/>
        <v>109.37177924142722</v>
      </c>
      <c r="K28" s="307">
        <f t="shared" ca="1" si="15"/>
        <v>537.59848554488451</v>
      </c>
      <c r="L28" s="304">
        <f t="shared" ca="1" si="0"/>
        <v>548.61126287617253</v>
      </c>
      <c r="M28" s="306">
        <f t="shared" ca="1" si="16"/>
        <v>1.3545211469633158</v>
      </c>
      <c r="N28" s="304">
        <f t="shared" ca="1" si="17"/>
        <v>77.608344982217517</v>
      </c>
      <c r="P28" s="310">
        <f t="shared" ca="1" si="18"/>
        <v>3</v>
      </c>
      <c r="Q28" s="304">
        <f t="shared" ca="1" si="19"/>
        <v>0</v>
      </c>
      <c r="R28" s="306">
        <f t="shared" ca="1" si="20"/>
        <v>0</v>
      </c>
      <c r="S28" s="307">
        <f t="shared" ca="1" si="21"/>
        <v>2.7549999999999994</v>
      </c>
      <c r="T28" s="304">
        <f t="shared" ca="1" si="1"/>
        <v>27.026549999999997</v>
      </c>
      <c r="U28" s="311">
        <f t="shared" ca="1" si="2"/>
        <v>0</v>
      </c>
      <c r="V28" s="306">
        <f t="shared" ca="1" si="3"/>
        <v>1.1608680475464548</v>
      </c>
      <c r="W28" s="304">
        <f t="shared" ca="1" si="4"/>
        <v>67.274744376134976</v>
      </c>
      <c r="Y28" s="314" t="str">
        <f t="shared" ca="1" si="22"/>
        <v/>
      </c>
      <c r="Z28" s="315" t="str">
        <f t="shared" ca="1" si="23"/>
        <v/>
      </c>
      <c r="AA28" s="316" t="str">
        <f t="shared" ca="1" si="24"/>
        <v/>
      </c>
      <c r="AC28" s="310" t="e">
        <f t="shared" ca="1" si="25"/>
        <v>#N/A</v>
      </c>
      <c r="AD28" s="323" t="e">
        <f t="shared" ca="1" si="26"/>
        <v>#N/A</v>
      </c>
      <c r="AE28" s="324">
        <f t="shared" ca="1" si="5"/>
        <v>537.59848554488451</v>
      </c>
      <c r="AG28" s="306">
        <f t="shared" ca="1" si="27"/>
        <v>-34.104013279713968</v>
      </c>
      <c r="AH28" s="304">
        <f t="shared" ca="1" si="28"/>
        <v>-24.522288308033911</v>
      </c>
    </row>
    <row r="29" spans="1:34" x14ac:dyDescent="0.2">
      <c r="A29" s="347">
        <f t="shared" ca="1" si="6"/>
        <v>0.01</v>
      </c>
      <c r="B29" s="304">
        <f t="shared" ca="1" si="7"/>
        <v>3.4499999999999948</v>
      </c>
      <c r="D29" s="306">
        <f t="shared" ca="1" si="8"/>
        <v>-5.2401794090793583</v>
      </c>
      <c r="E29" s="307">
        <f t="shared" ca="1" si="9"/>
        <v>-33.660265418629855</v>
      </c>
      <c r="F29" s="304">
        <f t="shared" ca="1" si="10"/>
        <v>34.065715144290571</v>
      </c>
      <c r="G29" s="306">
        <f t="shared" ca="1" si="11"/>
        <v>36.04815230414993</v>
      </c>
      <c r="H29" s="307">
        <f t="shared" ca="1" si="12"/>
        <v>163.97223675517219</v>
      </c>
      <c r="I29" s="304">
        <f t="shared" ca="1" si="13"/>
        <v>167.88794986846861</v>
      </c>
      <c r="J29" s="306">
        <f t="shared" ca="1" si="14"/>
        <v>109.73252277343917</v>
      </c>
      <c r="K29" s="307">
        <f t="shared" ca="1" si="15"/>
        <v>539.23989092570719</v>
      </c>
      <c r="L29" s="304">
        <f t="shared" ca="1" si="0"/>
        <v>550.29163769749573</v>
      </c>
      <c r="M29" s="306">
        <f t="shared" ca="1" si="16"/>
        <v>1.3543957563040183</v>
      </c>
      <c r="N29" s="304">
        <f t="shared" ca="1" si="17"/>
        <v>77.601160626649417</v>
      </c>
      <c r="P29" s="310">
        <f t="shared" ca="1" si="18"/>
        <v>3</v>
      </c>
      <c r="Q29" s="304">
        <f t="shared" ca="1" si="19"/>
        <v>0</v>
      </c>
      <c r="R29" s="306">
        <f t="shared" ca="1" si="20"/>
        <v>0</v>
      </c>
      <c r="S29" s="307">
        <f t="shared" ca="1" si="21"/>
        <v>2.7549999999999994</v>
      </c>
      <c r="T29" s="304">
        <f t="shared" ca="1" si="1"/>
        <v>27.026549999999997</v>
      </c>
      <c r="U29" s="311">
        <f t="shared" ca="1" si="2"/>
        <v>0</v>
      </c>
      <c r="V29" s="306">
        <f t="shared" ca="1" si="3"/>
        <v>1.1606773795046008</v>
      </c>
      <c r="W29" s="304">
        <f t="shared" ca="1" si="4"/>
        <v>66.992076832807541</v>
      </c>
      <c r="Y29" s="314" t="str">
        <f t="shared" ca="1" si="22"/>
        <v/>
      </c>
      <c r="Z29" s="315" t="str">
        <f t="shared" ca="1" si="23"/>
        <v/>
      </c>
      <c r="AA29" s="316" t="str">
        <f t="shared" ca="1" si="24"/>
        <v/>
      </c>
      <c r="AC29" s="310" t="e">
        <f t="shared" ca="1" si="25"/>
        <v>#N/A</v>
      </c>
      <c r="AD29" s="323" t="e">
        <f t="shared" ca="1" si="26"/>
        <v>#N/A</v>
      </c>
      <c r="AE29" s="324">
        <f t="shared" ca="1" si="5"/>
        <v>539.23989092570719</v>
      </c>
      <c r="AG29" s="306">
        <f t="shared" ca="1" si="27"/>
        <v>-34.000606727030117</v>
      </c>
      <c r="AH29" s="304">
        <f t="shared" ca="1" si="28"/>
        <v>-24.419144964114334</v>
      </c>
    </row>
    <row r="30" spans="1:34" x14ac:dyDescent="0.2">
      <c r="A30" s="347">
        <f t="shared" ca="1" si="6"/>
        <v>0.01</v>
      </c>
      <c r="B30" s="304">
        <f t="shared" ca="1" si="7"/>
        <v>3.4599999999999946</v>
      </c>
      <c r="D30" s="306">
        <f t="shared" ca="1" si="8"/>
        <v>-5.2211397995871289</v>
      </c>
      <c r="E30" s="307">
        <f t="shared" ca="1" si="9"/>
        <v>-33.559399528896101</v>
      </c>
      <c r="F30" s="304">
        <f t="shared" ca="1" si="10"/>
        <v>33.963121139655357</v>
      </c>
      <c r="G30" s="306">
        <f t="shared" ca="1" si="11"/>
        <v>35.995940906154061</v>
      </c>
      <c r="H30" s="307">
        <f t="shared" ca="1" si="12"/>
        <v>163.63664275988322</v>
      </c>
      <c r="I30" s="304">
        <f t="shared" ca="1" si="13"/>
        <v>167.54897378213028</v>
      </c>
      <c r="J30" s="306">
        <f t="shared" ca="1" si="14"/>
        <v>110.09274323949069</v>
      </c>
      <c r="K30" s="307">
        <f t="shared" ca="1" si="15"/>
        <v>540.87793532328249</v>
      </c>
      <c r="L30" s="304">
        <f t="shared" ca="1" si="0"/>
        <v>551.9686159860662</v>
      </c>
      <c r="M30" s="306">
        <f t="shared" ca="1" si="16"/>
        <v>1.3542700402561096</v>
      </c>
      <c r="N30" s="304">
        <f t="shared" ca="1" si="17"/>
        <v>77.593957627687175</v>
      </c>
      <c r="P30" s="310">
        <f t="shared" ca="1" si="18"/>
        <v>3</v>
      </c>
      <c r="Q30" s="304">
        <f t="shared" ca="1" si="19"/>
        <v>0</v>
      </c>
      <c r="R30" s="306">
        <f t="shared" ca="1" si="20"/>
        <v>0</v>
      </c>
      <c r="S30" s="307">
        <f t="shared" ca="1" si="21"/>
        <v>2.7549999999999994</v>
      </c>
      <c r="T30" s="304">
        <f t="shared" ca="1" si="1"/>
        <v>27.026549999999997</v>
      </c>
      <c r="U30" s="311">
        <f t="shared" ca="1" si="2"/>
        <v>0</v>
      </c>
      <c r="V30" s="306">
        <f t="shared" ca="1" si="3"/>
        <v>1.1604871322581967</v>
      </c>
      <c r="W30" s="304">
        <f t="shared" ca="1" si="4"/>
        <v>66.710891284414174</v>
      </c>
      <c r="Y30" s="314" t="str">
        <f t="shared" ca="1" si="22"/>
        <v/>
      </c>
      <c r="Z30" s="315" t="str">
        <f t="shared" ca="1" si="23"/>
        <v/>
      </c>
      <c r="AA30" s="316" t="str">
        <f t="shared" ca="1" si="24"/>
        <v/>
      </c>
      <c r="AC30" s="310" t="e">
        <f t="shared" ca="1" si="25"/>
        <v>#N/A</v>
      </c>
      <c r="AD30" s="323" t="e">
        <f t="shared" ca="1" si="26"/>
        <v>#N/A</v>
      </c>
      <c r="AE30" s="324">
        <f t="shared" ca="1" si="5"/>
        <v>540.87793532328249</v>
      </c>
      <c r="AG30" s="306">
        <f t="shared" ca="1" si="27"/>
        <v>-33.897741035428439</v>
      </c>
      <c r="AH30" s="304">
        <f t="shared" ca="1" si="28"/>
        <v>-24.316543314993666</v>
      </c>
    </row>
    <row r="31" spans="1:34" x14ac:dyDescent="0.2">
      <c r="A31" s="347">
        <f t="shared" ca="1" si="6"/>
        <v>0.01</v>
      </c>
      <c r="B31" s="304">
        <f t="shared" ca="1" si="7"/>
        <v>3.4699999999999944</v>
      </c>
      <c r="D31" s="306">
        <f t="shared" ca="1" si="8"/>
        <v>-5.2021982403232565</v>
      </c>
      <c r="E31" s="307">
        <f t="shared" ca="1" si="9"/>
        <v>-33.459062466160781</v>
      </c>
      <c r="F31" s="304">
        <f t="shared" ca="1" si="10"/>
        <v>33.861065069576171</v>
      </c>
      <c r="G31" s="306">
        <f t="shared" ca="1" si="11"/>
        <v>35.943918923750829</v>
      </c>
      <c r="H31" s="307">
        <f t="shared" ca="1" si="12"/>
        <v>163.3020521352216</v>
      </c>
      <c r="I31" s="304">
        <f t="shared" ca="1" si="13"/>
        <v>167.2110209859739</v>
      </c>
      <c r="J31" s="306">
        <f t="shared" ca="1" si="14"/>
        <v>110.45244253864021</v>
      </c>
      <c r="K31" s="307">
        <f t="shared" ca="1" si="15"/>
        <v>542.512628797758</v>
      </c>
      <c r="L31" s="304">
        <f t="shared" ca="1" si="0"/>
        <v>553.64220798978613</v>
      </c>
      <c r="M31" s="306">
        <f t="shared" ca="1" si="16"/>
        <v>1.3541439980871923</v>
      </c>
      <c r="N31" s="304">
        <f t="shared" ca="1" si="17"/>
        <v>77.586735943367543</v>
      </c>
      <c r="P31" s="310">
        <f t="shared" ca="1" si="18"/>
        <v>3</v>
      </c>
      <c r="Q31" s="304">
        <f t="shared" ca="1" si="19"/>
        <v>0</v>
      </c>
      <c r="R31" s="306">
        <f t="shared" ca="1" si="20"/>
        <v>0</v>
      </c>
      <c r="S31" s="307">
        <f t="shared" ca="1" si="21"/>
        <v>2.7549999999999994</v>
      </c>
      <c r="T31" s="304">
        <f t="shared" ca="1" si="1"/>
        <v>27.026549999999997</v>
      </c>
      <c r="U31" s="311">
        <f t="shared" ca="1" si="2"/>
        <v>0</v>
      </c>
      <c r="V31" s="306">
        <f t="shared" ca="1" si="3"/>
        <v>1.1602973044450651</v>
      </c>
      <c r="W31" s="304">
        <f t="shared" ca="1" si="4"/>
        <v>66.431177447444099</v>
      </c>
      <c r="Y31" s="314" t="str">
        <f t="shared" ca="1" si="22"/>
        <v/>
      </c>
      <c r="Z31" s="315" t="str">
        <f t="shared" ca="1" si="23"/>
        <v/>
      </c>
      <c r="AA31" s="316" t="str">
        <f t="shared" ca="1" si="24"/>
        <v/>
      </c>
      <c r="AC31" s="310" t="e">
        <f t="shared" ca="1" si="25"/>
        <v>#N/A</v>
      </c>
      <c r="AD31" s="323" t="e">
        <f t="shared" ca="1" si="26"/>
        <v>#N/A</v>
      </c>
      <c r="AE31" s="324">
        <f t="shared" ca="1" si="5"/>
        <v>542.512628797758</v>
      </c>
      <c r="AG31" s="306">
        <f t="shared" ca="1" si="27"/>
        <v>-33.795412436602213</v>
      </c>
      <c r="AH31" s="304">
        <f t="shared" ca="1" si="28"/>
        <v>-24.214479595068671</v>
      </c>
    </row>
    <row r="32" spans="1:34" x14ac:dyDescent="0.2">
      <c r="A32" s="347">
        <f t="shared" ca="1" si="6"/>
        <v>0.01</v>
      </c>
      <c r="B32" s="304">
        <f t="shared" ca="1" si="7"/>
        <v>3.4799999999999942</v>
      </c>
      <c r="D32" s="306">
        <f t="shared" ca="1" si="8"/>
        <v>-5.1833540473457935</v>
      </c>
      <c r="E32" s="307">
        <f t="shared" ca="1" si="9"/>
        <v>-33.359250560869157</v>
      </c>
      <c r="F32" s="304">
        <f t="shared" ca="1" si="10"/>
        <v>33.759543201337678</v>
      </c>
      <c r="G32" s="306">
        <f t="shared" ca="1" si="11"/>
        <v>35.892085383277369</v>
      </c>
      <c r="H32" s="307">
        <f t="shared" ca="1" si="12"/>
        <v>162.96845962961291</v>
      </c>
      <c r="I32" s="304">
        <f t="shared" ca="1" si="13"/>
        <v>166.87408614643931</v>
      </c>
      <c r="J32" s="306">
        <f t="shared" ca="1" si="14"/>
        <v>110.81162256017535</v>
      </c>
      <c r="K32" s="307">
        <f t="shared" ca="1" si="15"/>
        <v>544.14398135658212</v>
      </c>
      <c r="L32" s="304">
        <f t="shared" ca="1" si="0"/>
        <v>555.31242390298735</v>
      </c>
      <c r="M32" s="306">
        <f t="shared" ca="1" si="16"/>
        <v>1.3540176290619748</v>
      </c>
      <c r="N32" s="304">
        <f t="shared" ca="1" si="17"/>
        <v>77.579495531561392</v>
      </c>
      <c r="P32" s="310">
        <f t="shared" ca="1" si="18"/>
        <v>3</v>
      </c>
      <c r="Q32" s="304">
        <f t="shared" ca="1" si="19"/>
        <v>0</v>
      </c>
      <c r="R32" s="306">
        <f t="shared" ca="1" si="20"/>
        <v>0</v>
      </c>
      <c r="S32" s="307">
        <f t="shared" ca="1" si="21"/>
        <v>2.7549999999999994</v>
      </c>
      <c r="T32" s="304">
        <f t="shared" ca="1" si="1"/>
        <v>27.026549999999997</v>
      </c>
      <c r="U32" s="311">
        <f t="shared" ca="1" si="2"/>
        <v>0</v>
      </c>
      <c r="V32" s="306">
        <f t="shared" ca="1" si="3"/>
        <v>1.1601078947103645</v>
      </c>
      <c r="W32" s="304">
        <f t="shared" ca="1" si="4"/>
        <v>66.152925128160021</v>
      </c>
      <c r="Y32" s="314" t="str">
        <f t="shared" ca="1" si="22"/>
        <v/>
      </c>
      <c r="Z32" s="315" t="str">
        <f t="shared" ca="1" si="23"/>
        <v/>
      </c>
      <c r="AA32" s="316" t="str">
        <f t="shared" ca="1" si="24"/>
        <v/>
      </c>
      <c r="AC32" s="310" t="e">
        <f t="shared" ca="1" si="25"/>
        <v>#N/A</v>
      </c>
      <c r="AD32" s="323" t="e">
        <f t="shared" ca="1" si="26"/>
        <v>#N/A</v>
      </c>
      <c r="AE32" s="324">
        <f t="shared" ca="1" si="5"/>
        <v>544.14398135658212</v>
      </c>
      <c r="AG32" s="306">
        <f t="shared" ca="1" si="27"/>
        <v>-33.693617195163583</v>
      </c>
      <c r="AH32" s="304">
        <f t="shared" ca="1" si="28"/>
        <v>-24.112950071667555</v>
      </c>
    </row>
    <row r="33" spans="1:34" x14ac:dyDescent="0.2">
      <c r="A33" s="347">
        <f t="shared" ca="1" si="6"/>
        <v>0.01</v>
      </c>
      <c r="B33" s="304">
        <f t="shared" ca="1" si="7"/>
        <v>3.489999999999994</v>
      </c>
      <c r="D33" s="306">
        <f t="shared" ca="1" si="8"/>
        <v>-5.1646065426797145</v>
      </c>
      <c r="E33" s="307">
        <f t="shared" ca="1" si="9"/>
        <v>-33.25996017550095</v>
      </c>
      <c r="F33" s="304">
        <f t="shared" ca="1" si="10"/>
        <v>33.658551834810112</v>
      </c>
      <c r="G33" s="306">
        <f t="shared" ca="1" si="11"/>
        <v>35.840439317850574</v>
      </c>
      <c r="H33" s="307">
        <f t="shared" ca="1" si="12"/>
        <v>162.63586002785789</v>
      </c>
      <c r="I33" s="304">
        <f t="shared" ca="1" si="13"/>
        <v>166.5381639669944</v>
      </c>
      <c r="J33" s="306">
        <f t="shared" ca="1" si="14"/>
        <v>111.17028518368099</v>
      </c>
      <c r="K33" s="307">
        <f t="shared" ca="1" si="15"/>
        <v>545.77200295486944</v>
      </c>
      <c r="L33" s="304">
        <f t="shared" ca="1" si="0"/>
        <v>556.97927386680283</v>
      </c>
      <c r="M33" s="306">
        <f t="shared" ca="1" si="16"/>
        <v>1.3538909324422608</v>
      </c>
      <c r="N33" s="304">
        <f t="shared" ca="1" si="17"/>
        <v>77.57223634997321</v>
      </c>
      <c r="P33" s="310">
        <f t="shared" ca="1" si="18"/>
        <v>3</v>
      </c>
      <c r="Q33" s="304">
        <f t="shared" ca="1" si="19"/>
        <v>0</v>
      </c>
      <c r="R33" s="306">
        <f t="shared" ca="1" si="20"/>
        <v>0</v>
      </c>
      <c r="S33" s="307">
        <f t="shared" ca="1" si="21"/>
        <v>2.7549999999999994</v>
      </c>
      <c r="T33" s="304">
        <f t="shared" ca="1" si="1"/>
        <v>27.026549999999997</v>
      </c>
      <c r="U33" s="311">
        <f t="shared" ca="1" si="2"/>
        <v>0</v>
      </c>
      <c r="V33" s="306">
        <f t="shared" ca="1" si="3"/>
        <v>1.159918901706535</v>
      </c>
      <c r="W33" s="304">
        <f t="shared" ca="1" si="4"/>
        <v>65.87612422165661</v>
      </c>
      <c r="Y33" s="314" t="str">
        <f t="shared" ca="1" si="22"/>
        <v/>
      </c>
      <c r="Z33" s="315" t="str">
        <f t="shared" ca="1" si="23"/>
        <v/>
      </c>
      <c r="AA33" s="316" t="str">
        <f t="shared" ca="1" si="24"/>
        <v/>
      </c>
      <c r="AC33" s="310" t="e">
        <f t="shared" ca="1" si="25"/>
        <v>#N/A</v>
      </c>
      <c r="AD33" s="323" t="e">
        <f t="shared" ca="1" si="26"/>
        <v>#N/A</v>
      </c>
      <c r="AE33" s="324">
        <f t="shared" ca="1" si="5"/>
        <v>545.77200295486944</v>
      </c>
      <c r="AG33" s="306">
        <f t="shared" ca="1" si="27"/>
        <v>-33.592351608297719</v>
      </c>
      <c r="AH33" s="304">
        <f t="shared" ca="1" si="28"/>
        <v>-24.011951044704187</v>
      </c>
    </row>
    <row r="34" spans="1:34" x14ac:dyDescent="0.2">
      <c r="A34" s="347">
        <f t="shared" ca="1" si="6"/>
        <v>0.01</v>
      </c>
      <c r="B34" s="304">
        <f t="shared" ca="1" si="7"/>
        <v>3.4999999999999938</v>
      </c>
      <c r="D34" s="306">
        <f t="shared" ca="1" si="8"/>
        <v>-5.1459550542542969</v>
      </c>
      <c r="E34" s="307">
        <f t="shared" ca="1" si="9"/>
        <v>-33.161187704234344</v>
      </c>
      <c r="F34" s="304">
        <f t="shared" ca="1" si="10"/>
        <v>33.558087302107495</v>
      </c>
      <c r="G34" s="306">
        <f t="shared" ca="1" si="11"/>
        <v>35.788979767308028</v>
      </c>
      <c r="H34" s="307">
        <f t="shared" ca="1" si="12"/>
        <v>162.30424815081554</v>
      </c>
      <c r="I34" s="304">
        <f t="shared" ca="1" si="13"/>
        <v>166.2032491878131</v>
      </c>
      <c r="J34" s="306">
        <f t="shared" ca="1" si="14"/>
        <v>111.52843227910678</v>
      </c>
      <c r="K34" s="307">
        <f t="shared" ca="1" si="15"/>
        <v>547.39670349576284</v>
      </c>
      <c r="L34" s="304">
        <f t="shared" ca="1" si="0"/>
        <v>558.6427679695347</v>
      </c>
      <c r="M34" s="306">
        <f t="shared" ca="1" si="16"/>
        <v>1.3537639074869381</v>
      </c>
      <c r="N34" s="304">
        <f t="shared" ca="1" si="17"/>
        <v>77.56495835614038</v>
      </c>
      <c r="P34" s="310">
        <f t="shared" ca="1" si="18"/>
        <v>3</v>
      </c>
      <c r="Q34" s="304">
        <f t="shared" ca="1" si="19"/>
        <v>0</v>
      </c>
      <c r="R34" s="306">
        <f t="shared" ca="1" si="20"/>
        <v>0</v>
      </c>
      <c r="S34" s="307">
        <f t="shared" ca="1" si="21"/>
        <v>2.7549999999999994</v>
      </c>
      <c r="T34" s="304">
        <f t="shared" ca="1" si="1"/>
        <v>27.026549999999997</v>
      </c>
      <c r="U34" s="311">
        <f t="shared" ca="1" si="2"/>
        <v>0</v>
      </c>
      <c r="V34" s="306">
        <f t="shared" ca="1" si="3"/>
        <v>1.1597303240932486</v>
      </c>
      <c r="W34" s="304">
        <f t="shared" ca="1" si="4"/>
        <v>65.600764710931202</v>
      </c>
      <c r="Y34" s="314" t="str">
        <f t="shared" ca="1" si="22"/>
        <v/>
      </c>
      <c r="Z34" s="315" t="str">
        <f t="shared" ca="1" si="23"/>
        <v/>
      </c>
      <c r="AA34" s="316" t="str">
        <f t="shared" ca="1" si="24"/>
        <v/>
      </c>
      <c r="AC34" s="310" t="e">
        <f t="shared" ca="1" si="25"/>
        <v>#N/A</v>
      </c>
      <c r="AD34" s="323" t="e">
        <f t="shared" ca="1" si="26"/>
        <v>#N/A</v>
      </c>
      <c r="AE34" s="324">
        <f t="shared" ca="1" si="5"/>
        <v>547.39670349576284</v>
      </c>
      <c r="AG34" s="306">
        <f t="shared" ca="1" si="27"/>
        <v>-33.491612005421032</v>
      </c>
      <c r="AH34" s="304">
        <f t="shared" ca="1" si="28"/>
        <v>-23.911478846336344</v>
      </c>
    </row>
    <row r="35" spans="1:34" x14ac:dyDescent="0.2">
      <c r="A35" s="347">
        <f t="shared" ca="1" si="6"/>
        <v>0.01</v>
      </c>
      <c r="B35" s="304">
        <f t="shared" ca="1" si="7"/>
        <v>3.5099999999999936</v>
      </c>
      <c r="D35" s="306">
        <f t="shared" ca="1" si="8"/>
        <v>-5.1273989158413391</v>
      </c>
      <c r="E35" s="307">
        <f t="shared" ca="1" si="9"/>
        <v>-33.062929572614401</v>
      </c>
      <c r="F35" s="304">
        <f t="shared" ca="1" si="10"/>
        <v>33.458145967250346</v>
      </c>
      <c r="G35" s="306">
        <f t="shared" ca="1" si="11"/>
        <v>35.737705778149618</v>
      </c>
      <c r="H35" s="307">
        <f t="shared" ca="1" si="12"/>
        <v>161.9736188550894</v>
      </c>
      <c r="I35" s="304">
        <f t="shared" ca="1" si="13"/>
        <v>165.86933658545621</v>
      </c>
      <c r="J35" s="306">
        <f t="shared" ca="1" si="14"/>
        <v>111.88606570683407</v>
      </c>
      <c r="K35" s="307">
        <f t="shared" ca="1" si="15"/>
        <v>549.0180928307924</v>
      </c>
      <c r="L35" s="304">
        <f t="shared" ca="1" si="0"/>
        <v>560.30291624701954</v>
      </c>
      <c r="M35" s="306">
        <f t="shared" ca="1" si="16"/>
        <v>1.3536365534519652</v>
      </c>
      <c r="N35" s="304">
        <f t="shared" ca="1" si="17"/>
        <v>77.557661507432471</v>
      </c>
      <c r="P35" s="310">
        <f t="shared" ca="1" si="18"/>
        <v>3</v>
      </c>
      <c r="Q35" s="304">
        <f t="shared" ca="1" si="19"/>
        <v>0</v>
      </c>
      <c r="R35" s="306">
        <f t="shared" ca="1" si="20"/>
        <v>0</v>
      </c>
      <c r="S35" s="307">
        <f t="shared" ca="1" si="21"/>
        <v>2.7549999999999994</v>
      </c>
      <c r="T35" s="304">
        <f t="shared" ca="1" si="1"/>
        <v>27.026549999999997</v>
      </c>
      <c r="U35" s="311">
        <f t="shared" ca="1" si="2"/>
        <v>0</v>
      </c>
      <c r="V35" s="306">
        <f t="shared" ca="1" si="3"/>
        <v>1.1595421605373581</v>
      </c>
      <c r="W35" s="304">
        <f t="shared" ca="1" si="4"/>
        <v>65.326836665965331</v>
      </c>
      <c r="Y35" s="314" t="str">
        <f t="shared" ca="1" si="22"/>
        <v/>
      </c>
      <c r="Z35" s="315" t="str">
        <f t="shared" ca="1" si="23"/>
        <v/>
      </c>
      <c r="AA35" s="316" t="str">
        <f t="shared" ca="1" si="24"/>
        <v/>
      </c>
      <c r="AC35" s="310" t="e">
        <f t="shared" ca="1" si="25"/>
        <v>#N/A</v>
      </c>
      <c r="AD35" s="323" t="e">
        <f t="shared" ca="1" si="26"/>
        <v>#N/A</v>
      </c>
      <c r="AE35" s="324">
        <f t="shared" ca="1" si="5"/>
        <v>549.0180928307924</v>
      </c>
      <c r="AG35" s="306">
        <f t="shared" ca="1" si="27"/>
        <v>-33.391394747843748</v>
      </c>
      <c r="AH35" s="304">
        <f t="shared" ca="1" si="28"/>
        <v>-23.811529840628388</v>
      </c>
    </row>
    <row r="36" spans="1:34" x14ac:dyDescent="0.2">
      <c r="A36" s="347">
        <f t="shared" ca="1" si="6"/>
        <v>0.01</v>
      </c>
      <c r="B36" s="304">
        <f t="shared" ca="1" si="7"/>
        <v>3.5199999999999934</v>
      </c>
      <c r="D36" s="306">
        <f t="shared" ca="1" si="8"/>
        <v>-5.1089374669941403</v>
      </c>
      <c r="E36" s="307">
        <f t="shared" ca="1" si="9"/>
        <v>-32.965182237225314</v>
      </c>
      <c r="F36" s="304">
        <f t="shared" ca="1" si="10"/>
        <v>33.358724225832312</v>
      </c>
      <c r="G36" s="306">
        <f t="shared" ca="1" si="11"/>
        <v>35.686616403479675</v>
      </c>
      <c r="H36" s="307">
        <f t="shared" ca="1" si="12"/>
        <v>161.64396703271714</v>
      </c>
      <c r="I36" s="304">
        <f t="shared" ca="1" si="13"/>
        <v>165.53642097255593</v>
      </c>
      <c r="J36" s="306">
        <f t="shared" ca="1" si="14"/>
        <v>112.24318731774223</v>
      </c>
      <c r="K36" s="307">
        <f t="shared" ca="1" si="15"/>
        <v>550.63618076023147</v>
      </c>
      <c r="L36" s="304">
        <f t="shared" ca="1" si="0"/>
        <v>561.95972868299032</v>
      </c>
      <c r="M36" s="306">
        <f t="shared" ca="1" si="16"/>
        <v>1.3535088695903612</v>
      </c>
      <c r="N36" s="304">
        <f t="shared" ca="1" si="17"/>
        <v>77.550345761050636</v>
      </c>
      <c r="P36" s="310">
        <f t="shared" ca="1" si="18"/>
        <v>3</v>
      </c>
      <c r="Q36" s="304">
        <f t="shared" ca="1" si="19"/>
        <v>0</v>
      </c>
      <c r="R36" s="306">
        <f t="shared" ca="1" si="20"/>
        <v>0</v>
      </c>
      <c r="S36" s="307">
        <f t="shared" ca="1" si="21"/>
        <v>2.7549999999999994</v>
      </c>
      <c r="T36" s="304">
        <f t="shared" ca="1" si="1"/>
        <v>27.026549999999997</v>
      </c>
      <c r="U36" s="311">
        <f t="shared" ca="1" si="2"/>
        <v>0</v>
      </c>
      <c r="V36" s="306">
        <f t="shared" ca="1" si="3"/>
        <v>1.1593544097128454</v>
      </c>
      <c r="W36" s="304">
        <f t="shared" ca="1" si="4"/>
        <v>65.054330242817684</v>
      </c>
      <c r="Y36" s="314" t="str">
        <f t="shared" ca="1" si="22"/>
        <v/>
      </c>
      <c r="Z36" s="315" t="str">
        <f t="shared" ca="1" si="23"/>
        <v/>
      </c>
      <c r="AA36" s="316" t="str">
        <f t="shared" ca="1" si="24"/>
        <v/>
      </c>
      <c r="AC36" s="310" t="e">
        <f t="shared" ca="1" si="25"/>
        <v>#N/A</v>
      </c>
      <c r="AD36" s="323" t="e">
        <f t="shared" ca="1" si="26"/>
        <v>#N/A</v>
      </c>
      <c r="AE36" s="324">
        <f t="shared" ca="1" si="5"/>
        <v>550.63618076023147</v>
      </c>
      <c r="AG36" s="306">
        <f t="shared" ca="1" si="27"/>
        <v>-33.291696228436507</v>
      </c>
      <c r="AH36" s="304">
        <f t="shared" ca="1" si="28"/>
        <v>-23.712100423217912</v>
      </c>
    </row>
    <row r="37" spans="1:34" x14ac:dyDescent="0.2">
      <c r="A37" s="347">
        <f t="shared" ca="1" si="6"/>
        <v>0.01</v>
      </c>
      <c r="B37" s="304">
        <f t="shared" ca="1" si="7"/>
        <v>3.5299999999999931</v>
      </c>
      <c r="D37" s="306">
        <f t="shared" ca="1" si="8"/>
        <v>-5.0905700529871565</v>
      </c>
      <c r="E37" s="307">
        <f t="shared" ca="1" si="9"/>
        <v>-32.867942185366708</v>
      </c>
      <c r="F37" s="304">
        <f t="shared" ca="1" si="10"/>
        <v>33.259818504690884</v>
      </c>
      <c r="G37" s="306">
        <f t="shared" ca="1" si="11"/>
        <v>35.635710702949801</v>
      </c>
      <c r="H37" s="307">
        <f t="shared" ca="1" si="12"/>
        <v>161.31528761086346</v>
      </c>
      <c r="I37" s="304">
        <f t="shared" ca="1" si="13"/>
        <v>165.20449719750346</v>
      </c>
      <c r="J37" s="306">
        <f t="shared" ca="1" si="14"/>
        <v>112.59979895327437</v>
      </c>
      <c r="K37" s="307">
        <f t="shared" ca="1" si="15"/>
        <v>552.25097703344932</v>
      </c>
      <c r="L37" s="304">
        <f t="shared" ca="1" si="0"/>
        <v>563.61321520943523</v>
      </c>
      <c r="M37" s="306">
        <f t="shared" ca="1" si="16"/>
        <v>1.353380855152192</v>
      </c>
      <c r="N37" s="304">
        <f t="shared" ca="1" si="17"/>
        <v>77.543011074026793</v>
      </c>
      <c r="P37" s="310">
        <f t="shared" ca="1" si="18"/>
        <v>3</v>
      </c>
      <c r="Q37" s="304">
        <f t="shared" ca="1" si="19"/>
        <v>0</v>
      </c>
      <c r="R37" s="306">
        <f t="shared" ca="1" si="20"/>
        <v>0</v>
      </c>
      <c r="S37" s="307">
        <f t="shared" ca="1" si="21"/>
        <v>2.7549999999999994</v>
      </c>
      <c r="T37" s="304">
        <f t="shared" ca="1" si="1"/>
        <v>27.026549999999997</v>
      </c>
      <c r="U37" s="311">
        <f t="shared" ca="1" si="2"/>
        <v>0</v>
      </c>
      <c r="V37" s="306">
        <f t="shared" ca="1" si="3"/>
        <v>1.159167070300771</v>
      </c>
      <c r="W37" s="304">
        <f t="shared" ca="1" si="4"/>
        <v>64.783235682727977</v>
      </c>
      <c r="Y37" s="314" t="str">
        <f t="shared" ca="1" si="22"/>
        <v/>
      </c>
      <c r="Z37" s="315" t="str">
        <f t="shared" ca="1" si="23"/>
        <v/>
      </c>
      <c r="AA37" s="316" t="str">
        <f t="shared" ca="1" si="24"/>
        <v/>
      </c>
      <c r="AC37" s="310" t="e">
        <f t="shared" ca="1" si="25"/>
        <v>#N/A</v>
      </c>
      <c r="AD37" s="323" t="e">
        <f t="shared" ca="1" si="26"/>
        <v>#N/A</v>
      </c>
      <c r="AE37" s="324">
        <f t="shared" ca="1" si="5"/>
        <v>552.25097703344932</v>
      </c>
      <c r="AG37" s="306">
        <f t="shared" ca="1" si="27"/>
        <v>-33.192512871301005</v>
      </c>
      <c r="AH37" s="304">
        <f t="shared" ca="1" si="28"/>
        <v>-23.613187020986459</v>
      </c>
    </row>
    <row r="38" spans="1:34" x14ac:dyDescent="0.2">
      <c r="A38" s="347">
        <f t="shared" ca="1" si="6"/>
        <v>0.01</v>
      </c>
      <c r="B38" s="304">
        <f t="shared" ca="1" si="7"/>
        <v>3.5399999999999929</v>
      </c>
      <c r="D38" s="306">
        <f t="shared" ca="1" si="8"/>
        <v>-5.0722960247564846</v>
      </c>
      <c r="E38" s="307">
        <f t="shared" ca="1" si="9"/>
        <v>-32.771205934733921</v>
      </c>
      <c r="F38" s="304">
        <f t="shared" ca="1" si="10"/>
        <v>33.161425261582174</v>
      </c>
      <c r="G38" s="306">
        <f t="shared" ca="1" si="11"/>
        <v>35.584987742702239</v>
      </c>
      <c r="H38" s="307">
        <f t="shared" ca="1" si="12"/>
        <v>160.98757555151613</v>
      </c>
      <c r="I38" s="304">
        <f t="shared" ca="1" si="13"/>
        <v>164.8735601441401</v>
      </c>
      <c r="J38" s="306">
        <f t="shared" ca="1" si="14"/>
        <v>112.95590244550263</v>
      </c>
      <c r="K38" s="307">
        <f t="shared" ca="1" si="15"/>
        <v>553.86249134926118</v>
      </c>
      <c r="L38" s="304">
        <f t="shared" ca="1" si="0"/>
        <v>565.26338570695373</v>
      </c>
      <c r="M38" s="306">
        <f t="shared" ca="1" si="16"/>
        <v>1.3532525093845598</v>
      </c>
      <c r="N38" s="304">
        <f t="shared" ca="1" si="17"/>
        <v>77.535657403223098</v>
      </c>
      <c r="P38" s="310">
        <f t="shared" ca="1" si="18"/>
        <v>3</v>
      </c>
      <c r="Q38" s="304">
        <f t="shared" ca="1" si="19"/>
        <v>0</v>
      </c>
      <c r="R38" s="306">
        <f t="shared" ca="1" si="20"/>
        <v>0</v>
      </c>
      <c r="S38" s="307">
        <f t="shared" ca="1" si="21"/>
        <v>2.7549999999999994</v>
      </c>
      <c r="T38" s="304">
        <f t="shared" ca="1" si="1"/>
        <v>27.026549999999997</v>
      </c>
      <c r="U38" s="311">
        <f t="shared" ca="1" si="2"/>
        <v>0</v>
      </c>
      <c r="V38" s="306">
        <f t="shared" ca="1" si="3"/>
        <v>1.1589801409892273</v>
      </c>
      <c r="W38" s="304">
        <f t="shared" ca="1" si="4"/>
        <v>64.513543311232127</v>
      </c>
      <c r="Y38" s="314" t="str">
        <f t="shared" ca="1" si="22"/>
        <v/>
      </c>
      <c r="Z38" s="315" t="str">
        <f t="shared" ca="1" si="23"/>
        <v/>
      </c>
      <c r="AA38" s="316" t="str">
        <f t="shared" ca="1" si="24"/>
        <v/>
      </c>
      <c r="AC38" s="310" t="e">
        <f t="shared" ca="1" si="25"/>
        <v>#N/A</v>
      </c>
      <c r="AD38" s="323" t="e">
        <f t="shared" ca="1" si="26"/>
        <v>#N/A</v>
      </c>
      <c r="AE38" s="324">
        <f t="shared" ca="1" si="5"/>
        <v>553.86249134926118</v>
      </c>
      <c r="AG38" s="306">
        <f t="shared" ca="1" si="27"/>
        <v>-33.093841131444712</v>
      </c>
      <c r="AH38" s="304">
        <f t="shared" ca="1" si="28"/>
        <v>-23.514786091734297</v>
      </c>
    </row>
    <row r="39" spans="1:34" x14ac:dyDescent="0.2">
      <c r="A39" s="347">
        <f t="shared" ca="1" si="6"/>
        <v>0.01</v>
      </c>
      <c r="B39" s="304">
        <f t="shared" ca="1" si="7"/>
        <v>3.5499999999999927</v>
      </c>
      <c r="D39" s="306">
        <f t="shared" ca="1" si="8"/>
        <v>-5.0541147388409975</v>
      </c>
      <c r="E39" s="307">
        <f t="shared" ca="1" si="9"/>
        <v>-32.67497003310222</v>
      </c>
      <c r="F39" s="304">
        <f t="shared" ca="1" si="10"/>
        <v>33.063540984859706</v>
      </c>
      <c r="G39" s="306">
        <f t="shared" ca="1" si="11"/>
        <v>35.534446595313831</v>
      </c>
      <c r="H39" s="307">
        <f t="shared" ca="1" si="12"/>
        <v>160.66082585118511</v>
      </c>
      <c r="I39" s="304">
        <f t="shared" ca="1" si="13"/>
        <v>164.54360473145118</v>
      </c>
      <c r="J39" s="306">
        <f t="shared" ca="1" si="14"/>
        <v>113.31149961719271</v>
      </c>
      <c r="K39" s="307">
        <f t="shared" ca="1" si="15"/>
        <v>555.47073335627465</v>
      </c>
      <c r="L39" s="304">
        <f t="shared" ca="1" si="0"/>
        <v>566.91025000510854</v>
      </c>
      <c r="M39" s="306">
        <f t="shared" ca="1" si="16"/>
        <v>1.3531238315315903</v>
      </c>
      <c r="N39" s="304">
        <f t="shared" ca="1" si="17"/>
        <v>77.528284705331146</v>
      </c>
      <c r="P39" s="310">
        <f t="shared" ca="1" si="18"/>
        <v>3</v>
      </c>
      <c r="Q39" s="304">
        <f t="shared" ca="1" si="19"/>
        <v>0</v>
      </c>
      <c r="R39" s="306">
        <f t="shared" ca="1" si="20"/>
        <v>0</v>
      </c>
      <c r="S39" s="307">
        <f t="shared" ca="1" si="21"/>
        <v>2.7549999999999994</v>
      </c>
      <c r="T39" s="304">
        <f t="shared" ca="1" si="1"/>
        <v>27.026549999999997</v>
      </c>
      <c r="U39" s="311">
        <f t="shared" ca="1" si="2"/>
        <v>0</v>
      </c>
      <c r="V39" s="306">
        <f t="shared" ca="1" si="3"/>
        <v>1.1587936204732847</v>
      </c>
      <c r="W39" s="304">
        <f t="shared" ca="1" si="4"/>
        <v>64.24524353728728</v>
      </c>
      <c r="Y39" s="314" t="str">
        <f t="shared" ca="1" si="22"/>
        <v/>
      </c>
      <c r="Z39" s="315" t="str">
        <f t="shared" ca="1" si="23"/>
        <v/>
      </c>
      <c r="AA39" s="316" t="str">
        <f t="shared" ca="1" si="24"/>
        <v/>
      </c>
      <c r="AC39" s="310" t="e">
        <f t="shared" ca="1" si="25"/>
        <v>#N/A</v>
      </c>
      <c r="AD39" s="323" t="e">
        <f t="shared" ca="1" si="26"/>
        <v>#N/A</v>
      </c>
      <c r="AE39" s="324">
        <f t="shared" ca="1" si="5"/>
        <v>555.47073335627465</v>
      </c>
      <c r="AG39" s="306">
        <f t="shared" ca="1" si="27"/>
        <v>-32.995677494459613</v>
      </c>
      <c r="AH39" s="304">
        <f t="shared" ca="1" si="28"/>
        <v>-23.416894123859215</v>
      </c>
    </row>
    <row r="40" spans="1:34" x14ac:dyDescent="0.2">
      <c r="A40" s="347">
        <f t="shared" ca="1" si="6"/>
        <v>0.01</v>
      </c>
      <c r="B40" s="304">
        <f t="shared" ca="1" si="7"/>
        <v>3.5599999999999925</v>
      </c>
      <c r="D40" s="306">
        <f t="shared" ca="1" si="8"/>
        <v>-5.0360255573241988</v>
      </c>
      <c r="E40" s="307">
        <f t="shared" ca="1" si="9"/>
        <v>-32.579231058014592</v>
      </c>
      <c r="F40" s="304">
        <f t="shared" ca="1" si="10"/>
        <v>32.966162193156862</v>
      </c>
      <c r="G40" s="306">
        <f t="shared" ca="1" si="11"/>
        <v>35.484086339740593</v>
      </c>
      <c r="H40" s="307">
        <f t="shared" ca="1" si="12"/>
        <v>160.33503354060497</v>
      </c>
      <c r="I40" s="304">
        <f t="shared" ca="1" si="13"/>
        <v>164.21462591326355</v>
      </c>
      <c r="J40" s="306">
        <f t="shared" ca="1" si="14"/>
        <v>113.66659228186798</v>
      </c>
      <c r="K40" s="307">
        <f t="shared" ca="1" si="15"/>
        <v>557.07571265323361</v>
      </c>
      <c r="L40" s="304">
        <f t="shared" ca="1" si="0"/>
        <v>568.55381788277566</v>
      </c>
      <c r="M40" s="306">
        <f t="shared" ca="1" si="16"/>
        <v>1.3529948208344209</v>
      </c>
      <c r="N40" s="304">
        <f t="shared" ca="1" si="17"/>
        <v>77.520892936871306</v>
      </c>
      <c r="P40" s="310">
        <f t="shared" ca="1" si="18"/>
        <v>3</v>
      </c>
      <c r="Q40" s="304">
        <f t="shared" ca="1" si="19"/>
        <v>0</v>
      </c>
      <c r="R40" s="306">
        <f t="shared" ca="1" si="20"/>
        <v>0</v>
      </c>
      <c r="S40" s="307">
        <f t="shared" ca="1" si="21"/>
        <v>2.7549999999999994</v>
      </c>
      <c r="T40" s="304">
        <f t="shared" ca="1" si="1"/>
        <v>27.026549999999997</v>
      </c>
      <c r="U40" s="311">
        <f t="shared" ca="1" si="2"/>
        <v>0</v>
      </c>
      <c r="V40" s="306">
        <f t="shared" ca="1" si="3"/>
        <v>1.1586075074549469</v>
      </c>
      <c r="W40" s="304">
        <f t="shared" ca="1" si="4"/>
        <v>63.978326852408529</v>
      </c>
      <c r="Y40" s="314" t="str">
        <f t="shared" ca="1" si="22"/>
        <v/>
      </c>
      <c r="Z40" s="315" t="str">
        <f t="shared" ca="1" si="23"/>
        <v/>
      </c>
      <c r="AA40" s="316" t="str">
        <f t="shared" ca="1" si="24"/>
        <v/>
      </c>
      <c r="AC40" s="310" t="e">
        <f t="shared" ca="1" si="25"/>
        <v>#N/A</v>
      </c>
      <c r="AD40" s="323" t="e">
        <f t="shared" ca="1" si="26"/>
        <v>#N/A</v>
      </c>
      <c r="AE40" s="324">
        <f t="shared" ca="1" si="5"/>
        <v>557.07571265323361</v>
      </c>
      <c r="AG40" s="306">
        <f t="shared" ca="1" si="27"/>
        <v>-32.898018476204527</v>
      </c>
      <c r="AH40" s="304">
        <f t="shared" ca="1" si="28"/>
        <v>-23.319507636038946</v>
      </c>
    </row>
    <row r="41" spans="1:34" x14ac:dyDescent="0.2">
      <c r="A41" s="347">
        <f t="shared" ca="1" si="6"/>
        <v>0.01</v>
      </c>
      <c r="B41" s="304">
        <f t="shared" ca="1" si="7"/>
        <v>3.5699999999999923</v>
      </c>
      <c r="D41" s="306">
        <f t="shared" ca="1" si="8"/>
        <v>-5.0180278477768381</v>
      </c>
      <c r="E41" s="307">
        <f t="shared" ca="1" si="9"/>
        <v>-32.483985616473696</v>
      </c>
      <c r="F41" s="304">
        <f t="shared" ca="1" si="10"/>
        <v>32.869285435073486</v>
      </c>
      <c r="G41" s="306">
        <f t="shared" ca="1" si="11"/>
        <v>35.433906061262824</v>
      </c>
      <c r="H41" s="307">
        <f t="shared" ca="1" si="12"/>
        <v>160.01019368444022</v>
      </c>
      <c r="I41" s="304">
        <f t="shared" ca="1" si="13"/>
        <v>163.88661867794599</v>
      </c>
      <c r="J41" s="306">
        <f t="shared" ca="1" si="14"/>
        <v>114.021182243873</v>
      </c>
      <c r="K41" s="307">
        <f t="shared" ca="1" si="15"/>
        <v>558.6774387893588</v>
      </c>
      <c r="L41" s="304">
        <f t="shared" ca="1" si="0"/>
        <v>570.19409906849114</v>
      </c>
      <c r="M41" s="306">
        <f t="shared" ca="1" si="16"/>
        <v>1.352865476531188</v>
      </c>
      <c r="N41" s="304">
        <f t="shared" ca="1" si="17"/>
        <v>77.513482054191996</v>
      </c>
      <c r="P41" s="310">
        <f t="shared" ca="1" si="18"/>
        <v>3</v>
      </c>
      <c r="Q41" s="304">
        <f t="shared" ca="1" si="19"/>
        <v>0</v>
      </c>
      <c r="R41" s="306">
        <f t="shared" ca="1" si="20"/>
        <v>0</v>
      </c>
      <c r="S41" s="307">
        <f t="shared" ca="1" si="21"/>
        <v>2.7549999999999994</v>
      </c>
      <c r="T41" s="304">
        <f t="shared" ca="1" si="1"/>
        <v>27.026549999999997</v>
      </c>
      <c r="U41" s="311">
        <f t="shared" ca="1" si="2"/>
        <v>0</v>
      </c>
      <c r="V41" s="306">
        <f t="shared" ca="1" si="3"/>
        <v>1.1584218006430995</v>
      </c>
      <c r="W41" s="304">
        <f t="shared" ca="1" si="4"/>
        <v>63.712783829815123</v>
      </c>
      <c r="Y41" s="314" t="str">
        <f t="shared" ca="1" si="22"/>
        <v/>
      </c>
      <c r="Z41" s="315" t="str">
        <f t="shared" ca="1" si="23"/>
        <v/>
      </c>
      <c r="AA41" s="316" t="str">
        <f t="shared" ca="1" si="24"/>
        <v/>
      </c>
      <c r="AC41" s="310" t="e">
        <f t="shared" ca="1" si="25"/>
        <v>#N/A</v>
      </c>
      <c r="AD41" s="323" t="e">
        <f t="shared" ca="1" si="26"/>
        <v>#N/A</v>
      </c>
      <c r="AE41" s="324">
        <f t="shared" ca="1" si="5"/>
        <v>558.6774387893588</v>
      </c>
      <c r="AG41" s="306">
        <f t="shared" ca="1" si="27"/>
        <v>-32.800860622491726</v>
      </c>
      <c r="AH41" s="304">
        <f t="shared" ca="1" si="28"/>
        <v>-23.2226231769178</v>
      </c>
    </row>
    <row r="42" spans="1:34" x14ac:dyDescent="0.2">
      <c r="A42" s="347">
        <f t="shared" ca="1" si="6"/>
        <v>0.01</v>
      </c>
      <c r="B42" s="304">
        <f t="shared" ca="1" si="7"/>
        <v>3.5799999999999921</v>
      </c>
      <c r="D42" s="306">
        <f t="shared" ca="1" si="8"/>
        <v>-5.0001209832001505</v>
      </c>
      <c r="E42" s="307">
        <f t="shared" ca="1" si="9"/>
        <v>-32.389230344637205</v>
      </c>
      <c r="F42" s="304">
        <f t="shared" ca="1" si="10"/>
        <v>32.772907288865994</v>
      </c>
      <c r="G42" s="306">
        <f t="shared" ca="1" si="11"/>
        <v>35.38390485143082</v>
      </c>
      <c r="H42" s="307">
        <f t="shared" ca="1" si="12"/>
        <v>159.68630138099385</v>
      </c>
      <c r="I42" s="304">
        <f t="shared" ca="1" si="13"/>
        <v>163.55957804811283</v>
      </c>
      <c r="J42" s="306">
        <f t="shared" ca="1" si="14"/>
        <v>114.37527129843647</v>
      </c>
      <c r="K42" s="307">
        <f t="shared" ca="1" si="15"/>
        <v>560.27592126468596</v>
      </c>
      <c r="L42" s="304">
        <f t="shared" ca="1" si="0"/>
        <v>571.83110324079394</v>
      </c>
      <c r="M42" s="306">
        <f t="shared" ca="1" si="16"/>
        <v>1.3527357978570151</v>
      </c>
      <c r="N42" s="304">
        <f t="shared" ca="1" si="17"/>
        <v>77.506052013469045</v>
      </c>
      <c r="P42" s="310">
        <f t="shared" ca="1" si="18"/>
        <v>3</v>
      </c>
      <c r="Q42" s="304">
        <f t="shared" ca="1" si="19"/>
        <v>0</v>
      </c>
      <c r="R42" s="306">
        <f t="shared" ca="1" si="20"/>
        <v>0</v>
      </c>
      <c r="S42" s="307">
        <f t="shared" ca="1" si="21"/>
        <v>2.7549999999999994</v>
      </c>
      <c r="T42" s="304">
        <f t="shared" ca="1" si="1"/>
        <v>27.026549999999997</v>
      </c>
      <c r="U42" s="311">
        <f t="shared" ca="1" si="2"/>
        <v>0</v>
      </c>
      <c r="V42" s="306">
        <f t="shared" ca="1" si="3"/>
        <v>1.1582364987534641</v>
      </c>
      <c r="W42" s="304">
        <f t="shared" ca="1" si="4"/>
        <v>63.448605123587711</v>
      </c>
      <c r="Y42" s="314" t="str">
        <f t="shared" ca="1" si="22"/>
        <v/>
      </c>
      <c r="Z42" s="315" t="str">
        <f t="shared" ca="1" si="23"/>
        <v/>
      </c>
      <c r="AA42" s="316" t="str">
        <f t="shared" ca="1" si="24"/>
        <v/>
      </c>
      <c r="AC42" s="310" t="e">
        <f t="shared" ca="1" si="25"/>
        <v>#N/A</v>
      </c>
      <c r="AD42" s="323" t="e">
        <f t="shared" ca="1" si="26"/>
        <v>#N/A</v>
      </c>
      <c r="AE42" s="324">
        <f t="shared" ca="1" si="5"/>
        <v>560.27592126468596</v>
      </c>
      <c r="AG42" s="306">
        <f t="shared" ca="1" si="27"/>
        <v>-32.704200508776921</v>
      </c>
      <c r="AH42" s="304">
        <f t="shared" ca="1" si="28"/>
        <v>-23.126237324796783</v>
      </c>
    </row>
    <row r="43" spans="1:34" x14ac:dyDescent="0.2">
      <c r="A43" s="347">
        <f t="shared" ca="1" si="6"/>
        <v>0.01</v>
      </c>
      <c r="B43" s="304">
        <f t="shared" ca="1" si="7"/>
        <v>3.5899999999999919</v>
      </c>
      <c r="D43" s="306">
        <f t="shared" ca="1" si="8"/>
        <v>-4.9823043419698392</v>
      </c>
      <c r="E43" s="307">
        <f t="shared" ca="1" si="9"/>
        <v>-32.294961907517056</v>
      </c>
      <c r="F43" s="304">
        <f t="shared" ca="1" si="10"/>
        <v>32.677024362141502</v>
      </c>
      <c r="G43" s="306">
        <f t="shared" ca="1" si="11"/>
        <v>35.334081808011121</v>
      </c>
      <c r="H43" s="307">
        <f t="shared" ca="1" si="12"/>
        <v>159.36335176191869</v>
      </c>
      <c r="I43" s="304">
        <f t="shared" ca="1" si="13"/>
        <v>163.23349908033049</v>
      </c>
      <c r="J43" s="306">
        <f t="shared" ca="1" si="14"/>
        <v>114.72886123173369</v>
      </c>
      <c r="K43" s="307">
        <f t="shared" ca="1" si="15"/>
        <v>561.87116953040049</v>
      </c>
      <c r="L43" s="304">
        <f t="shared" ca="1" si="0"/>
        <v>573.46484002856744</v>
      </c>
      <c r="M43" s="306">
        <f t="shared" ca="1" si="16"/>
        <v>1.3526057840440002</v>
      </c>
      <c r="N43" s="304">
        <f t="shared" ca="1" si="17"/>
        <v>77.498602770704878</v>
      </c>
      <c r="P43" s="310">
        <f t="shared" ca="1" si="18"/>
        <v>3</v>
      </c>
      <c r="Q43" s="304">
        <f t="shared" ca="1" si="19"/>
        <v>0</v>
      </c>
      <c r="R43" s="306">
        <f t="shared" ca="1" si="20"/>
        <v>0</v>
      </c>
      <c r="S43" s="307">
        <f t="shared" ca="1" si="21"/>
        <v>2.7549999999999994</v>
      </c>
      <c r="T43" s="304">
        <f t="shared" ca="1" si="1"/>
        <v>27.026549999999997</v>
      </c>
      <c r="U43" s="311">
        <f t="shared" ca="1" si="2"/>
        <v>0</v>
      </c>
      <c r="V43" s="306">
        <f t="shared" ca="1" si="3"/>
        <v>1.1580516005085484</v>
      </c>
      <c r="W43" s="304">
        <f t="shared" ca="1" si="4"/>
        <v>63.185781467835092</v>
      </c>
      <c r="Y43" s="314" t="str">
        <f t="shared" ca="1" si="22"/>
        <v/>
      </c>
      <c r="Z43" s="315" t="str">
        <f t="shared" ca="1" si="23"/>
        <v/>
      </c>
      <c r="AA43" s="316" t="str">
        <f t="shared" ca="1" si="24"/>
        <v/>
      </c>
      <c r="AC43" s="310" t="e">
        <f t="shared" ca="1" si="25"/>
        <v>#N/A</v>
      </c>
      <c r="AD43" s="323" t="e">
        <f t="shared" ca="1" si="26"/>
        <v>#N/A</v>
      </c>
      <c r="AE43" s="324">
        <f t="shared" ca="1" si="5"/>
        <v>561.87116953040049</v>
      </c>
      <c r="AG43" s="306">
        <f t="shared" ca="1" si="27"/>
        <v>-32.608034739853338</v>
      </c>
      <c r="AH43" s="304">
        <f t="shared" ca="1" si="28"/>
        <v>-23.030346687327668</v>
      </c>
    </row>
    <row r="44" spans="1:34" x14ac:dyDescent="0.2">
      <c r="A44" s="347">
        <f t="shared" ca="1" si="6"/>
        <v>0.01</v>
      </c>
      <c r="B44" s="304">
        <f t="shared" ca="1" si="7"/>
        <v>3.5999999999999917</v>
      </c>
      <c r="D44" s="306">
        <f t="shared" ca="1" si="8"/>
        <v>-4.9645773077806803</v>
      </c>
      <c r="E44" s="307">
        <f t="shared" ca="1" si="9"/>
        <v>-32.201176998682136</v>
      </c>
      <c r="F44" s="304">
        <f t="shared" ca="1" si="10"/>
        <v>32.581633291555328</v>
      </c>
      <c r="G44" s="306">
        <f t="shared" ca="1" si="11"/>
        <v>35.284436034933314</v>
      </c>
      <c r="H44" s="307">
        <f t="shared" ca="1" si="12"/>
        <v>159.04133999193186</v>
      </c>
      <c r="I44" s="304">
        <f t="shared" ca="1" si="13"/>
        <v>162.9083768648272</v>
      </c>
      <c r="J44" s="306">
        <f t="shared" ca="1" si="14"/>
        <v>115.08195382094841</v>
      </c>
      <c r="K44" s="307">
        <f t="shared" ca="1" si="15"/>
        <v>563.46319298916978</v>
      </c>
      <c r="L44" s="304">
        <f t="shared" ca="1" si="0"/>
        <v>575.09531901137689</v>
      </c>
      <c r="M44" s="306">
        <f t="shared" ca="1" si="16"/>
        <v>1.3524754343212038</v>
      </c>
      <c r="N44" s="304">
        <f t="shared" ca="1" si="17"/>
        <v>77.491134281727938</v>
      </c>
      <c r="P44" s="310">
        <f t="shared" ca="1" si="18"/>
        <v>3</v>
      </c>
      <c r="Q44" s="304">
        <f t="shared" ca="1" si="19"/>
        <v>0</v>
      </c>
      <c r="R44" s="306">
        <f t="shared" ca="1" si="20"/>
        <v>0</v>
      </c>
      <c r="S44" s="307">
        <f t="shared" ca="1" si="21"/>
        <v>2.7549999999999994</v>
      </c>
      <c r="T44" s="304">
        <f t="shared" ca="1" si="1"/>
        <v>27.026549999999997</v>
      </c>
      <c r="U44" s="311">
        <f t="shared" ca="1" si="2"/>
        <v>0</v>
      </c>
      <c r="V44" s="306">
        <f t="shared" ca="1" si="3"/>
        <v>1.1578671046376021</v>
      </c>
      <c r="W44" s="304">
        <f t="shared" ca="1" si="4"/>
        <v>62.924303675871577</v>
      </c>
      <c r="Y44" s="314" t="str">
        <f t="shared" ca="1" si="22"/>
        <v/>
      </c>
      <c r="Z44" s="315" t="str">
        <f t="shared" ca="1" si="23"/>
        <v/>
      </c>
      <c r="AA44" s="316" t="str">
        <f t="shared" ca="1" si="24"/>
        <v/>
      </c>
      <c r="AC44" s="310" t="e">
        <f t="shared" ca="1" si="25"/>
        <v>#N/A</v>
      </c>
      <c r="AD44" s="323" t="e">
        <f t="shared" ca="1" si="26"/>
        <v>#N/A</v>
      </c>
      <c r="AE44" s="324">
        <f t="shared" ca="1" si="5"/>
        <v>563.46319298916978</v>
      </c>
      <c r="AG44" s="306">
        <f t="shared" ca="1" si="27"/>
        <v>-32.51235994954915</v>
      </c>
      <c r="AH44" s="304">
        <f t="shared" ca="1" si="28"/>
        <v>-22.934947901210563</v>
      </c>
    </row>
    <row r="45" spans="1:34" x14ac:dyDescent="0.2">
      <c r="A45" s="347">
        <f t="shared" ca="1" si="6"/>
        <v>0.01</v>
      </c>
      <c r="B45" s="304">
        <f t="shared" ca="1" si="7"/>
        <v>3.6099999999999914</v>
      </c>
      <c r="D45" s="306">
        <f t="shared" ca="1" si="8"/>
        <v>-4.9469392695918346</v>
      </c>
      <c r="E45" s="307">
        <f t="shared" ca="1" si="9"/>
        <v>-32.107872339964729</v>
      </c>
      <c r="F45" s="304">
        <f t="shared" ca="1" si="10"/>
        <v>32.486730742512428</v>
      </c>
      <c r="G45" s="306">
        <f t="shared" ca="1" si="11"/>
        <v>35.234966642237396</v>
      </c>
      <c r="H45" s="307">
        <f t="shared" ca="1" si="12"/>
        <v>158.72026126853223</v>
      </c>
      <c r="I45" s="304">
        <f t="shared" ca="1" si="13"/>
        <v>162.58420652520562</v>
      </c>
      <c r="J45" s="306">
        <f t="shared" ca="1" si="14"/>
        <v>115.43455083433426</v>
      </c>
      <c r="K45" s="307">
        <f t="shared" ca="1" si="15"/>
        <v>565.0520009954721</v>
      </c>
      <c r="L45" s="304">
        <f t="shared" ca="1" si="0"/>
        <v>576.72254971980374</v>
      </c>
      <c r="M45" s="306">
        <f t="shared" ca="1" si="16"/>
        <v>1.3523447479146353</v>
      </c>
      <c r="N45" s="304">
        <f t="shared" ca="1" si="17"/>
        <v>77.483646502191846</v>
      </c>
      <c r="P45" s="310">
        <f t="shared" ca="1" si="18"/>
        <v>3</v>
      </c>
      <c r="Q45" s="304">
        <f t="shared" ca="1" si="19"/>
        <v>0</v>
      </c>
      <c r="R45" s="306">
        <f t="shared" ca="1" si="20"/>
        <v>0</v>
      </c>
      <c r="S45" s="307">
        <f t="shared" ca="1" si="21"/>
        <v>2.7549999999999994</v>
      </c>
      <c r="T45" s="304">
        <f t="shared" ca="1" si="1"/>
        <v>27.026549999999997</v>
      </c>
      <c r="U45" s="311">
        <f t="shared" ca="1" si="2"/>
        <v>0</v>
      </c>
      <c r="V45" s="306">
        <f t="shared" ca="1" si="3"/>
        <v>1.1576830098765669</v>
      </c>
      <c r="W45" s="304">
        <f t="shared" ca="1" si="4"/>
        <v>62.664162639403784</v>
      </c>
      <c r="Y45" s="314" t="str">
        <f t="shared" ca="1" si="22"/>
        <v/>
      </c>
      <c r="Z45" s="315" t="str">
        <f t="shared" ca="1" si="23"/>
        <v/>
      </c>
      <c r="AA45" s="316" t="str">
        <f t="shared" ca="1" si="24"/>
        <v/>
      </c>
      <c r="AC45" s="310" t="e">
        <f t="shared" ca="1" si="25"/>
        <v>#N/A</v>
      </c>
      <c r="AD45" s="323" t="e">
        <f t="shared" ca="1" si="26"/>
        <v>#N/A</v>
      </c>
      <c r="AE45" s="324">
        <f t="shared" ca="1" si="5"/>
        <v>565.0520009954721</v>
      </c>
      <c r="AG45" s="306">
        <f t="shared" ca="1" si="27"/>
        <v>-32.417172800428851</v>
      </c>
      <c r="AH45" s="304">
        <f t="shared" ca="1" si="28"/>
        <v>-22.840037631895314</v>
      </c>
    </row>
    <row r="46" spans="1:34" x14ac:dyDescent="0.2">
      <c r="A46" s="347">
        <f t="shared" ca="1" si="6"/>
        <v>0.01</v>
      </c>
      <c r="B46" s="304">
        <f t="shared" ca="1" si="7"/>
        <v>3.6199999999999912</v>
      </c>
      <c r="D46" s="306">
        <f t="shared" ca="1" si="8"/>
        <v>-4.9293896215728106</v>
      </c>
      <c r="E46" s="307">
        <f t="shared" ca="1" si="9"/>
        <v>-32.01504468117033</v>
      </c>
      <c r="F46" s="304">
        <f t="shared" ca="1" si="10"/>
        <v>32.392313408872212</v>
      </c>
      <c r="G46" s="306">
        <f t="shared" ca="1" si="11"/>
        <v>35.185672746021666</v>
      </c>
      <c r="H46" s="307">
        <f t="shared" ca="1" si="12"/>
        <v>158.40011082172052</v>
      </c>
      <c r="I46" s="304">
        <f t="shared" ca="1" si="13"/>
        <v>162.26098321815837</v>
      </c>
      <c r="J46" s="306">
        <f t="shared" ca="1" si="14"/>
        <v>115.78665403127556</v>
      </c>
      <c r="K46" s="307">
        <f t="shared" ca="1" si="15"/>
        <v>566.63760285592332</v>
      </c>
      <c r="L46" s="304">
        <f t="shared" ca="1" si="0"/>
        <v>578.34654163577864</v>
      </c>
      <c r="M46" s="306">
        <f t="shared" ca="1" si="16"/>
        <v>1.3522137240472425</v>
      </c>
      <c r="N46" s="304">
        <f t="shared" ca="1" si="17"/>
        <v>77.476139387574747</v>
      </c>
      <c r="P46" s="310">
        <f t="shared" ca="1" si="18"/>
        <v>3</v>
      </c>
      <c r="Q46" s="304">
        <f t="shared" ca="1" si="19"/>
        <v>0</v>
      </c>
      <c r="R46" s="306">
        <f t="shared" ca="1" si="20"/>
        <v>0</v>
      </c>
      <c r="S46" s="307">
        <f t="shared" ca="1" si="21"/>
        <v>2.7549999999999994</v>
      </c>
      <c r="T46" s="304">
        <f t="shared" ca="1" si="1"/>
        <v>27.026549999999997</v>
      </c>
      <c r="U46" s="311">
        <f t="shared" ca="1" si="2"/>
        <v>0</v>
      </c>
      <c r="V46" s="306">
        <f t="shared" ca="1" si="3"/>
        <v>1.1574993149680317</v>
      </c>
      <c r="W46" s="304">
        <f t="shared" ca="1" si="4"/>
        <v>62.405349327727308</v>
      </c>
      <c r="Y46" s="314" t="str">
        <f t="shared" ca="1" si="22"/>
        <v/>
      </c>
      <c r="Z46" s="315" t="str">
        <f t="shared" ca="1" si="23"/>
        <v/>
      </c>
      <c r="AA46" s="316" t="str">
        <f t="shared" ca="1" si="24"/>
        <v/>
      </c>
      <c r="AC46" s="310" t="e">
        <f t="shared" ca="1" si="25"/>
        <v>#N/A</v>
      </c>
      <c r="AD46" s="323" t="e">
        <f t="shared" ca="1" si="26"/>
        <v>#N/A</v>
      </c>
      <c r="AE46" s="324">
        <f t="shared" ca="1" si="5"/>
        <v>566.63760285592332</v>
      </c>
      <c r="AG46" s="306">
        <f t="shared" ca="1" si="27"/>
        <v>-32.322469983497996</v>
      </c>
      <c r="AH46" s="304">
        <f t="shared" ca="1" si="28"/>
        <v>-22.745612573286316</v>
      </c>
    </row>
    <row r="47" spans="1:34" x14ac:dyDescent="0.2">
      <c r="A47" s="347">
        <f t="shared" ca="1" si="6"/>
        <v>0.01</v>
      </c>
      <c r="B47" s="304">
        <f t="shared" ca="1" si="7"/>
        <v>3.629999999999991</v>
      </c>
      <c r="D47" s="306">
        <f t="shared" ca="1" si="8"/>
        <v>-4.9119277630500227</v>
      </c>
      <c r="E47" s="307">
        <f t="shared" ca="1" si="9"/>
        <v>-31.922690799790978</v>
      </c>
      <c r="F47" s="304">
        <f t="shared" ca="1" si="10"/>
        <v>32.29837801265694</v>
      </c>
      <c r="G47" s="306">
        <f t="shared" ca="1" si="11"/>
        <v>35.136553468391163</v>
      </c>
      <c r="H47" s="307">
        <f t="shared" ca="1" si="12"/>
        <v>158.0808839137226</v>
      </c>
      <c r="I47" s="304">
        <f t="shared" ca="1" si="13"/>
        <v>161.93870213318667</v>
      </c>
      <c r="J47" s="306">
        <f t="shared" ca="1" si="14"/>
        <v>116.13826516234762</v>
      </c>
      <c r="K47" s="307">
        <f t="shared" ca="1" si="15"/>
        <v>568.22000782960049</v>
      </c>
      <c r="L47" s="304">
        <f t="shared" ca="1" si="0"/>
        <v>579.96730419290964</v>
      </c>
      <c r="M47" s="306">
        <f t="shared" ca="1" si="16"/>
        <v>1.3520823619388966</v>
      </c>
      <c r="N47" s="304">
        <f t="shared" ca="1" si="17"/>
        <v>77.468612893178587</v>
      </c>
      <c r="P47" s="310">
        <f t="shared" ca="1" si="18"/>
        <v>3</v>
      </c>
      <c r="Q47" s="304">
        <f t="shared" ca="1" si="19"/>
        <v>0</v>
      </c>
      <c r="R47" s="306">
        <f t="shared" ca="1" si="20"/>
        <v>0</v>
      </c>
      <c r="S47" s="307">
        <f t="shared" ca="1" si="21"/>
        <v>2.7549999999999994</v>
      </c>
      <c r="T47" s="304">
        <f t="shared" ca="1" si="1"/>
        <v>27.026549999999997</v>
      </c>
      <c r="U47" s="311">
        <f t="shared" ca="1" si="2"/>
        <v>0</v>
      </c>
      <c r="V47" s="306">
        <f t="shared" ca="1" si="3"/>
        <v>1.1573160186611879</v>
      </c>
      <c r="W47" s="304">
        <f t="shared" ca="1" si="4"/>
        <v>62.147854786933301</v>
      </c>
      <c r="Y47" s="314" t="str">
        <f t="shared" ca="1" si="22"/>
        <v/>
      </c>
      <c r="Z47" s="315" t="str">
        <f t="shared" ca="1" si="23"/>
        <v/>
      </c>
      <c r="AA47" s="316" t="str">
        <f t="shared" ca="1" si="24"/>
        <v/>
      </c>
      <c r="AC47" s="310" t="e">
        <f t="shared" ca="1" si="25"/>
        <v>#N/A</v>
      </c>
      <c r="AD47" s="323" t="e">
        <f t="shared" ca="1" si="26"/>
        <v>#N/A</v>
      </c>
      <c r="AE47" s="324">
        <f t="shared" ca="1" si="5"/>
        <v>568.22000782960049</v>
      </c>
      <c r="AG47" s="306">
        <f t="shared" ca="1" si="27"/>
        <v>-32.228248217911528</v>
      </c>
      <c r="AH47" s="304">
        <f t="shared" ca="1" si="28"/>
        <v>-22.651669447450931</v>
      </c>
    </row>
    <row r="48" spans="1:34" x14ac:dyDescent="0.2">
      <c r="A48" s="347">
        <f t="shared" ca="1" si="6"/>
        <v>0.01</v>
      </c>
      <c r="B48" s="304">
        <f t="shared" ca="1" si="7"/>
        <v>3.6399999999999908</v>
      </c>
      <c r="D48" s="306">
        <f t="shared" ca="1" si="8"/>
        <v>-4.8945530984540957</v>
      </c>
      <c r="E48" s="307">
        <f t="shared" ca="1" si="9"/>
        <v>-31.830807500722145</v>
      </c>
      <c r="F48" s="304">
        <f t="shared" ca="1" si="10"/>
        <v>32.204921303763747</v>
      </c>
      <c r="G48" s="306">
        <f t="shared" ca="1" si="11"/>
        <v>35.087607937406624</v>
      </c>
      <c r="H48" s="307">
        <f t="shared" ca="1" si="12"/>
        <v>157.76257583871538</v>
      </c>
      <c r="I48" s="304">
        <f t="shared" ca="1" si="13"/>
        <v>161.61735849232156</v>
      </c>
      <c r="J48" s="306">
        <f t="shared" ca="1" si="14"/>
        <v>116.48938596937661</v>
      </c>
      <c r="K48" s="307">
        <f t="shared" ca="1" si="15"/>
        <v>569.79922512836265</v>
      </c>
      <c r="L48" s="304">
        <f t="shared" ca="1" si="0"/>
        <v>581.5848467768094</v>
      </c>
      <c r="M48" s="306">
        <f t="shared" ca="1" si="16"/>
        <v>1.3519506608063816</v>
      </c>
      <c r="N48" s="304">
        <f t="shared" ca="1" si="17"/>
        <v>77.461066974128386</v>
      </c>
      <c r="P48" s="310">
        <f t="shared" ca="1" si="18"/>
        <v>3</v>
      </c>
      <c r="Q48" s="304">
        <f t="shared" ca="1" si="19"/>
        <v>0</v>
      </c>
      <c r="R48" s="306">
        <f t="shared" ca="1" si="20"/>
        <v>0</v>
      </c>
      <c r="S48" s="307">
        <f t="shared" ca="1" si="21"/>
        <v>2.7549999999999994</v>
      </c>
      <c r="T48" s="304">
        <f t="shared" ca="1" si="1"/>
        <v>27.026549999999997</v>
      </c>
      <c r="U48" s="311">
        <f t="shared" ca="1" si="2"/>
        <v>0</v>
      </c>
      <c r="V48" s="306">
        <f t="shared" ca="1" si="3"/>
        <v>1.1571331197117811</v>
      </c>
      <c r="W48" s="304">
        <f t="shared" ca="1" si="4"/>
        <v>61.891670139123931</v>
      </c>
      <c r="Y48" s="314" t="str">
        <f t="shared" ca="1" si="22"/>
        <v/>
      </c>
      <c r="Z48" s="315" t="str">
        <f t="shared" ca="1" si="23"/>
        <v/>
      </c>
      <c r="AA48" s="316" t="str">
        <f t="shared" ca="1" si="24"/>
        <v/>
      </c>
      <c r="AC48" s="310" t="e">
        <f t="shared" ca="1" si="25"/>
        <v>#N/A</v>
      </c>
      <c r="AD48" s="323" t="e">
        <f t="shared" ca="1" si="26"/>
        <v>#N/A</v>
      </c>
      <c r="AE48" s="324">
        <f t="shared" ca="1" si="5"/>
        <v>569.79922512836265</v>
      </c>
      <c r="AG48" s="306">
        <f t="shared" ca="1" si="27"/>
        <v>-32.134504250685751</v>
      </c>
      <c r="AH48" s="304">
        <f t="shared" ca="1" si="28"/>
        <v>-22.558205004331512</v>
      </c>
    </row>
    <row r="49" spans="1:34" x14ac:dyDescent="0.2">
      <c r="A49" s="347">
        <f t="shared" ca="1" si="6"/>
        <v>0.01</v>
      </c>
      <c r="B49" s="304">
        <f t="shared" ca="1" si="7"/>
        <v>3.6499999999999906</v>
      </c>
      <c r="D49" s="306">
        <f t="shared" ca="1" si="8"/>
        <v>-4.8772650372676702</v>
      </c>
      <c r="E49" s="307">
        <f t="shared" ca="1" si="9"/>
        <v>-31.73939161598279</v>
      </c>
      <c r="F49" s="304">
        <f t="shared" ca="1" si="10"/>
        <v>32.11194005967986</v>
      </c>
      <c r="G49" s="306">
        <f t="shared" ca="1" si="11"/>
        <v>35.038835287033947</v>
      </c>
      <c r="H49" s="307">
        <f t="shared" ca="1" si="12"/>
        <v>157.44518192255555</v>
      </c>
      <c r="I49" s="304">
        <f t="shared" ca="1" si="13"/>
        <v>161.29694754984828</v>
      </c>
      <c r="J49" s="306">
        <f t="shared" ca="1" si="14"/>
        <v>116.84001818549882</v>
      </c>
      <c r="K49" s="307">
        <f t="shared" ca="1" si="15"/>
        <v>571.37526391716904</v>
      </c>
      <c r="L49" s="304">
        <f t="shared" ca="1" si="0"/>
        <v>583.19917872541816</v>
      </c>
      <c r="M49" s="306">
        <f t="shared" ca="1" si="16"/>
        <v>1.3518186198633795</v>
      </c>
      <c r="N49" s="304">
        <f t="shared" ca="1" si="17"/>
        <v>77.453501585371441</v>
      </c>
      <c r="P49" s="310">
        <f t="shared" ca="1" si="18"/>
        <v>3</v>
      </c>
      <c r="Q49" s="304">
        <f t="shared" ca="1" si="19"/>
        <v>0</v>
      </c>
      <c r="R49" s="306">
        <f t="shared" ca="1" si="20"/>
        <v>0</v>
      </c>
      <c r="S49" s="307">
        <f t="shared" ca="1" si="21"/>
        <v>2.7549999999999994</v>
      </c>
      <c r="T49" s="304">
        <f t="shared" ca="1" si="1"/>
        <v>27.026549999999997</v>
      </c>
      <c r="U49" s="311">
        <f t="shared" ca="1" si="2"/>
        <v>0</v>
      </c>
      <c r="V49" s="306">
        <f t="shared" ca="1" si="3"/>
        <v>1.1569506168820674</v>
      </c>
      <c r="W49" s="304">
        <f t="shared" ca="1" si="4"/>
        <v>61.636786581637722</v>
      </c>
      <c r="Y49" s="314" t="str">
        <f t="shared" ca="1" si="22"/>
        <v/>
      </c>
      <c r="Z49" s="315" t="str">
        <f t="shared" ca="1" si="23"/>
        <v/>
      </c>
      <c r="AA49" s="316" t="str">
        <f t="shared" ca="1" si="24"/>
        <v/>
      </c>
      <c r="AC49" s="310" t="e">
        <f t="shared" ca="1" si="25"/>
        <v>#N/A</v>
      </c>
      <c r="AD49" s="323" t="e">
        <f t="shared" ca="1" si="26"/>
        <v>#N/A</v>
      </c>
      <c r="AE49" s="324">
        <f t="shared" ca="1" si="5"/>
        <v>571.37526391716904</v>
      </c>
      <c r="AG49" s="306">
        <f t="shared" ca="1" si="27"/>
        <v>-32.041234856413446</v>
      </c>
      <c r="AH49" s="304">
        <f t="shared" ca="1" si="28"/>
        <v>-22.465216021460595</v>
      </c>
    </row>
    <row r="50" spans="1:34" x14ac:dyDescent="0.2">
      <c r="A50" s="347">
        <f t="shared" ca="1" si="6"/>
        <v>0.01</v>
      </c>
      <c r="B50" s="304">
        <f t="shared" ca="1" si="7"/>
        <v>3.6599999999999904</v>
      </c>
      <c r="D50" s="306">
        <f t="shared" ca="1" si="8"/>
        <v>-4.8600629939739468</v>
      </c>
      <c r="E50" s="307">
        <f t="shared" ca="1" si="9"/>
        <v>-31.64844000443891</v>
      </c>
      <c r="F50" s="304">
        <f t="shared" ca="1" si="10"/>
        <v>32.01943108520144</v>
      </c>
      <c r="G50" s="306">
        <f t="shared" ca="1" si="11"/>
        <v>34.990234657094206</v>
      </c>
      <c r="H50" s="307">
        <f t="shared" ca="1" si="12"/>
        <v>157.12869752251115</v>
      </c>
      <c r="I50" s="304">
        <f t="shared" ca="1" si="13"/>
        <v>160.97746459203324</v>
      </c>
      <c r="J50" s="306">
        <f t="shared" ca="1" si="14"/>
        <v>117.19016353521945</v>
      </c>
      <c r="K50" s="307">
        <f t="shared" ca="1" si="15"/>
        <v>572.94813331439434</v>
      </c>
      <c r="L50" s="304">
        <f t="shared" ca="1" si="0"/>
        <v>584.8103093293247</v>
      </c>
      <c r="M50" s="306">
        <f t="shared" ca="1" si="16"/>
        <v>1.3516862383204593</v>
      </c>
      <c r="N50" s="304">
        <f t="shared" ca="1" si="17"/>
        <v>77.445916681676678</v>
      </c>
      <c r="P50" s="310">
        <f t="shared" ca="1" si="18"/>
        <v>3</v>
      </c>
      <c r="Q50" s="304">
        <f t="shared" ca="1" si="19"/>
        <v>0</v>
      </c>
      <c r="R50" s="306">
        <f t="shared" ca="1" si="20"/>
        <v>0</v>
      </c>
      <c r="S50" s="307">
        <f t="shared" ca="1" si="21"/>
        <v>2.7549999999999994</v>
      </c>
      <c r="T50" s="304">
        <f t="shared" ca="1" si="1"/>
        <v>27.026549999999997</v>
      </c>
      <c r="U50" s="311">
        <f t="shared" ca="1" si="2"/>
        <v>0</v>
      </c>
      <c r="V50" s="306">
        <f t="shared" ca="1" si="3"/>
        <v>1.1567685089407689</v>
      </c>
      <c r="W50" s="304">
        <f t="shared" ca="1" si="4"/>
        <v>61.383195386283909</v>
      </c>
      <c r="Y50" s="314" t="str">
        <f t="shared" ca="1" si="22"/>
        <v/>
      </c>
      <c r="Z50" s="315" t="str">
        <f t="shared" ca="1" si="23"/>
        <v/>
      </c>
      <c r="AA50" s="316" t="str">
        <f t="shared" ca="1" si="24"/>
        <v/>
      </c>
      <c r="AC50" s="310" t="e">
        <f t="shared" ca="1" si="25"/>
        <v>#N/A</v>
      </c>
      <c r="AD50" s="323" t="e">
        <f t="shared" ca="1" si="26"/>
        <v>#N/A</v>
      </c>
      <c r="AE50" s="324">
        <f t="shared" ca="1" si="5"/>
        <v>572.94813331439434</v>
      </c>
      <c r="AG50" s="306">
        <f t="shared" ca="1" si="27"/>
        <v>-31.948436836982651</v>
      </c>
      <c r="AH50" s="304">
        <f t="shared" ca="1" si="28"/>
        <v>-22.372699303679759</v>
      </c>
    </row>
    <row r="51" spans="1:34" x14ac:dyDescent="0.2">
      <c r="A51" s="347">
        <f t="shared" ca="1" si="6"/>
        <v>0.01</v>
      </c>
      <c r="B51" s="304">
        <f t="shared" ca="1" si="7"/>
        <v>3.6699999999999902</v>
      </c>
      <c r="D51" s="306">
        <f t="shared" ca="1" si="8"/>
        <v>-4.8429463880057524</v>
      </c>
      <c r="E51" s="307">
        <f t="shared" ca="1" si="9"/>
        <v>-31.557949551530342</v>
      </c>
      <c r="F51" s="304">
        <f t="shared" ca="1" si="10"/>
        <v>31.927391212155623</v>
      </c>
      <c r="G51" s="306">
        <f t="shared" ca="1" si="11"/>
        <v>34.941805193214151</v>
      </c>
      <c r="H51" s="307">
        <f t="shared" ca="1" si="12"/>
        <v>156.81311802699585</v>
      </c>
      <c r="I51" s="304">
        <f t="shared" ca="1" si="13"/>
        <v>160.6589049368539</v>
      </c>
      <c r="J51" s="306">
        <f t="shared" ca="1" si="14"/>
        <v>117.539823734471</v>
      </c>
      <c r="K51" s="307">
        <f t="shared" ca="1" si="15"/>
        <v>574.51784239214192</v>
      </c>
      <c r="L51" s="304">
        <f t="shared" ca="1" si="0"/>
        <v>586.41824783208494</v>
      </c>
      <c r="M51" s="306">
        <f t="shared" ca="1" si="16"/>
        <v>1.3515535153850633</v>
      </c>
      <c r="N51" s="304">
        <f t="shared" ca="1" si="17"/>
        <v>77.438312217633907</v>
      </c>
      <c r="P51" s="310">
        <f t="shared" ca="1" si="18"/>
        <v>3</v>
      </c>
      <c r="Q51" s="304">
        <f t="shared" ca="1" si="19"/>
        <v>0</v>
      </c>
      <c r="R51" s="306">
        <f t="shared" ca="1" si="20"/>
        <v>0</v>
      </c>
      <c r="S51" s="307">
        <f t="shared" ca="1" si="21"/>
        <v>2.7549999999999994</v>
      </c>
      <c r="T51" s="304">
        <f t="shared" ca="1" si="1"/>
        <v>27.026549999999997</v>
      </c>
      <c r="U51" s="311">
        <f t="shared" ca="1" si="2"/>
        <v>0</v>
      </c>
      <c r="V51" s="306">
        <f t="shared" ca="1" si="3"/>
        <v>1.156586794663029</v>
      </c>
      <c r="W51" s="304">
        <f t="shared" ca="1" si="4"/>
        <v>61.130887898585904</v>
      </c>
      <c r="Y51" s="314" t="str">
        <f t="shared" ca="1" si="22"/>
        <v/>
      </c>
      <c r="Z51" s="315" t="str">
        <f t="shared" ca="1" si="23"/>
        <v/>
      </c>
      <c r="AA51" s="316" t="str">
        <f t="shared" ca="1" si="24"/>
        <v/>
      </c>
      <c r="AC51" s="310" t="e">
        <f t="shared" ca="1" si="25"/>
        <v>#N/A</v>
      </c>
      <c r="AD51" s="323" t="e">
        <f t="shared" ca="1" si="26"/>
        <v>#N/A</v>
      </c>
      <c r="AE51" s="324">
        <f t="shared" ca="1" si="5"/>
        <v>574.51784239214192</v>
      </c>
      <c r="AG51" s="306">
        <f t="shared" ca="1" si="27"/>
        <v>-31.856107021298655</v>
      </c>
      <c r="AH51" s="304">
        <f t="shared" ca="1" si="28"/>
        <v>-22.280651682861677</v>
      </c>
    </row>
    <row r="52" spans="1:34" x14ac:dyDescent="0.2">
      <c r="A52" s="347">
        <f t="shared" ca="1" si="6"/>
        <v>0.01</v>
      </c>
      <c r="B52" s="304">
        <f t="shared" ca="1" si="7"/>
        <v>3.6799999999999899</v>
      </c>
      <c r="D52" s="306">
        <f t="shared" ca="1" si="8"/>
        <v>-4.8259146436952713</v>
      </c>
      <c r="E52" s="307">
        <f t="shared" ca="1" si="9"/>
        <v>-31.467917169000806</v>
      </c>
      <c r="F52" s="304">
        <f t="shared" ca="1" si="10"/>
        <v>31.835817299125967</v>
      </c>
      <c r="G52" s="306">
        <f t="shared" ca="1" si="11"/>
        <v>34.893546046777196</v>
      </c>
      <c r="H52" s="307">
        <f t="shared" ca="1" si="12"/>
        <v>156.49843885530584</v>
      </c>
      <c r="I52" s="304">
        <f t="shared" ca="1" si="13"/>
        <v>160.34126393373123</v>
      </c>
      <c r="J52" s="306">
        <f t="shared" ca="1" si="14"/>
        <v>117.88900049067095</v>
      </c>
      <c r="K52" s="307">
        <f t="shared" ca="1" si="15"/>
        <v>576.08440017655346</v>
      </c>
      <c r="L52" s="304">
        <f t="shared" ca="1" si="0"/>
        <v>588.02300343053651</v>
      </c>
      <c r="M52" s="306">
        <f t="shared" ca="1" si="16"/>
        <v>1.3514204502614935</v>
      </c>
      <c r="N52" s="304">
        <f t="shared" ca="1" si="17"/>
        <v>77.430688147652972</v>
      </c>
      <c r="P52" s="310">
        <f t="shared" ca="1" si="18"/>
        <v>3</v>
      </c>
      <c r="Q52" s="304">
        <f t="shared" ca="1" si="19"/>
        <v>0</v>
      </c>
      <c r="R52" s="306">
        <f t="shared" ca="1" si="20"/>
        <v>0</v>
      </c>
      <c r="S52" s="307">
        <f t="shared" ca="1" si="21"/>
        <v>2.7549999999999994</v>
      </c>
      <c r="T52" s="304">
        <f t="shared" ca="1" si="1"/>
        <v>27.026549999999997</v>
      </c>
      <c r="U52" s="311">
        <f t="shared" ca="1" si="2"/>
        <v>0</v>
      </c>
      <c r="V52" s="306">
        <f t="shared" ca="1" si="3"/>
        <v>1.1564054728303679</v>
      </c>
      <c r="W52" s="304">
        <f t="shared" ca="1" si="4"/>
        <v>60.879855537033549</v>
      </c>
      <c r="Y52" s="314" t="str">
        <f t="shared" ca="1" si="22"/>
        <v/>
      </c>
      <c r="Z52" s="315" t="str">
        <f t="shared" ca="1" si="23"/>
        <v/>
      </c>
      <c r="AA52" s="316" t="str">
        <f t="shared" ca="1" si="24"/>
        <v/>
      </c>
      <c r="AC52" s="310" t="e">
        <f t="shared" ca="1" si="25"/>
        <v>#N/A</v>
      </c>
      <c r="AD52" s="323" t="e">
        <f t="shared" ca="1" si="26"/>
        <v>#N/A</v>
      </c>
      <c r="AE52" s="324">
        <f t="shared" ca="1" si="5"/>
        <v>576.08440017655346</v>
      </c>
      <c r="AG52" s="306">
        <f t="shared" ca="1" si="27"/>
        <v>-31.764242265009344</v>
      </c>
      <c r="AH52" s="304">
        <f t="shared" ca="1" si="28"/>
        <v>-22.18907001763554</v>
      </c>
    </row>
    <row r="53" spans="1:34" x14ac:dyDescent="0.2">
      <c r="A53" s="347">
        <f t="shared" ca="1" si="6"/>
        <v>0.01</v>
      </c>
      <c r="B53" s="304">
        <f t="shared" ca="1" si="7"/>
        <v>3.6899999999999897</v>
      </c>
      <c r="D53" s="306">
        <f t="shared" ca="1" si="8"/>
        <v>-4.8089671902243456</v>
      </c>
      <c r="E53" s="307">
        <f t="shared" ca="1" si="9"/>
        <v>-31.378339794631074</v>
      </c>
      <c r="F53" s="304">
        <f t="shared" ca="1" si="10"/>
        <v>31.744706231181009</v>
      </c>
      <c r="G53" s="306">
        <f t="shared" ca="1" si="11"/>
        <v>34.845456374874949</v>
      </c>
      <c r="H53" s="307">
        <f t="shared" ca="1" si="12"/>
        <v>156.18465545735953</v>
      </c>
      <c r="I53" s="304">
        <f t="shared" ca="1" si="13"/>
        <v>160.02453696326518</v>
      </c>
      <c r="J53" s="306">
        <f t="shared" ca="1" si="14"/>
        <v>118.23769550277922</v>
      </c>
      <c r="K53" s="307">
        <f t="shared" ca="1" si="15"/>
        <v>577.64781564811676</v>
      </c>
      <c r="L53" s="304">
        <f t="shared" ca="1" si="0"/>
        <v>589.62458527511274</v>
      </c>
      <c r="M53" s="306">
        <f t="shared" ca="1" si="16"/>
        <v>1.3512870421509</v>
      </c>
      <c r="N53" s="304">
        <f t="shared" ca="1" si="17"/>
        <v>77.423044425963141</v>
      </c>
      <c r="P53" s="310">
        <f t="shared" ca="1" si="18"/>
        <v>3</v>
      </c>
      <c r="Q53" s="304">
        <f t="shared" ca="1" si="19"/>
        <v>0</v>
      </c>
      <c r="R53" s="306">
        <f t="shared" ca="1" si="20"/>
        <v>0</v>
      </c>
      <c r="S53" s="307">
        <f t="shared" ca="1" si="21"/>
        <v>2.7549999999999994</v>
      </c>
      <c r="T53" s="304">
        <f t="shared" ca="1" si="1"/>
        <v>27.026549999999997</v>
      </c>
      <c r="U53" s="311">
        <f t="shared" ca="1" si="2"/>
        <v>0</v>
      </c>
      <c r="V53" s="306">
        <f t="shared" ca="1" si="3"/>
        <v>1.1562245422306394</v>
      </c>
      <c r="W53" s="304">
        <f t="shared" ca="1" si="4"/>
        <v>60.630089792344698</v>
      </c>
      <c r="Y53" s="314" t="str">
        <f t="shared" ca="1" si="22"/>
        <v/>
      </c>
      <c r="Z53" s="315" t="str">
        <f t="shared" ca="1" si="23"/>
        <v/>
      </c>
      <c r="AA53" s="316" t="str">
        <f t="shared" ca="1" si="24"/>
        <v/>
      </c>
      <c r="AC53" s="310" t="e">
        <f t="shared" ca="1" si="25"/>
        <v>#N/A</v>
      </c>
      <c r="AD53" s="323" t="e">
        <f t="shared" ca="1" si="26"/>
        <v>#N/A</v>
      </c>
      <c r="AE53" s="324">
        <f t="shared" ca="1" si="5"/>
        <v>577.64781564811676</v>
      </c>
      <c r="AG53" s="306">
        <f t="shared" ca="1" si="27"/>
        <v>-31.672839450233688</v>
      </c>
      <c r="AH53" s="304">
        <f t="shared" ca="1" si="28"/>
        <v>-22.09795119311563</v>
      </c>
    </row>
    <row r="54" spans="1:34" x14ac:dyDescent="0.2">
      <c r="A54" s="347">
        <f t="shared" ca="1" si="6"/>
        <v>0.01</v>
      </c>
      <c r="B54" s="304">
        <f t="shared" ca="1" si="7"/>
        <v>3.6999999999999895</v>
      </c>
      <c r="D54" s="306">
        <f t="shared" ca="1" si="8"/>
        <v>-4.7921034615753566</v>
      </c>
      <c r="E54" s="307">
        <f t="shared" ca="1" si="9"/>
        <v>-31.289214391975456</v>
      </c>
      <c r="F54" s="304">
        <f t="shared" ca="1" si="10"/>
        <v>31.654054919606217</v>
      </c>
      <c r="G54" s="306">
        <f t="shared" ca="1" si="11"/>
        <v>34.797535340259195</v>
      </c>
      <c r="H54" s="307">
        <f t="shared" ca="1" si="12"/>
        <v>155.87176331343977</v>
      </c>
      <c r="I54" s="304">
        <f t="shared" ca="1" si="13"/>
        <v>159.70871943697242</v>
      </c>
      <c r="J54" s="306">
        <f t="shared" ca="1" si="14"/>
        <v>118.58591046135489</v>
      </c>
      <c r="K54" s="307">
        <f t="shared" ca="1" si="15"/>
        <v>579.20809774197073</v>
      </c>
      <c r="L54" s="304">
        <f t="shared" ca="1" si="0"/>
        <v>591.22300247015153</v>
      </c>
      <c r="M54" s="306">
        <f t="shared" ca="1" si="16"/>
        <v>1.3511532902512664</v>
      </c>
      <c r="N54" s="304">
        <f t="shared" ca="1" si="17"/>
        <v>77.415381006612279</v>
      </c>
      <c r="P54" s="310">
        <f t="shared" ca="1" si="18"/>
        <v>3</v>
      </c>
      <c r="Q54" s="304">
        <f t="shared" ca="1" si="19"/>
        <v>0</v>
      </c>
      <c r="R54" s="306">
        <f t="shared" ca="1" si="20"/>
        <v>0</v>
      </c>
      <c r="S54" s="307">
        <f t="shared" ca="1" si="21"/>
        <v>2.7549999999999994</v>
      </c>
      <c r="T54" s="304">
        <f t="shared" ca="1" si="1"/>
        <v>27.026549999999997</v>
      </c>
      <c r="U54" s="311">
        <f t="shared" ca="1" si="2"/>
        <v>0</v>
      </c>
      <c r="V54" s="306">
        <f t="shared" ca="1" si="3"/>
        <v>1.1560440016579872</v>
      </c>
      <c r="W54" s="304">
        <f t="shared" ca="1" si="4"/>
        <v>60.381582226734949</v>
      </c>
      <c r="Y54" s="314" t="str">
        <f t="shared" ca="1" si="22"/>
        <v/>
      </c>
      <c r="Z54" s="315" t="str">
        <f t="shared" ca="1" si="23"/>
        <v/>
      </c>
      <c r="AA54" s="316" t="str">
        <f t="shared" ca="1" si="24"/>
        <v/>
      </c>
      <c r="AC54" s="310" t="e">
        <f t="shared" ca="1" si="25"/>
        <v>#N/A</v>
      </c>
      <c r="AD54" s="323" t="e">
        <f t="shared" ca="1" si="26"/>
        <v>#N/A</v>
      </c>
      <c r="AE54" s="324">
        <f t="shared" ca="1" si="5"/>
        <v>579.20809774197073</v>
      </c>
      <c r="AG54" s="306">
        <f t="shared" ca="1" si="27"/>
        <v>-31.581895485293661</v>
      </c>
      <c r="AH54" s="304">
        <f t="shared" ca="1" si="28"/>
        <v>-22.007292120633288</v>
      </c>
    </row>
    <row r="55" spans="1:34" x14ac:dyDescent="0.2">
      <c r="A55" s="347">
        <f t="shared" ca="1" si="6"/>
        <v>0.01</v>
      </c>
      <c r="B55" s="304">
        <f t="shared" ca="1" si="7"/>
        <v>3.7099999999999893</v>
      </c>
      <c r="D55" s="306">
        <f t="shared" ca="1" si="8"/>
        <v>-4.7753228964827192</v>
      </c>
      <c r="E55" s="307">
        <f t="shared" ca="1" si="9"/>
        <v>-31.200537950101257</v>
      </c>
      <c r="F55" s="304">
        <f t="shared" ca="1" si="10"/>
        <v>31.563860301638975</v>
      </c>
      <c r="G55" s="306">
        <f t="shared" ca="1" si="11"/>
        <v>34.749782111294365</v>
      </c>
      <c r="H55" s="307">
        <f t="shared" ca="1" si="12"/>
        <v>155.55975793393876</v>
      </c>
      <c r="I55" s="304">
        <f t="shared" ca="1" si="13"/>
        <v>159.39380679702725</v>
      </c>
      <c r="J55" s="306">
        <f t="shared" ca="1" si="14"/>
        <v>118.93364704861266</v>
      </c>
      <c r="K55" s="307">
        <f t="shared" ca="1" si="15"/>
        <v>580.76525534820757</v>
      </c>
      <c r="L55" s="304">
        <f t="shared" ca="1" si="0"/>
        <v>592.81826407420408</v>
      </c>
      <c r="M55" s="306">
        <f t="shared" ca="1" si="16"/>
        <v>1.3510191937573977</v>
      </c>
      <c r="N55" s="304">
        <f t="shared" ca="1" si="17"/>
        <v>77.407697843466096</v>
      </c>
      <c r="P55" s="310">
        <f t="shared" ca="1" si="18"/>
        <v>3</v>
      </c>
      <c r="Q55" s="304">
        <f t="shared" ca="1" si="19"/>
        <v>0</v>
      </c>
      <c r="R55" s="306">
        <f t="shared" ca="1" si="20"/>
        <v>0</v>
      </c>
      <c r="S55" s="307">
        <f t="shared" ca="1" si="21"/>
        <v>2.7549999999999994</v>
      </c>
      <c r="T55" s="304">
        <f t="shared" ca="1" si="1"/>
        <v>27.026549999999997</v>
      </c>
      <c r="U55" s="311">
        <f t="shared" ca="1" si="2"/>
        <v>0</v>
      </c>
      <c r="V55" s="306">
        <f t="shared" ca="1" si="3"/>
        <v>1.1558638499128038</v>
      </c>
      <c r="W55" s="304">
        <f t="shared" ca="1" si="4"/>
        <v>60.134324473196578</v>
      </c>
      <c r="Y55" s="314" t="str">
        <f t="shared" ca="1" si="22"/>
        <v/>
      </c>
      <c r="Z55" s="315" t="str">
        <f t="shared" ca="1" si="23"/>
        <v/>
      </c>
      <c r="AA55" s="316" t="str">
        <f t="shared" ca="1" si="24"/>
        <v/>
      </c>
      <c r="AC55" s="310" t="e">
        <f t="shared" ca="1" si="25"/>
        <v>#N/A</v>
      </c>
      <c r="AD55" s="323" t="e">
        <f t="shared" ca="1" si="26"/>
        <v>#N/A</v>
      </c>
      <c r="AE55" s="324">
        <f t="shared" ca="1" si="5"/>
        <v>580.76525534820757</v>
      </c>
      <c r="AG55" s="306">
        <f t="shared" ca="1" si="27"/>
        <v>-31.491407304449094</v>
      </c>
      <c r="AH55" s="304">
        <f t="shared" ca="1" si="28"/>
        <v>-21.917089737471855</v>
      </c>
    </row>
    <row r="56" spans="1:34" x14ac:dyDescent="0.2">
      <c r="A56" s="347">
        <f t="shared" ca="1" si="6"/>
        <v>0.01</v>
      </c>
      <c r="B56" s="304">
        <f t="shared" ca="1" si="7"/>
        <v>3.7199999999999891</v>
      </c>
      <c r="D56" s="306">
        <f t="shared" ca="1" si="8"/>
        <v>-4.7586249383849211</v>
      </c>
      <c r="E56" s="307">
        <f t="shared" ca="1" si="9"/>
        <v>-31.112307483331435</v>
      </c>
      <c r="F56" s="304">
        <f t="shared" ca="1" si="10"/>
        <v>31.474119340206805</v>
      </c>
      <c r="G56" s="306">
        <f t="shared" ca="1" si="11"/>
        <v>34.702195861910518</v>
      </c>
      <c r="H56" s="307">
        <f t="shared" ca="1" si="12"/>
        <v>155.24863485910544</v>
      </c>
      <c r="I56" s="304">
        <f t="shared" ca="1" si="13"/>
        <v>159.0797945160046</v>
      </c>
      <c r="J56" s="306">
        <f t="shared" ca="1" si="14"/>
        <v>119.28090693847868</v>
      </c>
      <c r="K56" s="307">
        <f t="shared" ca="1" si="15"/>
        <v>582.31929731217281</v>
      </c>
      <c r="L56" s="304">
        <f t="shared" ca="1" si="0"/>
        <v>594.41037910033901</v>
      </c>
      <c r="M56" s="306">
        <f t="shared" ca="1" si="16"/>
        <v>1.3508847518609062</v>
      </c>
      <c r="N56" s="304">
        <f t="shared" ca="1" si="17"/>
        <v>77.39999489020741</v>
      </c>
      <c r="P56" s="310">
        <f t="shared" ca="1" si="18"/>
        <v>3</v>
      </c>
      <c r="Q56" s="304">
        <f t="shared" ca="1" si="19"/>
        <v>0</v>
      </c>
      <c r="R56" s="306">
        <f t="shared" ca="1" si="20"/>
        <v>0</v>
      </c>
      <c r="S56" s="307">
        <f t="shared" ca="1" si="21"/>
        <v>2.7549999999999994</v>
      </c>
      <c r="T56" s="304">
        <f t="shared" ca="1" si="1"/>
        <v>27.026549999999997</v>
      </c>
      <c r="U56" s="311">
        <f t="shared" ca="1" si="2"/>
        <v>0</v>
      </c>
      <c r="V56" s="306">
        <f t="shared" ca="1" si="3"/>
        <v>1.1556840858016846</v>
      </c>
      <c r="W56" s="304">
        <f t="shared" ca="1" si="4"/>
        <v>59.888308234785335</v>
      </c>
      <c r="Y56" s="314" t="str">
        <f t="shared" ca="1" si="22"/>
        <v/>
      </c>
      <c r="Z56" s="315" t="str">
        <f t="shared" ca="1" si="23"/>
        <v/>
      </c>
      <c r="AA56" s="316" t="str">
        <f t="shared" ca="1" si="24"/>
        <v/>
      </c>
      <c r="AC56" s="310" t="e">
        <f t="shared" ca="1" si="25"/>
        <v>#N/A</v>
      </c>
      <c r="AD56" s="323" t="e">
        <f t="shared" ca="1" si="26"/>
        <v>#N/A</v>
      </c>
      <c r="AE56" s="324">
        <f t="shared" ca="1" si="5"/>
        <v>582.31929731217281</v>
      </c>
      <c r="AG56" s="306">
        <f t="shared" ca="1" si="27"/>
        <v>-31.401371867635852</v>
      </c>
      <c r="AH56" s="304">
        <f t="shared" ca="1" si="28"/>
        <v>-21.827341006604932</v>
      </c>
    </row>
    <row r="57" spans="1:34" x14ac:dyDescent="0.2">
      <c r="A57" s="347">
        <f t="shared" ca="1" si="6"/>
        <v>0.01</v>
      </c>
      <c r="B57" s="304">
        <f t="shared" ca="1" si="7"/>
        <v>3.7299999999999889</v>
      </c>
      <c r="D57" s="306">
        <f t="shared" ca="1" si="8"/>
        <v>-4.7420090353771291</v>
      </c>
      <c r="E57" s="307">
        <f t="shared" ca="1" si="9"/>
        <v>-31.024520030990111</v>
      </c>
      <c r="F57" s="304">
        <f t="shared" ca="1" si="10"/>
        <v>31.384829023668505</v>
      </c>
      <c r="G57" s="306">
        <f t="shared" ca="1" si="11"/>
        <v>34.65477577155675</v>
      </c>
      <c r="H57" s="307">
        <f t="shared" ca="1" si="12"/>
        <v>154.93838965879553</v>
      </c>
      <c r="I57" s="304">
        <f t="shared" ca="1" si="13"/>
        <v>158.7666780966259</v>
      </c>
      <c r="J57" s="306">
        <f t="shared" ca="1" si="14"/>
        <v>119.62769179664602</v>
      </c>
      <c r="K57" s="307">
        <f t="shared" ca="1" si="15"/>
        <v>583.87023243476233</v>
      </c>
      <c r="L57" s="304">
        <f t="shared" ca="1" si="0"/>
        <v>595.99935651644512</v>
      </c>
      <c r="M57" s="306">
        <f t="shared" ca="1" si="16"/>
        <v>1.3507499637501987</v>
      </c>
      <c r="N57" s="304">
        <f t="shared" ca="1" si="17"/>
        <v>77.392272100335333</v>
      </c>
      <c r="P57" s="310">
        <f t="shared" ca="1" si="18"/>
        <v>3</v>
      </c>
      <c r="Q57" s="304">
        <f t="shared" ca="1" si="19"/>
        <v>0</v>
      </c>
      <c r="R57" s="306">
        <f t="shared" ca="1" si="20"/>
        <v>0</v>
      </c>
      <c r="S57" s="307">
        <f t="shared" ca="1" si="21"/>
        <v>2.7549999999999994</v>
      </c>
      <c r="T57" s="304">
        <f t="shared" ca="1" si="1"/>
        <v>27.026549999999997</v>
      </c>
      <c r="U57" s="311">
        <f t="shared" ca="1" si="2"/>
        <v>0</v>
      </c>
      <c r="V57" s="306">
        <f t="shared" ca="1" si="3"/>
        <v>1.155504708137389</v>
      </c>
      <c r="W57" s="304">
        <f t="shared" ca="1" si="4"/>
        <v>59.643525283916176</v>
      </c>
      <c r="Y57" s="314" t="str">
        <f t="shared" ca="1" si="22"/>
        <v/>
      </c>
      <c r="Z57" s="315" t="str">
        <f t="shared" ca="1" si="23"/>
        <v/>
      </c>
      <c r="AA57" s="316" t="str">
        <f t="shared" ca="1" si="24"/>
        <v/>
      </c>
      <c r="AC57" s="310" t="e">
        <f t="shared" ca="1" si="25"/>
        <v>#N/A</v>
      </c>
      <c r="AD57" s="323" t="e">
        <f t="shared" ca="1" si="26"/>
        <v>#N/A</v>
      </c>
      <c r="AE57" s="324">
        <f t="shared" ca="1" si="5"/>
        <v>583.87023243476233</v>
      </c>
      <c r="AG57" s="306">
        <f t="shared" ca="1" si="27"/>
        <v>-31.311786160206914</v>
      </c>
      <c r="AH57" s="304">
        <f t="shared" ca="1" si="28"/>
        <v>-21.738042916437511</v>
      </c>
    </row>
    <row r="58" spans="1:34" x14ac:dyDescent="0.2">
      <c r="A58" s="347">
        <f t="shared" ca="1" si="6"/>
        <v>0.01</v>
      </c>
      <c r="B58" s="304">
        <f t="shared" ca="1" si="7"/>
        <v>3.7399999999999887</v>
      </c>
      <c r="D58" s="306">
        <f t="shared" ca="1" si="8"/>
        <v>-4.7254746401643626</v>
      </c>
      <c r="E58" s="307">
        <f t="shared" ca="1" si="9"/>
        <v>-30.937172657151287</v>
      </c>
      <c r="F58" s="304">
        <f t="shared" ca="1" si="10"/>
        <v>31.295986365558534</v>
      </c>
      <c r="G58" s="306">
        <f t="shared" ca="1" si="11"/>
        <v>34.607521025155108</v>
      </c>
      <c r="H58" s="307">
        <f t="shared" ca="1" si="12"/>
        <v>154.629017932224</v>
      </c>
      <c r="I58" s="304">
        <f t="shared" ca="1" si="13"/>
        <v>158.4544530715076</v>
      </c>
      <c r="J58" s="306">
        <f t="shared" ca="1" si="14"/>
        <v>119.97400328062957</v>
      </c>
      <c r="K58" s="307">
        <f t="shared" ca="1" si="15"/>
        <v>585.41806947271743</v>
      </c>
      <c r="L58" s="304">
        <f t="shared" ca="1" si="0"/>
        <v>597.58520524553148</v>
      </c>
      <c r="M58" s="306">
        <f t="shared" ca="1" si="16"/>
        <v>1.3506148286104633</v>
      </c>
      <c r="N58" s="304">
        <f t="shared" ca="1" si="17"/>
        <v>77.38452942716458</v>
      </c>
      <c r="P58" s="310">
        <f t="shared" ca="1" si="18"/>
        <v>3</v>
      </c>
      <c r="Q58" s="304">
        <f t="shared" ca="1" si="19"/>
        <v>0</v>
      </c>
      <c r="R58" s="306">
        <f t="shared" ca="1" si="20"/>
        <v>0</v>
      </c>
      <c r="S58" s="307">
        <f t="shared" ca="1" si="21"/>
        <v>2.7549999999999994</v>
      </c>
      <c r="T58" s="304">
        <f t="shared" ca="1" si="1"/>
        <v>27.026549999999997</v>
      </c>
      <c r="U58" s="311">
        <f t="shared" ca="1" si="2"/>
        <v>0</v>
      </c>
      <c r="V58" s="306">
        <f t="shared" ca="1" si="3"/>
        <v>1.1553257157387964</v>
      </c>
      <c r="W58" s="304">
        <f t="shared" ca="1" si="4"/>
        <v>59.399967461666989</v>
      </c>
      <c r="Y58" s="314" t="str">
        <f t="shared" ca="1" si="22"/>
        <v/>
      </c>
      <c r="Z58" s="315" t="str">
        <f t="shared" ca="1" si="23"/>
        <v/>
      </c>
      <c r="AA58" s="316" t="str">
        <f t="shared" ca="1" si="24"/>
        <v/>
      </c>
      <c r="AC58" s="310" t="e">
        <f t="shared" ca="1" si="25"/>
        <v>#N/A</v>
      </c>
      <c r="AD58" s="323" t="e">
        <f t="shared" ca="1" si="26"/>
        <v>#N/A</v>
      </c>
      <c r="AE58" s="324">
        <f t="shared" ca="1" si="5"/>
        <v>585.41806947271743</v>
      </c>
      <c r="AG58" s="306">
        <f t="shared" ca="1" si="27"/>
        <v>-31.22264719267665</v>
      </c>
      <c r="AH58" s="304">
        <f t="shared" ca="1" si="28"/>
        <v>-21.64919248055034</v>
      </c>
    </row>
    <row r="59" spans="1:34" x14ac:dyDescent="0.2">
      <c r="A59" s="347">
        <f t="shared" ca="1" si="6"/>
        <v>0.01</v>
      </c>
      <c r="B59" s="304">
        <f t="shared" ca="1" si="7"/>
        <v>3.7499999999999885</v>
      </c>
      <c r="D59" s="306">
        <f t="shared" ca="1" si="8"/>
        <v>-4.7090212100152105</v>
      </c>
      <c r="E59" s="307">
        <f t="shared" ca="1" si="9"/>
        <v>-30.850262450390332</v>
      </c>
      <c r="F59" s="304">
        <f t="shared" ca="1" si="10"/>
        <v>31.207588404334238</v>
      </c>
      <c r="G59" s="306">
        <f t="shared" ca="1" si="11"/>
        <v>34.560430813054957</v>
      </c>
      <c r="H59" s="307">
        <f t="shared" ca="1" si="12"/>
        <v>154.32051530772009</v>
      </c>
      <c r="I59" s="304">
        <f t="shared" ca="1" si="13"/>
        <v>158.14311500291194</v>
      </c>
      <c r="J59" s="306">
        <f t="shared" ca="1" si="14"/>
        <v>120.31984303982063</v>
      </c>
      <c r="K59" s="307">
        <f t="shared" ca="1" si="15"/>
        <v>586.9628171389171</v>
      </c>
      <c r="L59" s="304">
        <f t="shared" ca="1" si="0"/>
        <v>599.167934166024</v>
      </c>
      <c r="M59" s="306">
        <f t="shared" ca="1" si="16"/>
        <v>1.3504793456236552</v>
      </c>
      <c r="N59" s="304">
        <f t="shared" ca="1" si="17"/>
        <v>77.376766823824653</v>
      </c>
      <c r="P59" s="310">
        <f t="shared" ca="1" si="18"/>
        <v>3</v>
      </c>
      <c r="Q59" s="304">
        <f t="shared" ca="1" si="19"/>
        <v>0</v>
      </c>
      <c r="R59" s="306">
        <f t="shared" ca="1" si="20"/>
        <v>0</v>
      </c>
      <c r="S59" s="307">
        <f t="shared" ca="1" si="21"/>
        <v>2.7549999999999994</v>
      </c>
      <c r="T59" s="304">
        <f t="shared" ca="1" si="1"/>
        <v>27.026549999999997</v>
      </c>
      <c r="U59" s="311">
        <f t="shared" ca="1" si="2"/>
        <v>0</v>
      </c>
      <c r="V59" s="306">
        <f t="shared" ca="1" si="3"/>
        <v>1.1551471074308668</v>
      </c>
      <c r="W59" s="304">
        <f t="shared" ca="1" si="4"/>
        <v>59.157626677090548</v>
      </c>
      <c r="Y59" s="314" t="str">
        <f t="shared" ca="1" si="22"/>
        <v/>
      </c>
      <c r="Z59" s="315" t="str">
        <f t="shared" ca="1" si="23"/>
        <v/>
      </c>
      <c r="AA59" s="316" t="str">
        <f t="shared" ca="1" si="24"/>
        <v/>
      </c>
      <c r="AC59" s="310" t="e">
        <f t="shared" ca="1" si="25"/>
        <v>#N/A</v>
      </c>
      <c r="AD59" s="323" t="e">
        <f t="shared" ca="1" si="26"/>
        <v>#N/A</v>
      </c>
      <c r="AE59" s="324">
        <f t="shared" ca="1" si="5"/>
        <v>586.9628171389171</v>
      </c>
      <c r="AG59" s="306">
        <f t="shared" ca="1" si="27"/>
        <v>-31.133952000468</v>
      </c>
      <c r="AH59" s="304">
        <f t="shared" ca="1" si="28"/>
        <v>-21.560786737447188</v>
      </c>
    </row>
    <row r="60" spans="1:34" x14ac:dyDescent="0.2">
      <c r="A60" s="347">
        <f t="shared" ca="1" si="6"/>
        <v>0.01</v>
      </c>
      <c r="B60" s="304">
        <f t="shared" ca="1" si="7"/>
        <v>3.7599999999999882</v>
      </c>
      <c r="D60" s="306">
        <f t="shared" ca="1" si="8"/>
        <v>-4.6926482067160968</v>
      </c>
      <c r="E60" s="307">
        <f t="shared" ca="1" si="9"/>
        <v>-30.763786523538521</v>
      </c>
      <c r="F60" s="304">
        <f t="shared" ca="1" si="10"/>
        <v>31.119632203126152</v>
      </c>
      <c r="G60" s="306">
        <f t="shared" ca="1" si="11"/>
        <v>34.513504330987793</v>
      </c>
      <c r="H60" s="307">
        <f t="shared" ca="1" si="12"/>
        <v>154.01287744248469</v>
      </c>
      <c r="I60" s="304">
        <f t="shared" ca="1" si="13"/>
        <v>157.83265948250042</v>
      </c>
      <c r="J60" s="306">
        <f t="shared" ca="1" si="14"/>
        <v>120.66521271554083</v>
      </c>
      <c r="K60" s="307">
        <f t="shared" ca="1" si="15"/>
        <v>588.50448410266813</v>
      </c>
      <c r="L60" s="304">
        <f t="shared" ca="1" si="0"/>
        <v>600.74755211206173</v>
      </c>
      <c r="M60" s="306">
        <f t="shared" ca="1" si="16"/>
        <v>1.3503435139684836</v>
      </c>
      <c r="N60" s="304">
        <f t="shared" ca="1" si="17"/>
        <v>77.368984243259035</v>
      </c>
      <c r="P60" s="310">
        <f t="shared" ca="1" si="18"/>
        <v>3</v>
      </c>
      <c r="Q60" s="304">
        <f t="shared" ca="1" si="19"/>
        <v>0</v>
      </c>
      <c r="R60" s="306">
        <f t="shared" ca="1" si="20"/>
        <v>0</v>
      </c>
      <c r="S60" s="307">
        <f t="shared" ca="1" si="21"/>
        <v>2.7549999999999994</v>
      </c>
      <c r="T60" s="304">
        <f t="shared" ca="1" si="1"/>
        <v>27.026549999999997</v>
      </c>
      <c r="U60" s="311">
        <f t="shared" ca="1" si="2"/>
        <v>0</v>
      </c>
      <c r="V60" s="306">
        <f t="shared" ca="1" si="3"/>
        <v>1.1549688820445971</v>
      </c>
      <c r="W60" s="304">
        <f t="shared" ca="1" si="4"/>
        <v>58.916494906534396</v>
      </c>
      <c r="Y60" s="314" t="str">
        <f t="shared" ca="1" si="22"/>
        <v/>
      </c>
      <c r="Z60" s="315" t="str">
        <f t="shared" ca="1" si="23"/>
        <v/>
      </c>
      <c r="AA60" s="316" t="str">
        <f t="shared" ca="1" si="24"/>
        <v/>
      </c>
      <c r="AC60" s="310" t="e">
        <f t="shared" ca="1" si="25"/>
        <v>#N/A</v>
      </c>
      <c r="AD60" s="323" t="e">
        <f t="shared" ca="1" si="26"/>
        <v>#N/A</v>
      </c>
      <c r="AE60" s="324">
        <f t="shared" ca="1" si="5"/>
        <v>588.50448410266813</v>
      </c>
      <c r="AG60" s="306">
        <f t="shared" ca="1" si="27"/>
        <v>-31.04569764366267</v>
      </c>
      <c r="AH60" s="304">
        <f t="shared" ca="1" si="28"/>
        <v>-21.472822750305102</v>
      </c>
    </row>
    <row r="61" spans="1:34" x14ac:dyDescent="0.2">
      <c r="A61" s="347">
        <f t="shared" ca="1" si="6"/>
        <v>0.01</v>
      </c>
      <c r="B61" s="304">
        <f t="shared" ca="1" si="7"/>
        <v>3.769999999999988</v>
      </c>
      <c r="D61" s="306">
        <f t="shared" ca="1" si="8"/>
        <v>-4.6763550965260681</v>
      </c>
      <c r="E61" s="307">
        <f t="shared" ca="1" si="9"/>
        <v>-30.677742013440309</v>
      </c>
      <c r="F61" s="304">
        <f t="shared" ca="1" si="10"/>
        <v>31.032114849491098</v>
      </c>
      <c r="G61" s="306">
        <f t="shared" ca="1" si="11"/>
        <v>34.466740780022533</v>
      </c>
      <c r="H61" s="307">
        <f t="shared" ca="1" si="12"/>
        <v>153.70610002235028</v>
      </c>
      <c r="I61" s="304">
        <f t="shared" ca="1" si="13"/>
        <v>157.52308213108967</v>
      </c>
      <c r="J61" s="306">
        <f t="shared" ca="1" si="14"/>
        <v>121.01011394109588</v>
      </c>
      <c r="K61" s="307">
        <f t="shared" ca="1" si="15"/>
        <v>590.0430789899923</v>
      </c>
      <c r="L61" s="304">
        <f t="shared" ca="1" si="0"/>
        <v>602.32406787378773</v>
      </c>
      <c r="M61" s="306">
        <f t="shared" ca="1" si="16"/>
        <v>1.3502073328203978</v>
      </c>
      <c r="N61" s="304">
        <f t="shared" ca="1" si="17"/>
        <v>77.36118163822448</v>
      </c>
      <c r="P61" s="310">
        <f t="shared" ca="1" si="18"/>
        <v>3</v>
      </c>
      <c r="Q61" s="304">
        <f t="shared" ca="1" si="19"/>
        <v>0</v>
      </c>
      <c r="R61" s="306">
        <f t="shared" ca="1" si="20"/>
        <v>0</v>
      </c>
      <c r="S61" s="307">
        <f t="shared" ca="1" si="21"/>
        <v>2.7549999999999994</v>
      </c>
      <c r="T61" s="304">
        <f t="shared" ca="1" si="1"/>
        <v>27.026549999999997</v>
      </c>
      <c r="U61" s="311">
        <f t="shared" ca="1" si="2"/>
        <v>0</v>
      </c>
      <c r="V61" s="306">
        <f t="shared" ca="1" si="3"/>
        <v>1.1547910384169828</v>
      </c>
      <c r="W61" s="304">
        <f t="shared" ca="1" si="4"/>
        <v>58.676564192968932</v>
      </c>
      <c r="Y61" s="314" t="str">
        <f t="shared" ca="1" si="22"/>
        <v/>
      </c>
      <c r="Z61" s="315" t="str">
        <f t="shared" ca="1" si="23"/>
        <v/>
      </c>
      <c r="AA61" s="316" t="str">
        <f t="shared" ca="1" si="24"/>
        <v/>
      </c>
      <c r="AC61" s="310" t="e">
        <f t="shared" ca="1" si="25"/>
        <v>#N/A</v>
      </c>
      <c r="AD61" s="323" t="e">
        <f t="shared" ca="1" si="26"/>
        <v>#N/A</v>
      </c>
      <c r="AE61" s="324">
        <f t="shared" ca="1" si="5"/>
        <v>590.0430789899923</v>
      </c>
      <c r="AG61" s="306">
        <f t="shared" ca="1" si="27"/>
        <v>-30.957881206754209</v>
      </c>
      <c r="AH61" s="304">
        <f t="shared" ca="1" si="28"/>
        <v>-21.385297606727551</v>
      </c>
    </row>
    <row r="62" spans="1:34" x14ac:dyDescent="0.2">
      <c r="A62" s="347">
        <f t="shared" ca="1" si="6"/>
        <v>0.01</v>
      </c>
      <c r="B62" s="304">
        <f t="shared" ca="1" si="7"/>
        <v>3.7799999999999878</v>
      </c>
      <c r="D62" s="306">
        <f t="shared" ca="1" si="8"/>
        <v>-4.6601413501321325</v>
      </c>
      <c r="E62" s="307">
        <f t="shared" ca="1" si="9"/>
        <v>-30.592126080713577</v>
      </c>
      <c r="F62" s="304">
        <f t="shared" ca="1" si="10"/>
        <v>30.945033455168332</v>
      </c>
      <c r="G62" s="306">
        <f t="shared" ca="1" si="11"/>
        <v>34.420139366521212</v>
      </c>
      <c r="H62" s="307">
        <f t="shared" ca="1" si="12"/>
        <v>153.40017876154315</v>
      </c>
      <c r="I62" s="304">
        <f t="shared" ca="1" si="13"/>
        <v>157.21437859840981</v>
      </c>
      <c r="J62" s="306">
        <f t="shared" ca="1" si="14"/>
        <v>121.3545483418286</v>
      </c>
      <c r="K62" s="307">
        <f t="shared" ca="1" si="15"/>
        <v>591.57861038391172</v>
      </c>
      <c r="L62" s="304">
        <f t="shared" ca="1" si="0"/>
        <v>603.89749019764042</v>
      </c>
      <c r="M62" s="306">
        <f t="shared" ca="1" si="16"/>
        <v>1.3500708013515736</v>
      </c>
      <c r="N62" s="304">
        <f t="shared" ca="1" si="17"/>
        <v>77.353358961290127</v>
      </c>
      <c r="P62" s="310">
        <f t="shared" ca="1" si="18"/>
        <v>3</v>
      </c>
      <c r="Q62" s="304">
        <f t="shared" ca="1" si="19"/>
        <v>0</v>
      </c>
      <c r="R62" s="306">
        <f t="shared" ca="1" si="20"/>
        <v>0</v>
      </c>
      <c r="S62" s="307">
        <f t="shared" ca="1" si="21"/>
        <v>2.7549999999999994</v>
      </c>
      <c r="T62" s="304">
        <f t="shared" ca="1" si="1"/>
        <v>27.026549999999997</v>
      </c>
      <c r="U62" s="311">
        <f t="shared" ca="1" si="2"/>
        <v>0</v>
      </c>
      <c r="V62" s="306">
        <f t="shared" ca="1" si="3"/>
        <v>1.1546135753909756</v>
      </c>
      <c r="W62" s="304">
        <f t="shared" ca="1" si="4"/>
        <v>58.437826645323085</v>
      </c>
      <c r="Y62" s="314" t="str">
        <f t="shared" ca="1" si="22"/>
        <v/>
      </c>
      <c r="Z62" s="315" t="str">
        <f t="shared" ca="1" si="23"/>
        <v/>
      </c>
      <c r="AA62" s="316" t="str">
        <f t="shared" ca="1" si="24"/>
        <v/>
      </c>
      <c r="AC62" s="310" t="e">
        <f t="shared" ca="1" si="25"/>
        <v>#N/A</v>
      </c>
      <c r="AD62" s="323" t="e">
        <f t="shared" ca="1" si="26"/>
        <v>#N/A</v>
      </c>
      <c r="AE62" s="324">
        <f t="shared" ca="1" si="5"/>
        <v>591.57861038391172</v>
      </c>
      <c r="AG62" s="306">
        <f t="shared" ca="1" si="27"/>
        <v>-30.870499798403998</v>
      </c>
      <c r="AH62" s="304">
        <f t="shared" ca="1" si="28"/>
        <v>-21.298208418500526</v>
      </c>
    </row>
    <row r="63" spans="1:34" x14ac:dyDescent="0.2">
      <c r="A63" s="347">
        <f t="shared" ca="1" si="6"/>
        <v>0.01</v>
      </c>
      <c r="B63" s="304">
        <f t="shared" ca="1" si="7"/>
        <v>3.7899999999999876</v>
      </c>
      <c r="D63" s="306">
        <f t="shared" ca="1" si="8"/>
        <v>-4.6440064426050931</v>
      </c>
      <c r="E63" s="307">
        <f t="shared" ca="1" si="9"/>
        <v>-30.506935909512549</v>
      </c>
      <c r="F63" s="304">
        <f t="shared" ca="1" si="10"/>
        <v>30.858385155838338</v>
      </c>
      <c r="G63" s="306">
        <f t="shared" ca="1" si="11"/>
        <v>34.373699302095162</v>
      </c>
      <c r="H63" s="307">
        <f t="shared" ca="1" si="12"/>
        <v>153.09510940244803</v>
      </c>
      <c r="I63" s="304">
        <f t="shared" ca="1" si="13"/>
        <v>156.90654456286515</v>
      </c>
      <c r="J63" s="306">
        <f t="shared" ca="1" si="14"/>
        <v>121.69851753517169</v>
      </c>
      <c r="K63" s="307">
        <f t="shared" ca="1" si="15"/>
        <v>593.11108682473173</v>
      </c>
      <c r="L63" s="304">
        <f t="shared" ca="1" si="0"/>
        <v>605.46782778664044</v>
      </c>
      <c r="M63" s="306">
        <f t="shared" ca="1" si="16"/>
        <v>1.3499339187308999</v>
      </c>
      <c r="N63" s="304">
        <f t="shared" ca="1" si="17"/>
        <v>77.345516164836823</v>
      </c>
      <c r="P63" s="310">
        <f t="shared" ca="1" si="18"/>
        <v>3</v>
      </c>
      <c r="Q63" s="304">
        <f t="shared" ca="1" si="19"/>
        <v>0</v>
      </c>
      <c r="R63" s="306">
        <f t="shared" ca="1" si="20"/>
        <v>0</v>
      </c>
      <c r="S63" s="307">
        <f t="shared" ca="1" si="21"/>
        <v>2.7549999999999994</v>
      </c>
      <c r="T63" s="304">
        <f t="shared" ca="1" si="1"/>
        <v>27.026549999999997</v>
      </c>
      <c r="U63" s="311">
        <f t="shared" ca="1" si="2"/>
        <v>0</v>
      </c>
      <c r="V63" s="306">
        <f t="shared" ca="1" si="3"/>
        <v>1.1544364918154459</v>
      </c>
      <c r="W63" s="304">
        <f t="shared" ca="1" si="4"/>
        <v>58.2002744378279</v>
      </c>
      <c r="Y63" s="314" t="str">
        <f t="shared" ca="1" si="22"/>
        <v/>
      </c>
      <c r="Z63" s="315" t="str">
        <f t="shared" ca="1" si="23"/>
        <v/>
      </c>
      <c r="AA63" s="316" t="str">
        <f t="shared" ca="1" si="24"/>
        <v/>
      </c>
      <c r="AC63" s="310" t="e">
        <f t="shared" ca="1" si="25"/>
        <v>#N/A</v>
      </c>
      <c r="AD63" s="323" t="e">
        <f t="shared" ca="1" si="26"/>
        <v>#N/A</v>
      </c>
      <c r="AE63" s="324">
        <f t="shared" ca="1" si="5"/>
        <v>593.11108682473173</v>
      </c>
      <c r="AG63" s="306">
        <f t="shared" ca="1" si="27"/>
        <v>-30.783550551200072</v>
      </c>
      <c r="AH63" s="304">
        <f t="shared" ca="1" si="28"/>
        <v>-21.211552321351395</v>
      </c>
    </row>
    <row r="64" spans="1:34" x14ac:dyDescent="0.2">
      <c r="A64" s="347">
        <f t="shared" ca="1" si="6"/>
        <v>0.01</v>
      </c>
      <c r="B64" s="304">
        <f t="shared" ca="1" si="7"/>
        <v>3.7999999999999874</v>
      </c>
      <c r="D64" s="306">
        <f t="shared" ca="1" si="8"/>
        <v>-4.6279498533559149</v>
      </c>
      <c r="E64" s="307">
        <f t="shared" ca="1" si="9"/>
        <v>-30.422168707293629</v>
      </c>
      <c r="F64" s="304">
        <f t="shared" ca="1" si="10"/>
        <v>30.772167110884681</v>
      </c>
      <c r="G64" s="306">
        <f t="shared" ca="1" si="11"/>
        <v>34.327419803561604</v>
      </c>
      <c r="H64" s="307">
        <f t="shared" ca="1" si="12"/>
        <v>152.79088771537511</v>
      </c>
      <c r="I64" s="304">
        <f t="shared" ca="1" si="13"/>
        <v>156.59957573129731</v>
      </c>
      <c r="J64" s="306">
        <f t="shared" ca="1" si="14"/>
        <v>122.04202313069997</v>
      </c>
      <c r="K64" s="307">
        <f t="shared" ca="1" si="15"/>
        <v>594.64051681032083</v>
      </c>
      <c r="L64" s="304">
        <f t="shared" ca="1" si="0"/>
        <v>607.03508930067608</v>
      </c>
      <c r="M64" s="306">
        <f t="shared" ca="1" si="16"/>
        <v>1.3497966841239644</v>
      </c>
      <c r="N64" s="304">
        <f t="shared" ca="1" si="17"/>
        <v>77.337653201056284</v>
      </c>
      <c r="P64" s="310">
        <f t="shared" ca="1" si="18"/>
        <v>3</v>
      </c>
      <c r="Q64" s="304">
        <f t="shared" ca="1" si="19"/>
        <v>0</v>
      </c>
      <c r="R64" s="306">
        <f t="shared" ca="1" si="20"/>
        <v>0</v>
      </c>
      <c r="S64" s="307">
        <f t="shared" ca="1" si="21"/>
        <v>2.7549999999999994</v>
      </c>
      <c r="T64" s="304">
        <f t="shared" ca="1" si="1"/>
        <v>27.026549999999997</v>
      </c>
      <c r="U64" s="311">
        <f t="shared" ca="1" si="2"/>
        <v>0</v>
      </c>
      <c r="V64" s="306">
        <f t="shared" ca="1" si="3"/>
        <v>1.1542597865451396</v>
      </c>
      <c r="W64" s="304">
        <f t="shared" ca="1" si="4"/>
        <v>57.963899809367526</v>
      </c>
      <c r="Y64" s="314" t="str">
        <f t="shared" ca="1" si="22"/>
        <v/>
      </c>
      <c r="Z64" s="315" t="str">
        <f t="shared" ca="1" si="23"/>
        <v/>
      </c>
      <c r="AA64" s="316" t="str">
        <f t="shared" ca="1" si="24"/>
        <v/>
      </c>
      <c r="AC64" s="310" t="e">
        <f t="shared" ca="1" si="25"/>
        <v>#N/A</v>
      </c>
      <c r="AD64" s="323" t="e">
        <f t="shared" ca="1" si="26"/>
        <v>#N/A</v>
      </c>
      <c r="AE64" s="324">
        <f t="shared" ca="1" si="5"/>
        <v>594.64051681032083</v>
      </c>
      <c r="AG64" s="306">
        <f t="shared" ca="1" si="27"/>
        <v>-30.697030621418772</v>
      </c>
      <c r="AH64" s="304">
        <f t="shared" ca="1" si="28"/>
        <v>-21.125326474710675</v>
      </c>
    </row>
    <row r="65" spans="1:34" x14ac:dyDescent="0.2">
      <c r="A65" s="347">
        <f t="shared" ca="1" si="6"/>
        <v>0.01</v>
      </c>
      <c r="B65" s="304">
        <f t="shared" ca="1" si="7"/>
        <v>3.8099999999999872</v>
      </c>
      <c r="D65" s="306">
        <f t="shared" ca="1" si="8"/>
        <v>-4.611971066092571</v>
      </c>
      <c r="E65" s="307">
        <f t="shared" ca="1" si="9"/>
        <v>-30.337821704583725</v>
      </c>
      <c r="F65" s="304">
        <f t="shared" ca="1" si="10"/>
        <v>30.686376503158307</v>
      </c>
      <c r="G65" s="306">
        <f t="shared" ca="1" si="11"/>
        <v>34.281300092900679</v>
      </c>
      <c r="H65" s="307">
        <f t="shared" ca="1" si="12"/>
        <v>152.48750949832927</v>
      </c>
      <c r="I65" s="304">
        <f t="shared" ca="1" si="13"/>
        <v>156.29346783875062</v>
      </c>
      <c r="J65" s="306">
        <f t="shared" ca="1" si="14"/>
        <v>122.38506673018229</v>
      </c>
      <c r="K65" s="307">
        <f t="shared" ca="1" si="15"/>
        <v>596.16690879638941</v>
      </c>
      <c r="L65" s="304">
        <f t="shared" ca="1" si="0"/>
        <v>608.59928335678615</v>
      </c>
      <c r="M65" s="306">
        <f t="shared" ca="1" si="16"/>
        <v>1.3496590966930391</v>
      </c>
      <c r="N65" s="304">
        <f t="shared" ca="1" si="17"/>
        <v>77.329770021950225</v>
      </c>
      <c r="P65" s="310">
        <f t="shared" ca="1" si="18"/>
        <v>3</v>
      </c>
      <c r="Q65" s="304">
        <f t="shared" ca="1" si="19"/>
        <v>0</v>
      </c>
      <c r="R65" s="306">
        <f t="shared" ca="1" si="20"/>
        <v>0</v>
      </c>
      <c r="S65" s="307">
        <f t="shared" ca="1" si="21"/>
        <v>2.7549999999999994</v>
      </c>
      <c r="T65" s="304">
        <f t="shared" ca="1" si="1"/>
        <v>27.026549999999997</v>
      </c>
      <c r="U65" s="311">
        <f t="shared" ca="1" si="2"/>
        <v>0</v>
      </c>
      <c r="V65" s="306">
        <f t="shared" ca="1" si="3"/>
        <v>1.1540834584406412</v>
      </c>
      <c r="W65" s="304">
        <f t="shared" ca="1" si="4"/>
        <v>57.728695062837907</v>
      </c>
      <c r="Y65" s="314" t="str">
        <f t="shared" ca="1" si="22"/>
        <v/>
      </c>
      <c r="Z65" s="315" t="str">
        <f t="shared" ca="1" si="23"/>
        <v/>
      </c>
      <c r="AA65" s="316" t="str">
        <f t="shared" ca="1" si="24"/>
        <v/>
      </c>
      <c r="AC65" s="310" t="e">
        <f t="shared" ca="1" si="25"/>
        <v>#N/A</v>
      </c>
      <c r="AD65" s="323" t="e">
        <f t="shared" ca="1" si="26"/>
        <v>#N/A</v>
      </c>
      <c r="AE65" s="324">
        <f t="shared" ca="1" si="5"/>
        <v>596.16690879638941</v>
      </c>
      <c r="AG65" s="306">
        <f t="shared" ca="1" si="27"/>
        <v>-30.610937188789087</v>
      </c>
      <c r="AH65" s="304">
        <f t="shared" ca="1" si="28"/>
        <v>-21.039528061476421</v>
      </c>
    </row>
    <row r="66" spans="1:34" x14ac:dyDescent="0.2">
      <c r="A66" s="347">
        <f t="shared" ca="1" si="6"/>
        <v>0.01</v>
      </c>
      <c r="B66" s="304">
        <f t="shared" ca="1" si="7"/>
        <v>3.819999999999987</v>
      </c>
      <c r="D66" s="306">
        <f t="shared" ca="1" si="8"/>
        <v>-4.5960695687774447</v>
      </c>
      <c r="E66" s="307">
        <f t="shared" ca="1" si="9"/>
        <v>-30.253892154751455</v>
      </c>
      <c r="F66" s="304">
        <f t="shared" ca="1" si="10"/>
        <v>30.601010538744855</v>
      </c>
      <c r="G66" s="306">
        <f t="shared" ca="1" si="11"/>
        <v>34.235339397212904</v>
      </c>
      <c r="H66" s="307">
        <f t="shared" ca="1" si="12"/>
        <v>152.18497057678175</v>
      </c>
      <c r="I66" s="304">
        <f t="shared" ca="1" si="13"/>
        <v>155.9882166482401</v>
      </c>
      <c r="J66" s="306">
        <f t="shared" ca="1" si="14"/>
        <v>122.72764992763285</v>
      </c>
      <c r="K66" s="307">
        <f t="shared" ca="1" si="15"/>
        <v>597.69027119676491</v>
      </c>
      <c r="L66" s="304">
        <f t="shared" ca="1" si="0"/>
        <v>610.16041852944045</v>
      </c>
      <c r="M66" s="306">
        <f t="shared" ca="1" si="16"/>
        <v>1.3495211555970679</v>
      </c>
      <c r="N66" s="304">
        <f t="shared" ca="1" si="17"/>
        <v>77.321866579329665</v>
      </c>
      <c r="P66" s="310">
        <f t="shared" ca="1" si="18"/>
        <v>3</v>
      </c>
      <c r="Q66" s="304">
        <f t="shared" ca="1" si="19"/>
        <v>0</v>
      </c>
      <c r="R66" s="306">
        <f t="shared" ca="1" si="20"/>
        <v>0</v>
      </c>
      <c r="S66" s="307">
        <f t="shared" ca="1" si="21"/>
        <v>2.7549999999999994</v>
      </c>
      <c r="T66" s="304">
        <f t="shared" ca="1" si="1"/>
        <v>27.026549999999997</v>
      </c>
      <c r="U66" s="311">
        <f t="shared" ca="1" si="2"/>
        <v>0</v>
      </c>
      <c r="V66" s="306">
        <f t="shared" ca="1" si="3"/>
        <v>1.1539075063683348</v>
      </c>
      <c r="W66" s="304">
        <f t="shared" ca="1" si="4"/>
        <v>57.494652564513054</v>
      </c>
      <c r="Y66" s="314" t="str">
        <f t="shared" ca="1" si="22"/>
        <v/>
      </c>
      <c r="Z66" s="315" t="str">
        <f t="shared" ca="1" si="23"/>
        <v/>
      </c>
      <c r="AA66" s="316" t="str">
        <f t="shared" ca="1" si="24"/>
        <v/>
      </c>
      <c r="AC66" s="310" t="e">
        <f t="shared" ca="1" si="25"/>
        <v>#N/A</v>
      </c>
      <c r="AD66" s="323" t="e">
        <f t="shared" ca="1" si="26"/>
        <v>#N/A</v>
      </c>
      <c r="AE66" s="324">
        <f t="shared" ca="1" si="5"/>
        <v>597.69027119676491</v>
      </c>
      <c r="AG66" s="306">
        <f t="shared" ca="1" si="27"/>
        <v>-30.52526745625979</v>
      </c>
      <c r="AH66" s="304">
        <f t="shared" ca="1" si="28"/>
        <v>-20.95415428778146</v>
      </c>
    </row>
    <row r="67" spans="1:34" x14ac:dyDescent="0.2">
      <c r="A67" s="347">
        <f t="shared" ca="1" si="6"/>
        <v>0.01</v>
      </c>
      <c r="B67" s="304">
        <f t="shared" ca="1" si="7"/>
        <v>3.8299999999999867</v>
      </c>
      <c r="D67" s="306">
        <f t="shared" ca="1" si="8"/>
        <v>-4.5802448535851568</v>
      </c>
      <c r="E67" s="307">
        <f t="shared" ca="1" si="9"/>
        <v>-30.170377333780991</v>
      </c>
      <c r="F67" s="304">
        <f t="shared" ca="1" si="10"/>
        <v>30.516066446734563</v>
      </c>
      <c r="G67" s="306">
        <f t="shared" ca="1" si="11"/>
        <v>34.189536948677052</v>
      </c>
      <c r="H67" s="307">
        <f t="shared" ca="1" si="12"/>
        <v>151.88326680344395</v>
      </c>
      <c r="I67" s="304">
        <f t="shared" ca="1" si="13"/>
        <v>155.68381795052139</v>
      </c>
      <c r="J67" s="306">
        <f t="shared" ca="1" si="14"/>
        <v>123.0697743093623</v>
      </c>
      <c r="K67" s="307">
        <f t="shared" ca="1" si="15"/>
        <v>599.21061238366599</v>
      </c>
      <c r="L67" s="304">
        <f t="shared" ca="1" si="0"/>
        <v>611.71850335081854</v>
      </c>
      <c r="M67" s="306">
        <f t="shared" ca="1" si="16"/>
        <v>1.3493828599916511</v>
      </c>
      <c r="N67" s="304">
        <f t="shared" ca="1" si="17"/>
        <v>77.313942824814077</v>
      </c>
      <c r="P67" s="310">
        <f t="shared" ca="1" si="18"/>
        <v>3</v>
      </c>
      <c r="Q67" s="304">
        <f t="shared" ca="1" si="19"/>
        <v>0</v>
      </c>
      <c r="R67" s="306">
        <f t="shared" ca="1" si="20"/>
        <v>0</v>
      </c>
      <c r="S67" s="307">
        <f t="shared" ca="1" si="21"/>
        <v>2.7549999999999994</v>
      </c>
      <c r="T67" s="304">
        <f t="shared" ca="1" si="1"/>
        <v>27.026549999999997</v>
      </c>
      <c r="U67" s="311">
        <f t="shared" ca="1" si="2"/>
        <v>0</v>
      </c>
      <c r="V67" s="306">
        <f t="shared" ca="1" si="3"/>
        <v>1.1537319292003634</v>
      </c>
      <c r="W67" s="304">
        <f t="shared" ca="1" si="4"/>
        <v>57.261764743418176</v>
      </c>
      <c r="Y67" s="314" t="str">
        <f t="shared" ca="1" si="22"/>
        <v/>
      </c>
      <c r="Z67" s="315" t="str">
        <f t="shared" ca="1" si="23"/>
        <v/>
      </c>
      <c r="AA67" s="316" t="str">
        <f t="shared" ca="1" si="24"/>
        <v/>
      </c>
      <c r="AC67" s="310" t="e">
        <f t="shared" ca="1" si="25"/>
        <v>#N/A</v>
      </c>
      <c r="AD67" s="323" t="e">
        <f t="shared" ca="1" si="26"/>
        <v>#N/A</v>
      </c>
      <c r="AE67" s="324">
        <f t="shared" ca="1" si="5"/>
        <v>599.21061238366599</v>
      </c>
      <c r="AG67" s="306">
        <f t="shared" ca="1" si="27"/>
        <v>-30.440018649769343</v>
      </c>
      <c r="AH67" s="304">
        <f t="shared" ca="1" si="28"/>
        <v>-20.869202382763362</v>
      </c>
    </row>
    <row r="68" spans="1:34" x14ac:dyDescent="0.2">
      <c r="A68" s="347">
        <f t="shared" ca="1" si="6"/>
        <v>0.01</v>
      </c>
      <c r="B68" s="304">
        <f t="shared" ca="1" si="7"/>
        <v>3.8399999999999865</v>
      </c>
      <c r="D68" s="306">
        <f t="shared" ca="1" si="8"/>
        <v>-4.5644964168609299</v>
      </c>
      <c r="E68" s="307">
        <f t="shared" ca="1" si="9"/>
        <v>-30.087274540048384</v>
      </c>
      <c r="F68" s="304">
        <f t="shared" ca="1" si="10"/>
        <v>30.431541478994784</v>
      </c>
      <c r="G68" s="306">
        <f t="shared" ca="1" si="11"/>
        <v>34.143891984508443</v>
      </c>
      <c r="H68" s="307">
        <f t="shared" ca="1" si="12"/>
        <v>151.58239405804346</v>
      </c>
      <c r="I68" s="304">
        <f t="shared" ca="1" si="13"/>
        <v>155.3802675638633</v>
      </c>
      <c r="J68" s="306">
        <f t="shared" ca="1" si="14"/>
        <v>123.41144145402824</v>
      </c>
      <c r="K68" s="307">
        <f t="shared" ca="1" si="15"/>
        <v>600.72794068797339</v>
      </c>
      <c r="L68" s="304">
        <f t="shared" ref="L68:L131" ca="1" si="29">SQRT(pos_x^2+pos_z^2)</f>
        <v>613.27354631108483</v>
      </c>
      <c r="M68" s="306">
        <f t="shared" ca="1" si="16"/>
        <v>1.3492442090290313</v>
      </c>
      <c r="N68" s="304">
        <f t="shared" ca="1" si="17"/>
        <v>77.305998709830533</v>
      </c>
      <c r="P68" s="310">
        <f t="shared" ca="1" si="18"/>
        <v>3</v>
      </c>
      <c r="Q68" s="304">
        <f t="shared" ca="1" si="19"/>
        <v>0</v>
      </c>
      <c r="R68" s="306">
        <f t="shared" ca="1" si="20"/>
        <v>0</v>
      </c>
      <c r="S68" s="307">
        <f t="shared" ca="1" si="21"/>
        <v>2.7549999999999994</v>
      </c>
      <c r="T68" s="304">
        <f t="shared" ref="T68:T131" ca="1" si="30">m*g</f>
        <v>27.026549999999997</v>
      </c>
      <c r="U68" s="311">
        <f t="shared" ref="U68:U131" ca="1" si="31">IF(pos_xz&lt;L_rampe,Poids*COS(Beta),0)</f>
        <v>0</v>
      </c>
      <c r="V68" s="306">
        <f t="shared" ref="V68:V131" ca="1" si="32">Rho_moyen*(20000-Alt_rampe-pos_z)/(20000+Alt_rampe+pos_z)</f>
        <v>1.1535567258145933</v>
      </c>
      <c r="W68" s="304">
        <f t="shared" ref="W68:W131" ca="1" si="33">1/2*Rho*Sref*Cx*vit_xz^2</f>
        <v>57.030024090710647</v>
      </c>
      <c r="Y68" s="314" t="str">
        <f t="shared" ca="1" si="22"/>
        <v/>
      </c>
      <c r="Z68" s="315" t="str">
        <f t="shared" ca="1" si="23"/>
        <v/>
      </c>
      <c r="AA68" s="316" t="str">
        <f t="shared" ca="1" si="24"/>
        <v/>
      </c>
      <c r="AC68" s="310" t="e">
        <f t="shared" ca="1" si="25"/>
        <v>#N/A</v>
      </c>
      <c r="AD68" s="323" t="e">
        <f t="shared" ca="1" si="26"/>
        <v>#N/A</v>
      </c>
      <c r="AE68" s="324">
        <f t="shared" ref="AE68:AE131" ca="1" si="34">IF(t&lt;T_para, pos_z, NA())</f>
        <v>600.72794068797339</v>
      </c>
      <c r="AG68" s="306">
        <f t="shared" ca="1" si="27"/>
        <v>-30.355188018018275</v>
      </c>
      <c r="AH68" s="304">
        <f t="shared" ca="1" si="28"/>
        <v>-20.784669598336912</v>
      </c>
    </row>
    <row r="69" spans="1:34" x14ac:dyDescent="0.2">
      <c r="A69" s="347">
        <f t="shared" ref="A69:A132" ca="1" si="35">IF(B68+0.01&lt;=T_ini+ROUNDUP(Temps_fin_propu,0), 0.01, IF(K68&gt;0, 0.1, 0.0001))</f>
        <v>0.01</v>
      </c>
      <c r="B69" s="304">
        <f t="shared" ref="B69:B132" ca="1" si="36">B68+pas</f>
        <v>3.8499999999999863</v>
      </c>
      <c r="D69" s="306">
        <f t="shared" ref="D69:D132" ca="1" si="37">IF(AND(L68&lt;L_rampe,Poussee&lt;Poids*SIN(M68)),0,(-W68+Poussee)/m*COS(M68)-U68/m*SIN(M68))</f>
        <v>-4.5488237590794283</v>
      </c>
      <c r="E69" s="307">
        <f t="shared" ref="E69:E132" ca="1" si="38">IF(AND(L68&lt;L_rampe,Poussee&lt;Poids*SIN(M68)),0,(-W68+Poussee)/m*SIN(M68)+U68/m*COS(M68)-Poids/m)</f>
        <v>-30.004581094100644</v>
      </c>
      <c r="F69" s="304">
        <f t="shared" ref="F69:F132" ca="1" si="39">SQRT(acc_x^2+acc_z^2)</f>
        <v>30.347432909945237</v>
      </c>
      <c r="G69" s="306">
        <f t="shared" ref="G69:G132" ca="1" si="40">G68+acc_x*pas</f>
        <v>34.098403746917647</v>
      </c>
      <c r="H69" s="307">
        <f t="shared" ref="H69:H132" ca="1" si="41">H68+acc_z*pas</f>
        <v>151.28234824710245</v>
      </c>
      <c r="I69" s="304">
        <f t="shared" ref="I69:I132" ca="1" si="42">SQRT(vit_x^2+vit_z^2)</f>
        <v>155.07756133382219</v>
      </c>
      <c r="J69" s="306">
        <f t="shared" ref="J69:J132" ca="1" si="43">J68+0.5*(vit_x+G68)*pas*(K68&gt;=0)</f>
        <v>123.75265293268536</v>
      </c>
      <c r="K69" s="307">
        <f t="shared" ref="K69:K132" ca="1" si="44">K68+0.5*(vit_z+H68)*pas</f>
        <v>602.24226439949916</v>
      </c>
      <c r="L69" s="304">
        <f t="shared" ca="1" si="29"/>
        <v>614.82555585866305</v>
      </c>
      <c r="M69" s="306">
        <f t="shared" ref="M69:M132" ca="1" si="45">IF(AND(L68&gt;L_rampe,G69&gt;0),ATAN2(G69,H69),$M$4)</f>
        <v>1.3491052018580798</v>
      </c>
      <c r="N69" s="304">
        <f t="shared" ref="N69:N132" ca="1" si="46">DEGREES(Beta)</f>
        <v>77.298034185612963</v>
      </c>
      <c r="P69" s="310">
        <f t="shared" ref="P69:P132" ca="1" si="47">MATCH(t-pas/2-T_ini,CdP_t)</f>
        <v>3</v>
      </c>
      <c r="Q69" s="304">
        <f t="shared" ref="Q69:Q132" ca="1" si="48">(INDEX(CdP,2,i_P+1)-INDEX(CdP,2,i_P+0))/(INDEX(CdP,1,i_P+1)-INDEX(CdP,1,i_P+0))*(t-pas/2-T_ini-INDEX(CdP,1,i_P+0))+INDEX(CdP,2,i_P+0)</f>
        <v>0</v>
      </c>
      <c r="R69" s="306">
        <f t="shared" ref="R69:R132" ca="1" si="49">Poussee/(g*ISP)</f>
        <v>0</v>
      </c>
      <c r="S69" s="307">
        <f t="shared" ref="S69:S132" ca="1" si="50">S68-Débit*pas</f>
        <v>2.7549999999999994</v>
      </c>
      <c r="T69" s="304">
        <f t="shared" ca="1" si="30"/>
        <v>27.026549999999997</v>
      </c>
      <c r="U69" s="311">
        <f t="shared" ca="1" si="31"/>
        <v>0</v>
      </c>
      <c r="V69" s="306">
        <f t="shared" ca="1" si="32"/>
        <v>1.1533818950945738</v>
      </c>
      <c r="W69" s="304">
        <f t="shared" ca="1" si="33"/>
        <v>56.79942315906743</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602.24226439949916</v>
      </c>
      <c r="AG69" s="306">
        <f t="shared" ref="AG69:AG132" ca="1" si="56">IF(AND(L68&lt;L_rampe,Poussee&lt;Poids*SIN(M68)),0,(-W68+Poussee)/m-Poids*SIN(M68)/m)</f>
        <v>-30.270772832244397</v>
      </c>
      <c r="AH69" s="304">
        <f t="shared" ref="AH69:AH132" ca="1" si="57">IF(AND(L68&lt;L_rampe,Poussee&lt;Poids*SIN(M68)), g*SIN(M68), (-W68+Poussee)/m)</f>
        <v>-20.700553208969385</v>
      </c>
    </row>
    <row r="70" spans="1:34" x14ac:dyDescent="0.2">
      <c r="A70" s="347">
        <f t="shared" ca="1" si="35"/>
        <v>0.01</v>
      </c>
      <c r="B70" s="304">
        <f t="shared" ca="1" si="36"/>
        <v>3.8599999999999861</v>
      </c>
      <c r="D70" s="306">
        <f t="shared" ca="1" si="37"/>
        <v>-4.5332263848040348</v>
      </c>
      <c r="E70" s="307">
        <f t="shared" ca="1" si="38"/>
        <v>-29.922294338437183</v>
      </c>
      <c r="F70" s="304">
        <f t="shared" ca="1" si="39"/>
        <v>30.26373803633572</v>
      </c>
      <c r="G70" s="306">
        <f t="shared" ca="1" si="40"/>
        <v>34.053071483069608</v>
      </c>
      <c r="H70" s="307">
        <f t="shared" ca="1" si="41"/>
        <v>150.98312530371808</v>
      </c>
      <c r="I70" s="304">
        <f t="shared" ca="1" si="42"/>
        <v>154.77569513301916</v>
      </c>
      <c r="J70" s="306">
        <f t="shared" ca="1" si="43"/>
        <v>124.0934103088353</v>
      </c>
      <c r="K70" s="307">
        <f t="shared" ca="1" si="44"/>
        <v>603.75359176725328</v>
      </c>
      <c r="L70" s="304">
        <f t="shared" ca="1" si="29"/>
        <v>616.37454040050682</v>
      </c>
      <c r="M70" s="306">
        <f t="shared" ca="1" si="45"/>
        <v>1.3489658376242823</v>
      </c>
      <c r="N70" s="304">
        <f t="shared" ca="1" si="46"/>
        <v>77.290049203201292</v>
      </c>
      <c r="P70" s="310">
        <f t="shared" ca="1" si="47"/>
        <v>3</v>
      </c>
      <c r="Q70" s="304">
        <f t="shared" ca="1" si="48"/>
        <v>0</v>
      </c>
      <c r="R70" s="306">
        <f t="shared" ca="1" si="49"/>
        <v>0</v>
      </c>
      <c r="S70" s="307">
        <f t="shared" ca="1" si="50"/>
        <v>2.7549999999999994</v>
      </c>
      <c r="T70" s="304">
        <f t="shared" ca="1" si="30"/>
        <v>27.026549999999997</v>
      </c>
      <c r="U70" s="311">
        <f t="shared" ca="1" si="31"/>
        <v>0</v>
      </c>
      <c r="V70" s="306">
        <f t="shared" ca="1" si="32"/>
        <v>1.1532074359294988</v>
      </c>
      <c r="W70" s="304">
        <f t="shared" ca="1" si="33"/>
        <v>56.569954562080206</v>
      </c>
      <c r="Y70" s="314" t="str">
        <f t="shared" ca="1" si="51"/>
        <v/>
      </c>
      <c r="Z70" s="315" t="str">
        <f t="shared" ca="1" si="52"/>
        <v/>
      </c>
      <c r="AA70" s="316" t="str">
        <f t="shared" ca="1" si="53"/>
        <v/>
      </c>
      <c r="AC70" s="310" t="e">
        <f t="shared" ca="1" si="54"/>
        <v>#N/A</v>
      </c>
      <c r="AD70" s="323" t="e">
        <f t="shared" ca="1" si="55"/>
        <v>#N/A</v>
      </c>
      <c r="AE70" s="324">
        <f t="shared" ca="1" si="34"/>
        <v>603.75359176725328</v>
      </c>
      <c r="AG70" s="306">
        <f t="shared" ca="1" si="56"/>
        <v>-30.18677038600039</v>
      </c>
      <c r="AH70" s="304">
        <f t="shared" ca="1" si="57"/>
        <v>-20.616850511458235</v>
      </c>
    </row>
    <row r="71" spans="1:34" x14ac:dyDescent="0.2">
      <c r="A71" s="347">
        <f t="shared" ca="1" si="35"/>
        <v>0.01</v>
      </c>
      <c r="B71" s="304">
        <f t="shared" ca="1" si="36"/>
        <v>3.8699999999999859</v>
      </c>
      <c r="D71" s="306">
        <f t="shared" ca="1" si="37"/>
        <v>-4.517703802646631</v>
      </c>
      <c r="E71" s="307">
        <f t="shared" ca="1" si="38"/>
        <v>-29.840411637293933</v>
      </c>
      <c r="F71" s="304">
        <f t="shared" ca="1" si="39"/>
        <v>30.180454177026476</v>
      </c>
      <c r="G71" s="306">
        <f t="shared" ca="1" si="40"/>
        <v>34.007894445043142</v>
      </c>
      <c r="H71" s="307">
        <f t="shared" ca="1" si="41"/>
        <v>150.68472118734513</v>
      </c>
      <c r="I71" s="304">
        <f t="shared" ca="1" si="42"/>
        <v>154.47466486091866</v>
      </c>
      <c r="J71" s="306">
        <f t="shared" ca="1" si="43"/>
        <v>124.43371513847586</v>
      </c>
      <c r="K71" s="307">
        <f t="shared" ca="1" si="44"/>
        <v>605.26193099970862</v>
      </c>
      <c r="L71" s="304">
        <f t="shared" ca="1" si="29"/>
        <v>617.92050830237008</v>
      </c>
      <c r="M71" s="306">
        <f t="shared" ca="1" si="45"/>
        <v>1.3488261154697239</v>
      </c>
      <c r="N71" s="304">
        <f t="shared" ca="1" si="46"/>
        <v>77.282043713440615</v>
      </c>
      <c r="P71" s="310">
        <f t="shared" ca="1" si="47"/>
        <v>3</v>
      </c>
      <c r="Q71" s="304">
        <f t="shared" ca="1" si="48"/>
        <v>0</v>
      </c>
      <c r="R71" s="306">
        <f t="shared" ca="1" si="49"/>
        <v>0</v>
      </c>
      <c r="S71" s="307">
        <f t="shared" ca="1" si="50"/>
        <v>2.7549999999999994</v>
      </c>
      <c r="T71" s="304">
        <f t="shared" ca="1" si="30"/>
        <v>27.026549999999997</v>
      </c>
      <c r="U71" s="311">
        <f t="shared" ca="1" si="31"/>
        <v>0</v>
      </c>
      <c r="V71" s="306">
        <f t="shared" ca="1" si="32"/>
        <v>1.1530333472141725</v>
      </c>
      <c r="W71" s="304">
        <f t="shared" ca="1" si="33"/>
        <v>56.341610973656941</v>
      </c>
      <c r="Y71" s="314" t="str">
        <f t="shared" ca="1" si="51"/>
        <v/>
      </c>
      <c r="Z71" s="315" t="str">
        <f t="shared" ca="1" si="52"/>
        <v/>
      </c>
      <c r="AA71" s="316" t="str">
        <f t="shared" ca="1" si="53"/>
        <v/>
      </c>
      <c r="AC71" s="310" t="e">
        <f t="shared" ca="1" si="54"/>
        <v>#N/A</v>
      </c>
      <c r="AD71" s="323" t="e">
        <f t="shared" ca="1" si="55"/>
        <v>#N/A</v>
      </c>
      <c r="AE71" s="324">
        <f t="shared" ca="1" si="34"/>
        <v>605.26193099970862</v>
      </c>
      <c r="AG71" s="306">
        <f t="shared" ca="1" si="56"/>
        <v>-30.10317799493415</v>
      </c>
      <c r="AH71" s="304">
        <f t="shared" ca="1" si="57"/>
        <v>-20.533558824711513</v>
      </c>
    </row>
    <row r="72" spans="1:34" x14ac:dyDescent="0.2">
      <c r="A72" s="347">
        <f t="shared" ca="1" si="35"/>
        <v>0.01</v>
      </c>
      <c r="B72" s="304">
        <f t="shared" ca="1" si="36"/>
        <v>3.8799999999999857</v>
      </c>
      <c r="D72" s="306">
        <f t="shared" ca="1" si="37"/>
        <v>-4.502255525227838</v>
      </c>
      <c r="E72" s="307">
        <f t="shared" ca="1" si="38"/>
        <v>-29.758930376429838</v>
      </c>
      <c r="F72" s="304">
        <f t="shared" ca="1" si="39"/>
        <v>30.097578672771053</v>
      </c>
      <c r="G72" s="306">
        <f t="shared" ca="1" si="40"/>
        <v>33.962871889790861</v>
      </c>
      <c r="H72" s="307">
        <f t="shared" ca="1" si="41"/>
        <v>150.38713188358082</v>
      </c>
      <c r="I72" s="304">
        <f t="shared" ca="1" si="42"/>
        <v>154.17446644361016</v>
      </c>
      <c r="J72" s="306">
        <f t="shared" ca="1" si="43"/>
        <v>124.77356897015004</v>
      </c>
      <c r="K72" s="307">
        <f t="shared" ca="1" si="44"/>
        <v>606.76729026506325</v>
      </c>
      <c r="L72" s="304">
        <f t="shared" ca="1" si="29"/>
        <v>619.46346788907272</v>
      </c>
      <c r="M72" s="306">
        <f t="shared" ca="1" si="45"/>
        <v>1.3486860345330745</v>
      </c>
      <c r="N72" s="304">
        <f t="shared" ca="1" si="46"/>
        <v>77.27401766698037</v>
      </c>
      <c r="P72" s="310">
        <f t="shared" ca="1" si="47"/>
        <v>3</v>
      </c>
      <c r="Q72" s="304">
        <f t="shared" ca="1" si="48"/>
        <v>0</v>
      </c>
      <c r="R72" s="306">
        <f t="shared" ca="1" si="49"/>
        <v>0</v>
      </c>
      <c r="S72" s="307">
        <f t="shared" ca="1" si="50"/>
        <v>2.7549999999999994</v>
      </c>
      <c r="T72" s="304">
        <f t="shared" ca="1" si="30"/>
        <v>27.026549999999997</v>
      </c>
      <c r="U72" s="311">
        <f t="shared" ca="1" si="31"/>
        <v>0</v>
      </c>
      <c r="V72" s="306">
        <f t="shared" ca="1" si="32"/>
        <v>1.1528596278489696</v>
      </c>
      <c r="W72" s="304">
        <f t="shared" ca="1" si="33"/>
        <v>56.114385127430666</v>
      </c>
      <c r="Y72" s="314" t="str">
        <f t="shared" ca="1" si="51"/>
        <v/>
      </c>
      <c r="Z72" s="315" t="str">
        <f t="shared" ca="1" si="52"/>
        <v/>
      </c>
      <c r="AA72" s="316" t="str">
        <f t="shared" ca="1" si="53"/>
        <v/>
      </c>
      <c r="AC72" s="310" t="e">
        <f t="shared" ca="1" si="54"/>
        <v>#N/A</v>
      </c>
      <c r="AD72" s="323" t="e">
        <f t="shared" ca="1" si="55"/>
        <v>#N/A</v>
      </c>
      <c r="AE72" s="324">
        <f t="shared" ca="1" si="34"/>
        <v>606.76729026506325</v>
      </c>
      <c r="AG72" s="306">
        <f t="shared" ca="1" si="56"/>
        <v>-30.019992996571496</v>
      </c>
      <c r="AH72" s="304">
        <f t="shared" ca="1" si="57"/>
        <v>-20.450675489530653</v>
      </c>
    </row>
    <row r="73" spans="1:34" x14ac:dyDescent="0.2">
      <c r="A73" s="347">
        <f t="shared" ca="1" si="35"/>
        <v>0.01</v>
      </c>
      <c r="B73" s="304">
        <f t="shared" ca="1" si="36"/>
        <v>3.8899999999999855</v>
      </c>
      <c r="D73" s="306">
        <f t="shared" ca="1" si="37"/>
        <v>-4.4868810691377057</v>
      </c>
      <c r="E73" s="307">
        <f t="shared" ca="1" si="38"/>
        <v>-29.677847962915877</v>
      </c>
      <c r="F73" s="304">
        <f t="shared" ca="1" si="39"/>
        <v>30.01510888600167</v>
      </c>
      <c r="G73" s="306">
        <f t="shared" ca="1" si="40"/>
        <v>33.918003079099485</v>
      </c>
      <c r="H73" s="307">
        <f t="shared" ca="1" si="41"/>
        <v>150.09035340395167</v>
      </c>
      <c r="I73" s="304">
        <f t="shared" ca="1" si="42"/>
        <v>153.8750958335913</v>
      </c>
      <c r="J73" s="306">
        <f t="shared" ca="1" si="43"/>
        <v>125.11297334499449</v>
      </c>
      <c r="K73" s="307">
        <f t="shared" ca="1" si="44"/>
        <v>608.26967769150087</v>
      </c>
      <c r="L73" s="304">
        <f t="shared" ca="1" si="29"/>
        <v>621.00342744476677</v>
      </c>
      <c r="M73" s="306">
        <f t="shared" ca="1" si="45"/>
        <v>1.348545593949575</v>
      </c>
      <c r="N73" s="304">
        <f t="shared" ca="1" si="46"/>
        <v>77.265971014273489</v>
      </c>
      <c r="P73" s="310">
        <f t="shared" ca="1" si="47"/>
        <v>3</v>
      </c>
      <c r="Q73" s="304">
        <f t="shared" ca="1" si="48"/>
        <v>0</v>
      </c>
      <c r="R73" s="306">
        <f t="shared" ca="1" si="49"/>
        <v>0</v>
      </c>
      <c r="S73" s="307">
        <f t="shared" ca="1" si="50"/>
        <v>2.7549999999999994</v>
      </c>
      <c r="T73" s="304">
        <f t="shared" ca="1" si="30"/>
        <v>27.026549999999997</v>
      </c>
      <c r="U73" s="311">
        <f t="shared" ca="1" si="31"/>
        <v>0</v>
      </c>
      <c r="V73" s="306">
        <f t="shared" ca="1" si="32"/>
        <v>1.1526862767397992</v>
      </c>
      <c r="W73" s="304">
        <f t="shared" ca="1" si="33"/>
        <v>55.888269816174926</v>
      </c>
      <c r="Y73" s="314" t="str">
        <f t="shared" ca="1" si="51"/>
        <v/>
      </c>
      <c r="Z73" s="315" t="str">
        <f t="shared" ca="1" si="52"/>
        <v/>
      </c>
      <c r="AA73" s="316" t="str">
        <f t="shared" ca="1" si="53"/>
        <v/>
      </c>
      <c r="AC73" s="310" t="e">
        <f t="shared" ca="1" si="54"/>
        <v>#N/A</v>
      </c>
      <c r="AD73" s="323" t="e">
        <f t="shared" ca="1" si="55"/>
        <v>#N/A</v>
      </c>
      <c r="AE73" s="324">
        <f t="shared" ca="1" si="34"/>
        <v>608.26967769150087</v>
      </c>
      <c r="AG73" s="306">
        <f t="shared" ca="1" si="56"/>
        <v>-29.937212750101502</v>
      </c>
      <c r="AH73" s="304">
        <f t="shared" ca="1" si="57"/>
        <v>-20.368197868395889</v>
      </c>
    </row>
    <row r="74" spans="1:34" x14ac:dyDescent="0.2">
      <c r="A74" s="347">
        <f t="shared" ca="1" si="35"/>
        <v>0.01</v>
      </c>
      <c r="B74" s="304">
        <f t="shared" ca="1" si="36"/>
        <v>3.8999999999999853</v>
      </c>
      <c r="D74" s="306">
        <f t="shared" ca="1" si="37"/>
        <v>-4.4715799548968542</v>
      </c>
      <c r="E74" s="307">
        <f t="shared" ca="1" si="38"/>
        <v>-29.597161824926445</v>
      </c>
      <c r="F74" s="304">
        <f t="shared" ca="1" si="39"/>
        <v>29.933042200617006</v>
      </c>
      <c r="G74" s="306">
        <f t="shared" ca="1" si="40"/>
        <v>33.873287279550517</v>
      </c>
      <c r="H74" s="307">
        <f t="shared" ca="1" si="41"/>
        <v>149.7943817857024</v>
      </c>
      <c r="I74" s="304">
        <f t="shared" ca="1" si="42"/>
        <v>153.5765490095533</v>
      </c>
      <c r="J74" s="306">
        <f t="shared" ca="1" si="43"/>
        <v>125.45192979678774</v>
      </c>
      <c r="K74" s="307">
        <f t="shared" ca="1" si="44"/>
        <v>609.76910136744914</v>
      </c>
      <c r="L74" s="304">
        <f t="shared" ca="1" si="29"/>
        <v>622.54039521319794</v>
      </c>
      <c r="M74" s="306">
        <f t="shared" ca="1" si="45"/>
        <v>1.3484047928510221</v>
      </c>
      <c r="N74" s="304">
        <f t="shared" ca="1" si="46"/>
        <v>77.2579037055756</v>
      </c>
      <c r="P74" s="310">
        <f t="shared" ca="1" si="47"/>
        <v>3</v>
      </c>
      <c r="Q74" s="304">
        <f t="shared" ca="1" si="48"/>
        <v>0</v>
      </c>
      <c r="R74" s="306">
        <f t="shared" ca="1" si="49"/>
        <v>0</v>
      </c>
      <c r="S74" s="307">
        <f t="shared" ca="1" si="50"/>
        <v>2.7549999999999994</v>
      </c>
      <c r="T74" s="304">
        <f t="shared" ca="1" si="30"/>
        <v>27.026549999999997</v>
      </c>
      <c r="U74" s="311">
        <f t="shared" ca="1" si="31"/>
        <v>0</v>
      </c>
      <c r="V74" s="306">
        <f t="shared" ca="1" si="32"/>
        <v>1.1525132927980681</v>
      </c>
      <c r="W74" s="304">
        <f t="shared" ca="1" si="33"/>
        <v>55.663257891225634</v>
      </c>
      <c r="Y74" s="314" t="str">
        <f t="shared" ca="1" si="51"/>
        <v/>
      </c>
      <c r="Z74" s="315" t="str">
        <f t="shared" ca="1" si="52"/>
        <v/>
      </c>
      <c r="AA74" s="316" t="str">
        <f t="shared" ca="1" si="53"/>
        <v/>
      </c>
      <c r="AC74" s="310" t="e">
        <f t="shared" ca="1" si="54"/>
        <v>#N/A</v>
      </c>
      <c r="AD74" s="323" t="e">
        <f t="shared" ca="1" si="55"/>
        <v>#N/A</v>
      </c>
      <c r="AE74" s="324">
        <f t="shared" ca="1" si="34"/>
        <v>609.76910136744914</v>
      </c>
      <c r="AG74" s="306">
        <f t="shared" ca="1" si="56"/>
        <v>-29.854834636164206</v>
      </c>
      <c r="AH74" s="304">
        <f t="shared" ca="1" si="57"/>
        <v>-20.286123345254062</v>
      </c>
    </row>
    <row r="75" spans="1:34" x14ac:dyDescent="0.2">
      <c r="A75" s="347">
        <f t="shared" ca="1" si="35"/>
        <v>0.01</v>
      </c>
      <c r="B75" s="304">
        <f t="shared" ca="1" si="36"/>
        <v>3.909999999999985</v>
      </c>
      <c r="D75" s="306">
        <f t="shared" ca="1" si="37"/>
        <v>-4.4563517069180376</v>
      </c>
      <c r="E75" s="307">
        <f t="shared" ca="1" si="38"/>
        <v>-29.516869411533087</v>
      </c>
      <c r="F75" s="304">
        <f t="shared" ca="1" si="39"/>
        <v>29.851376021772413</v>
      </c>
      <c r="G75" s="306">
        <f t="shared" ca="1" si="40"/>
        <v>33.828723762481339</v>
      </c>
      <c r="H75" s="307">
        <f t="shared" ca="1" si="41"/>
        <v>149.49921309158708</v>
      </c>
      <c r="I75" s="304">
        <f t="shared" ca="1" si="42"/>
        <v>153.27882197616876</v>
      </c>
      <c r="J75" s="306">
        <f t="shared" ca="1" si="43"/>
        <v>125.7904398519979</v>
      </c>
      <c r="K75" s="307">
        <f t="shared" ca="1" si="44"/>
        <v>611.26556934183554</v>
      </c>
      <c r="L75" s="304">
        <f t="shared" ca="1" si="29"/>
        <v>624.07437939796682</v>
      </c>
      <c r="M75" s="306">
        <f t="shared" ca="1" si="45"/>
        <v>1.348263630365754</v>
      </c>
      <c r="N75" s="304">
        <f t="shared" ca="1" si="46"/>
        <v>77.24981569094416</v>
      </c>
      <c r="P75" s="310">
        <f t="shared" ca="1" si="47"/>
        <v>3</v>
      </c>
      <c r="Q75" s="304">
        <f t="shared" ca="1" si="48"/>
        <v>0</v>
      </c>
      <c r="R75" s="306">
        <f t="shared" ca="1" si="49"/>
        <v>0</v>
      </c>
      <c r="S75" s="307">
        <f t="shared" ca="1" si="50"/>
        <v>2.7549999999999994</v>
      </c>
      <c r="T75" s="304">
        <f t="shared" ca="1" si="30"/>
        <v>27.026549999999997</v>
      </c>
      <c r="U75" s="311">
        <f t="shared" ca="1" si="31"/>
        <v>0</v>
      </c>
      <c r="V75" s="306">
        <f t="shared" ca="1" si="32"/>
        <v>1.1523406749406453</v>
      </c>
      <c r="W75" s="304">
        <f t="shared" ca="1" si="33"/>
        <v>55.439342261909978</v>
      </c>
      <c r="Y75" s="314" t="str">
        <f t="shared" ca="1" si="51"/>
        <v/>
      </c>
      <c r="Z75" s="315" t="str">
        <f t="shared" ca="1" si="52"/>
        <v/>
      </c>
      <c r="AA75" s="316" t="str">
        <f t="shared" ca="1" si="53"/>
        <v/>
      </c>
      <c r="AC75" s="310" t="e">
        <f t="shared" ca="1" si="54"/>
        <v>#N/A</v>
      </c>
      <c r="AD75" s="323" t="e">
        <f t="shared" ca="1" si="55"/>
        <v>#N/A</v>
      </c>
      <c r="AE75" s="324">
        <f t="shared" ca="1" si="34"/>
        <v>611.26556934183554</v>
      </c>
      <c r="AG75" s="306">
        <f t="shared" ca="1" si="56"/>
        <v>-29.772856056640713</v>
      </c>
      <c r="AH75" s="304">
        <f t="shared" ca="1" si="57"/>
        <v>-20.204449325308765</v>
      </c>
    </row>
    <row r="76" spans="1:34" x14ac:dyDescent="0.2">
      <c r="A76" s="347">
        <f t="shared" ca="1" si="35"/>
        <v>0.01</v>
      </c>
      <c r="B76" s="304">
        <f t="shared" ca="1" si="36"/>
        <v>3.9199999999999848</v>
      </c>
      <c r="D76" s="306">
        <f t="shared" ca="1" si="37"/>
        <v>-4.4411958534681872</v>
      </c>
      <c r="E76" s="307">
        <f t="shared" ca="1" si="38"/>
        <v>-29.436968192500693</v>
      </c>
      <c r="F76" s="304">
        <f t="shared" ca="1" si="39"/>
        <v>29.770107775672571</v>
      </c>
      <c r="G76" s="306">
        <f t="shared" ca="1" si="40"/>
        <v>33.784311803946657</v>
      </c>
      <c r="H76" s="307">
        <f t="shared" ca="1" si="41"/>
        <v>149.20484340966206</v>
      </c>
      <c r="I76" s="304">
        <f t="shared" ca="1" si="42"/>
        <v>152.98191076388105</v>
      </c>
      <c r="J76" s="306">
        <f t="shared" ca="1" si="43"/>
        <v>126.12850502983004</v>
      </c>
      <c r="K76" s="307">
        <f t="shared" ca="1" si="44"/>
        <v>612.75908962434175</v>
      </c>
      <c r="L76" s="304">
        <f t="shared" ca="1" si="29"/>
        <v>625.60538816278745</v>
      </c>
      <c r="M76" s="306">
        <f t="shared" ca="1" si="45"/>
        <v>1.3481221056186348</v>
      </c>
      <c r="N76" s="304">
        <f t="shared" ca="1" si="46"/>
        <v>77.241706920237576</v>
      </c>
      <c r="P76" s="310">
        <f t="shared" ca="1" si="47"/>
        <v>3</v>
      </c>
      <c r="Q76" s="304">
        <f t="shared" ca="1" si="48"/>
        <v>0</v>
      </c>
      <c r="R76" s="306">
        <f t="shared" ca="1" si="49"/>
        <v>0</v>
      </c>
      <c r="S76" s="307">
        <f t="shared" ca="1" si="50"/>
        <v>2.7549999999999994</v>
      </c>
      <c r="T76" s="304">
        <f t="shared" ca="1" si="30"/>
        <v>27.026549999999997</v>
      </c>
      <c r="U76" s="311">
        <f t="shared" ca="1" si="31"/>
        <v>0</v>
      </c>
      <c r="V76" s="306">
        <f t="shared" ca="1" si="32"/>
        <v>1.1521684220898254</v>
      </c>
      <c r="W76" s="304">
        <f t="shared" ca="1" si="33"/>
        <v>55.216515894981491</v>
      </c>
      <c r="Y76" s="314" t="str">
        <f t="shared" ca="1" si="51"/>
        <v/>
      </c>
      <c r="Z76" s="315" t="str">
        <f t="shared" ca="1" si="52"/>
        <v/>
      </c>
      <c r="AA76" s="316" t="str">
        <f t="shared" ca="1" si="53"/>
        <v/>
      </c>
      <c r="AC76" s="310" t="e">
        <f t="shared" ca="1" si="54"/>
        <v>#N/A</v>
      </c>
      <c r="AD76" s="323" t="e">
        <f t="shared" ca="1" si="55"/>
        <v>#N/A</v>
      </c>
      <c r="AE76" s="324">
        <f t="shared" ca="1" si="34"/>
        <v>612.75908962434175</v>
      </c>
      <c r="AG76" s="306">
        <f t="shared" ca="1" si="56"/>
        <v>-29.691274434445777</v>
      </c>
      <c r="AH76" s="304">
        <f t="shared" ca="1" si="57"/>
        <v>-20.123173234813063</v>
      </c>
    </row>
    <row r="77" spans="1:34" x14ac:dyDescent="0.2">
      <c r="A77" s="347">
        <f t="shared" ca="1" si="35"/>
        <v>0.01</v>
      </c>
      <c r="B77" s="304">
        <f t="shared" ca="1" si="36"/>
        <v>3.9299999999999846</v>
      </c>
      <c r="D77" s="306">
        <f t="shared" ca="1" si="37"/>
        <v>-4.4261119266308624</v>
      </c>
      <c r="E77" s="307">
        <f t="shared" ca="1" si="38"/>
        <v>-29.357455658085897</v>
      </c>
      <c r="F77" s="304">
        <f t="shared" ca="1" si="39"/>
        <v>29.689234909366451</v>
      </c>
      <c r="G77" s="306">
        <f t="shared" ca="1" si="40"/>
        <v>33.740050684680348</v>
      </c>
      <c r="H77" s="307">
        <f t="shared" ca="1" si="41"/>
        <v>148.9112688530812</v>
      </c>
      <c r="I77" s="304">
        <f t="shared" ca="1" si="42"/>
        <v>152.68581142869638</v>
      </c>
      <c r="J77" s="306">
        <f t="shared" ca="1" si="43"/>
        <v>126.46612684227317</v>
      </c>
      <c r="K77" s="307">
        <f t="shared" ca="1" si="44"/>
        <v>614.24967018565542</v>
      </c>
      <c r="L77" s="304">
        <f t="shared" ca="1" si="29"/>
        <v>627.13342963174307</v>
      </c>
      <c r="M77" s="306">
        <f t="shared" ca="1" si="45"/>
        <v>1.3479802177310405</v>
      </c>
      <c r="N77" s="304">
        <f t="shared" ca="1" si="46"/>
        <v>77.233577343114405</v>
      </c>
      <c r="P77" s="310">
        <f t="shared" ca="1" si="47"/>
        <v>3</v>
      </c>
      <c r="Q77" s="304">
        <f t="shared" ca="1" si="48"/>
        <v>0</v>
      </c>
      <c r="R77" s="306">
        <f t="shared" ca="1" si="49"/>
        <v>0</v>
      </c>
      <c r="S77" s="307">
        <f t="shared" ca="1" si="50"/>
        <v>2.7549999999999994</v>
      </c>
      <c r="T77" s="304">
        <f t="shared" ca="1" si="30"/>
        <v>27.026549999999997</v>
      </c>
      <c r="U77" s="311">
        <f t="shared" ca="1" si="31"/>
        <v>0</v>
      </c>
      <c r="V77" s="306">
        <f t="shared" ca="1" si="32"/>
        <v>1.1519965331732931</v>
      </c>
      <c r="W77" s="304">
        <f t="shared" ca="1" si="33"/>
        <v>54.994771814061821</v>
      </c>
      <c r="Y77" s="314" t="str">
        <f t="shared" ca="1" si="51"/>
        <v/>
      </c>
      <c r="Z77" s="315" t="str">
        <f t="shared" ca="1" si="52"/>
        <v/>
      </c>
      <c r="AA77" s="316" t="str">
        <f t="shared" ca="1" si="53"/>
        <v/>
      </c>
      <c r="AC77" s="310" t="e">
        <f t="shared" ca="1" si="54"/>
        <v>#N/A</v>
      </c>
      <c r="AD77" s="323" t="e">
        <f t="shared" ca="1" si="55"/>
        <v>#N/A</v>
      </c>
      <c r="AE77" s="324">
        <f t="shared" ca="1" si="34"/>
        <v>614.24967018565542</v>
      </c>
      <c r="AG77" s="306">
        <f t="shared" ca="1" si="56"/>
        <v>-29.610087213322693</v>
      </c>
      <c r="AH77" s="304">
        <f t="shared" ca="1" si="57"/>
        <v>-20.042292520864429</v>
      </c>
    </row>
    <row r="78" spans="1:34" x14ac:dyDescent="0.2">
      <c r="A78" s="347">
        <f t="shared" ca="1" si="35"/>
        <v>0.01</v>
      </c>
      <c r="B78" s="304">
        <f t="shared" ca="1" si="36"/>
        <v>3.9399999999999844</v>
      </c>
      <c r="D78" s="306">
        <f t="shared" ca="1" si="37"/>
        <v>-4.4110994622691244</v>
      </c>
      <c r="E78" s="307">
        <f t="shared" ca="1" si="38"/>
        <v>-29.278329318837905</v>
      </c>
      <c r="F78" s="304">
        <f t="shared" ca="1" si="39"/>
        <v>29.608754890544692</v>
      </c>
      <c r="G78" s="306">
        <f t="shared" ca="1" si="40"/>
        <v>33.695939690057656</v>
      </c>
      <c r="H78" s="307">
        <f t="shared" ca="1" si="41"/>
        <v>148.6184855598928</v>
      </c>
      <c r="I78" s="304">
        <f t="shared" ca="1" si="42"/>
        <v>152.39052005197721</v>
      </c>
      <c r="J78" s="306">
        <f t="shared" ca="1" si="43"/>
        <v>126.80330679414686</v>
      </c>
      <c r="K78" s="307">
        <f t="shared" ca="1" si="44"/>
        <v>615.73731895772028</v>
      </c>
      <c r="L78" s="304">
        <f t="shared" ca="1" si="29"/>
        <v>628.65851188954082</v>
      </c>
      <c r="M78" s="306">
        <f t="shared" ca="1" si="45"/>
        <v>1.3478379658208435</v>
      </c>
      <c r="N78" s="304">
        <f t="shared" ca="1" si="46"/>
        <v>77.225426909032436</v>
      </c>
      <c r="P78" s="310">
        <f t="shared" ca="1" si="47"/>
        <v>3</v>
      </c>
      <c r="Q78" s="304">
        <f t="shared" ca="1" si="48"/>
        <v>0</v>
      </c>
      <c r="R78" s="306">
        <f t="shared" ca="1" si="49"/>
        <v>0</v>
      </c>
      <c r="S78" s="307">
        <f t="shared" ca="1" si="50"/>
        <v>2.7549999999999994</v>
      </c>
      <c r="T78" s="304">
        <f t="shared" ca="1" si="30"/>
        <v>27.026549999999997</v>
      </c>
      <c r="U78" s="311">
        <f t="shared" ca="1" si="31"/>
        <v>0</v>
      </c>
      <c r="V78" s="306">
        <f t="shared" ca="1" si="32"/>
        <v>1.1518250071240879</v>
      </c>
      <c r="W78" s="304">
        <f t="shared" ca="1" si="33"/>
        <v>54.774103099088414</v>
      </c>
      <c r="Y78" s="314" t="str">
        <f t="shared" ca="1" si="51"/>
        <v/>
      </c>
      <c r="Z78" s="315" t="str">
        <f t="shared" ca="1" si="52"/>
        <v/>
      </c>
      <c r="AA78" s="316" t="str">
        <f t="shared" ca="1" si="53"/>
        <v/>
      </c>
      <c r="AC78" s="310" t="e">
        <f t="shared" ca="1" si="54"/>
        <v>#N/A</v>
      </c>
      <c r="AD78" s="323" t="e">
        <f t="shared" ca="1" si="55"/>
        <v>#N/A</v>
      </c>
      <c r="AE78" s="324">
        <f t="shared" ca="1" si="34"/>
        <v>615.73731895772028</v>
      </c>
      <c r="AG78" s="306">
        <f t="shared" ca="1" si="56"/>
        <v>-29.529291857640565</v>
      </c>
      <c r="AH78" s="304">
        <f t="shared" ca="1" si="57"/>
        <v>-19.961804651202115</v>
      </c>
    </row>
    <row r="79" spans="1:34" x14ac:dyDescent="0.2">
      <c r="A79" s="347">
        <f t="shared" ca="1" si="35"/>
        <v>0.01</v>
      </c>
      <c r="B79" s="304">
        <f t="shared" ca="1" si="36"/>
        <v>3.9499999999999842</v>
      </c>
      <c r="D79" s="306">
        <f t="shared" ca="1" si="37"/>
        <v>-4.3961579999888416</v>
      </c>
      <c r="E79" s="307">
        <f t="shared" ca="1" si="38"/>
        <v>-29.199586705401387</v>
      </c>
      <c r="F79" s="304">
        <f t="shared" ca="1" si="39"/>
        <v>29.528665207339113</v>
      </c>
      <c r="G79" s="306">
        <f t="shared" ca="1" si="40"/>
        <v>33.651978110057769</v>
      </c>
      <c r="H79" s="307">
        <f t="shared" ca="1" si="41"/>
        <v>148.32648969283878</v>
      </c>
      <c r="I79" s="304">
        <f t="shared" ca="1" si="42"/>
        <v>152.09603274023823</v>
      </c>
      <c r="J79" s="306">
        <f t="shared" ca="1" si="43"/>
        <v>127.14004638314744</v>
      </c>
      <c r="K79" s="307">
        <f t="shared" ca="1" si="44"/>
        <v>617.22204383398389</v>
      </c>
      <c r="L79" s="304">
        <f t="shared" ca="1" si="29"/>
        <v>630.18064298176375</v>
      </c>
      <c r="M79" s="306">
        <f t="shared" ca="1" si="45"/>
        <v>1.3476953490023975</v>
      </c>
      <c r="N79" s="304">
        <f t="shared" ca="1" si="46"/>
        <v>77.217255567247904</v>
      </c>
      <c r="P79" s="310">
        <f t="shared" ca="1" si="47"/>
        <v>3</v>
      </c>
      <c r="Q79" s="304">
        <f t="shared" ca="1" si="48"/>
        <v>0</v>
      </c>
      <c r="R79" s="306">
        <f t="shared" ca="1" si="49"/>
        <v>0</v>
      </c>
      <c r="S79" s="307">
        <f t="shared" ca="1" si="50"/>
        <v>2.7549999999999994</v>
      </c>
      <c r="T79" s="304">
        <f t="shared" ca="1" si="30"/>
        <v>27.026549999999997</v>
      </c>
      <c r="U79" s="311">
        <f t="shared" ca="1" si="31"/>
        <v>0</v>
      </c>
      <c r="V79" s="306">
        <f t="shared" ca="1" si="32"/>
        <v>1.1516538428805683</v>
      </c>
      <c r="W79" s="304">
        <f t="shared" ca="1" si="33"/>
        <v>54.554502885768983</v>
      </c>
      <c r="Y79" s="314" t="str">
        <f t="shared" ca="1" si="51"/>
        <v/>
      </c>
      <c r="Z79" s="315" t="str">
        <f t="shared" ca="1" si="52"/>
        <v/>
      </c>
      <c r="AA79" s="316" t="str">
        <f t="shared" ca="1" si="53"/>
        <v/>
      </c>
      <c r="AC79" s="310" t="e">
        <f t="shared" ca="1" si="54"/>
        <v>#N/A</v>
      </c>
      <c r="AD79" s="323" t="e">
        <f t="shared" ca="1" si="55"/>
        <v>#N/A</v>
      </c>
      <c r="AE79" s="324">
        <f t="shared" ca="1" si="34"/>
        <v>617.22204383398389</v>
      </c>
      <c r="AG79" s="306">
        <f t="shared" ca="1" si="56"/>
        <v>-29.448885852193769</v>
      </c>
      <c r="AH79" s="304">
        <f t="shared" ca="1" si="57"/>
        <v>-19.881707114006687</v>
      </c>
    </row>
    <row r="80" spans="1:34" x14ac:dyDescent="0.2">
      <c r="A80" s="347">
        <f t="shared" ca="1" si="35"/>
        <v>0.01</v>
      </c>
      <c r="B80" s="304">
        <f t="shared" ca="1" si="36"/>
        <v>3.959999999999984</v>
      </c>
      <c r="D80" s="306">
        <f t="shared" ca="1" si="37"/>
        <v>-4.3812870831024169</v>
      </c>
      <c r="E80" s="307">
        <f t="shared" ca="1" si="38"/>
        <v>-29.121225368321824</v>
      </c>
      <c r="F80" s="304">
        <f t="shared" ca="1" si="39"/>
        <v>29.448963368124701</v>
      </c>
      <c r="G80" s="306">
        <f t="shared" ca="1" si="40"/>
        <v>33.608165239226743</v>
      </c>
      <c r="H80" s="307">
        <f t="shared" ca="1" si="41"/>
        <v>148.03527743915555</v>
      </c>
      <c r="I80" s="304">
        <f t="shared" ca="1" si="42"/>
        <v>151.80234562494391</v>
      </c>
      <c r="J80" s="306">
        <f t="shared" ca="1" si="43"/>
        <v>127.47634709989386</v>
      </c>
      <c r="K80" s="307">
        <f t="shared" ca="1" si="44"/>
        <v>618.70385266964388</v>
      </c>
      <c r="L80" s="304">
        <f t="shared" ca="1" si="29"/>
        <v>631.69983091512142</v>
      </c>
      <c r="M80" s="306">
        <f t="shared" ca="1" si="45"/>
        <v>1.3475523663865228</v>
      </c>
      <c r="N80" s="304">
        <f t="shared" ca="1" si="46"/>
        <v>77.209063266814539</v>
      </c>
      <c r="P80" s="310">
        <f t="shared" ca="1" si="47"/>
        <v>3</v>
      </c>
      <c r="Q80" s="304">
        <f t="shared" ca="1" si="48"/>
        <v>0</v>
      </c>
      <c r="R80" s="306">
        <f t="shared" ca="1" si="49"/>
        <v>0</v>
      </c>
      <c r="S80" s="307">
        <f t="shared" ca="1" si="50"/>
        <v>2.7549999999999994</v>
      </c>
      <c r="T80" s="304">
        <f t="shared" ca="1" si="30"/>
        <v>27.026549999999997</v>
      </c>
      <c r="U80" s="311">
        <f t="shared" ca="1" si="31"/>
        <v>0</v>
      </c>
      <c r="V80" s="306">
        <f t="shared" ca="1" si="32"/>
        <v>1.1514830393863791</v>
      </c>
      <c r="W80" s="304">
        <f t="shared" ca="1" si="33"/>
        <v>54.335964365041782</v>
      </c>
      <c r="Y80" s="314" t="str">
        <f t="shared" ca="1" si="51"/>
        <v/>
      </c>
      <c r="Z80" s="315" t="str">
        <f t="shared" ca="1" si="52"/>
        <v/>
      </c>
      <c r="AA80" s="316" t="str">
        <f t="shared" ca="1" si="53"/>
        <v/>
      </c>
      <c r="AC80" s="310" t="e">
        <f t="shared" ca="1" si="54"/>
        <v>#N/A</v>
      </c>
      <c r="AD80" s="323" t="e">
        <f t="shared" ca="1" si="55"/>
        <v>#N/A</v>
      </c>
      <c r="AE80" s="324">
        <f t="shared" ca="1" si="34"/>
        <v>618.70385266964388</v>
      </c>
      <c r="AG80" s="306">
        <f t="shared" ca="1" si="56"/>
        <v>-29.36886670200381</v>
      </c>
      <c r="AH80" s="304">
        <f t="shared" ca="1" si="57"/>
        <v>-19.801997417701994</v>
      </c>
    </row>
    <row r="81" spans="1:34" x14ac:dyDescent="0.2">
      <c r="A81" s="347">
        <f t="shared" ca="1" si="35"/>
        <v>0.01</v>
      </c>
      <c r="B81" s="304">
        <f t="shared" ca="1" si="36"/>
        <v>3.9699999999999838</v>
      </c>
      <c r="D81" s="306">
        <f t="shared" ca="1" si="37"/>
        <v>-4.3664862585929054</v>
      </c>
      <c r="E81" s="307">
        <f t="shared" ca="1" si="38"/>
        <v>-29.043242877852897</v>
      </c>
      <c r="F81" s="304">
        <f t="shared" ca="1" si="39"/>
        <v>29.369646901323716</v>
      </c>
      <c r="G81" s="306">
        <f t="shared" ca="1" si="40"/>
        <v>33.564500376640815</v>
      </c>
      <c r="H81" s="307">
        <f t="shared" ca="1" si="41"/>
        <v>147.74484501037702</v>
      </c>
      <c r="I81" s="304">
        <f t="shared" ca="1" si="42"/>
        <v>151.50945486230833</v>
      </c>
      <c r="J81" s="306">
        <f t="shared" ca="1" si="43"/>
        <v>127.8122104279732</v>
      </c>
      <c r="K81" s="307">
        <f t="shared" ca="1" si="44"/>
        <v>620.18275328189156</v>
      </c>
      <c r="L81" s="304">
        <f t="shared" ca="1" si="29"/>
        <v>633.21608365769748</v>
      </c>
      <c r="M81" s="306">
        <f t="shared" ca="1" si="45"/>
        <v>1.3474090170804904</v>
      </c>
      <c r="N81" s="304">
        <f t="shared" ca="1" si="46"/>
        <v>77.200849956582758</v>
      </c>
      <c r="P81" s="310">
        <f t="shared" ca="1" si="47"/>
        <v>3</v>
      </c>
      <c r="Q81" s="304">
        <f t="shared" ca="1" si="48"/>
        <v>0</v>
      </c>
      <c r="R81" s="306">
        <f t="shared" ca="1" si="49"/>
        <v>0</v>
      </c>
      <c r="S81" s="307">
        <f t="shared" ca="1" si="50"/>
        <v>2.7549999999999994</v>
      </c>
      <c r="T81" s="304">
        <f t="shared" ca="1" si="30"/>
        <v>27.026549999999997</v>
      </c>
      <c r="U81" s="311">
        <f t="shared" ca="1" si="31"/>
        <v>0</v>
      </c>
      <c r="V81" s="306">
        <f t="shared" ca="1" si="32"/>
        <v>1.1513125955904147</v>
      </c>
      <c r="W81" s="304">
        <f t="shared" ca="1" si="33"/>
        <v>54.118480782542093</v>
      </c>
      <c r="Y81" s="314" t="str">
        <f t="shared" ca="1" si="51"/>
        <v/>
      </c>
      <c r="Z81" s="315" t="str">
        <f t="shared" ca="1" si="52"/>
        <v/>
      </c>
      <c r="AA81" s="316" t="str">
        <f t="shared" ca="1" si="53"/>
        <v/>
      </c>
      <c r="AC81" s="310" t="e">
        <f t="shared" ca="1" si="54"/>
        <v>#N/A</v>
      </c>
      <c r="AD81" s="323" t="e">
        <f t="shared" ca="1" si="55"/>
        <v>#N/A</v>
      </c>
      <c r="AE81" s="324">
        <f t="shared" ca="1" si="34"/>
        <v>620.18275328189156</v>
      </c>
      <c r="AG81" s="306">
        <f t="shared" ca="1" si="56"/>
        <v>-29.289231932123375</v>
      </c>
      <c r="AH81" s="304">
        <f t="shared" ca="1" si="57"/>
        <v>-19.722673090759272</v>
      </c>
    </row>
    <row r="82" spans="1:34" x14ac:dyDescent="0.2">
      <c r="A82" s="347">
        <f t="shared" ca="1" si="35"/>
        <v>0.01</v>
      </c>
      <c r="B82" s="304">
        <f t="shared" ca="1" si="36"/>
        <v>3.9799999999999836</v>
      </c>
      <c r="D82" s="306">
        <f t="shared" ca="1" si="37"/>
        <v>-4.3517550770785558</v>
      </c>
      <c r="E82" s="307">
        <f t="shared" ca="1" si="38"/>
        <v>-28.965636823766125</v>
      </c>
      <c r="F82" s="304">
        <f t="shared" ca="1" si="39"/>
        <v>29.290713355212009</v>
      </c>
      <c r="G82" s="306">
        <f t="shared" ca="1" si="40"/>
        <v>33.520982825870028</v>
      </c>
      <c r="H82" s="307">
        <f t="shared" ca="1" si="41"/>
        <v>147.45518864213935</v>
      </c>
      <c r="I82" s="304">
        <f t="shared" ca="1" si="42"/>
        <v>151.21735663309676</v>
      </c>
      <c r="J82" s="306">
        <f t="shared" ca="1" si="43"/>
        <v>128.14763784398576</v>
      </c>
      <c r="K82" s="307">
        <f t="shared" ca="1" si="44"/>
        <v>621.65875345015411</v>
      </c>
      <c r="L82" s="304">
        <f t="shared" ca="1" si="29"/>
        <v>634.72940913919604</v>
      </c>
      <c r="M82" s="306">
        <f t="shared" ca="1" si="45"/>
        <v>1.3472653001880075</v>
      </c>
      <c r="N82" s="304">
        <f t="shared" ca="1" si="46"/>
        <v>77.192615585198752</v>
      </c>
      <c r="P82" s="310">
        <f t="shared" ca="1" si="47"/>
        <v>3</v>
      </c>
      <c r="Q82" s="304">
        <f t="shared" ca="1" si="48"/>
        <v>0</v>
      </c>
      <c r="R82" s="306">
        <f t="shared" ca="1" si="49"/>
        <v>0</v>
      </c>
      <c r="S82" s="307">
        <f t="shared" ca="1" si="50"/>
        <v>2.7549999999999994</v>
      </c>
      <c r="T82" s="304">
        <f t="shared" ca="1" si="30"/>
        <v>27.026549999999997</v>
      </c>
      <c r="U82" s="311">
        <f t="shared" ca="1" si="31"/>
        <v>0</v>
      </c>
      <c r="V82" s="306">
        <f t="shared" ca="1" si="32"/>
        <v>1.1511425104467869</v>
      </c>
      <c r="W82" s="304">
        <f t="shared" ca="1" si="33"/>
        <v>53.902045438074794</v>
      </c>
      <c r="Y82" s="314" t="str">
        <f t="shared" ca="1" si="51"/>
        <v/>
      </c>
      <c r="Z82" s="315" t="str">
        <f t="shared" ca="1" si="52"/>
        <v/>
      </c>
      <c r="AA82" s="316" t="str">
        <f t="shared" ca="1" si="53"/>
        <v/>
      </c>
      <c r="AC82" s="310" t="e">
        <f t="shared" ca="1" si="54"/>
        <v>#N/A</v>
      </c>
      <c r="AD82" s="323" t="e">
        <f t="shared" ca="1" si="55"/>
        <v>#N/A</v>
      </c>
      <c r="AE82" s="324">
        <f t="shared" ca="1" si="34"/>
        <v>621.65875345015411</v>
      </c>
      <c r="AG82" s="306">
        <f t="shared" ca="1" si="56"/>
        <v>-29.209979087442548</v>
      </c>
      <c r="AH82" s="304">
        <f t="shared" ca="1" si="57"/>
        <v>-19.643731681503485</v>
      </c>
    </row>
    <row r="83" spans="1:34" x14ac:dyDescent="0.2">
      <c r="A83" s="347">
        <f t="shared" ca="1" si="35"/>
        <v>0.01</v>
      </c>
      <c r="B83" s="304">
        <f t="shared" ca="1" si="36"/>
        <v>3.9899999999999833</v>
      </c>
      <c r="D83" s="306">
        <f t="shared" ca="1" si="37"/>
        <v>-4.337093092777752</v>
      </c>
      <c r="E83" s="307">
        <f t="shared" ca="1" si="38"/>
        <v>-28.888404815162652</v>
      </c>
      <c r="F83" s="304">
        <f t="shared" ca="1" si="39"/>
        <v>29.212160297727607</v>
      </c>
      <c r="G83" s="306">
        <f t="shared" ca="1" si="40"/>
        <v>33.47761189494225</v>
      </c>
      <c r="H83" s="307">
        <f t="shared" ca="1" si="41"/>
        <v>147.16630459398772</v>
      </c>
      <c r="I83" s="304">
        <f t="shared" ca="1" si="42"/>
        <v>150.92604714242916</v>
      </c>
      <c r="J83" s="306">
        <f t="shared" ca="1" si="43"/>
        <v>128.48263081758984</v>
      </c>
      <c r="K83" s="307">
        <f t="shared" ca="1" si="44"/>
        <v>623.13186091633474</v>
      </c>
      <c r="L83" s="304">
        <f t="shared" ca="1" si="29"/>
        <v>636.23981525118609</v>
      </c>
      <c r="M83" s="306">
        <f t="shared" ca="1" si="45"/>
        <v>1.3471212148092013</v>
      </c>
      <c r="N83" s="304">
        <f t="shared" ca="1" si="46"/>
        <v>77.184360101103607</v>
      </c>
      <c r="P83" s="310">
        <f t="shared" ca="1" si="47"/>
        <v>3</v>
      </c>
      <c r="Q83" s="304">
        <f t="shared" ca="1" si="48"/>
        <v>0</v>
      </c>
      <c r="R83" s="306">
        <f t="shared" ca="1" si="49"/>
        <v>0</v>
      </c>
      <c r="S83" s="307">
        <f t="shared" ca="1" si="50"/>
        <v>2.7549999999999994</v>
      </c>
      <c r="T83" s="304">
        <f t="shared" ca="1" si="30"/>
        <v>27.026549999999997</v>
      </c>
      <c r="U83" s="311">
        <f t="shared" ca="1" si="31"/>
        <v>0</v>
      </c>
      <c r="V83" s="306">
        <f t="shared" ca="1" si="32"/>
        <v>1.1509727829147873</v>
      </c>
      <c r="W83" s="304">
        <f t="shared" ca="1" si="33"/>
        <v>53.68665168509262</v>
      </c>
      <c r="Y83" s="314" t="str">
        <f t="shared" ca="1" si="51"/>
        <v/>
      </c>
      <c r="Z83" s="315" t="str">
        <f t="shared" ca="1" si="52"/>
        <v/>
      </c>
      <c r="AA83" s="316" t="str">
        <f t="shared" ca="1" si="53"/>
        <v/>
      </c>
      <c r="AC83" s="310" t="e">
        <f t="shared" ca="1" si="54"/>
        <v>#N/A</v>
      </c>
      <c r="AD83" s="323" t="e">
        <f t="shared" ca="1" si="55"/>
        <v>#N/A</v>
      </c>
      <c r="AE83" s="324">
        <f t="shared" ca="1" si="34"/>
        <v>623.13186091633474</v>
      </c>
      <c r="AG83" s="306">
        <f t="shared" ca="1" si="56"/>
        <v>-29.131105732497325</v>
      </c>
      <c r="AH83" s="304">
        <f t="shared" ca="1" si="57"/>
        <v>-19.565170757921891</v>
      </c>
    </row>
    <row r="84" spans="1:34" x14ac:dyDescent="0.2">
      <c r="A84" s="347">
        <f t="shared" ca="1" si="35"/>
        <v>0.01</v>
      </c>
      <c r="B84" s="304">
        <f t="shared" ca="1" si="36"/>
        <v>3.9999999999999831</v>
      </c>
      <c r="D84" s="306">
        <f t="shared" ca="1" si="37"/>
        <v>-4.3224998634743184</v>
      </c>
      <c r="E84" s="307">
        <f t="shared" ca="1" si="38"/>
        <v>-28.811544480287054</v>
      </c>
      <c r="F84" s="304">
        <f t="shared" ca="1" si="39"/>
        <v>29.133985316281308</v>
      </c>
      <c r="G84" s="306">
        <f t="shared" ca="1" si="40"/>
        <v>33.434386896307508</v>
      </c>
      <c r="H84" s="307">
        <f t="shared" ca="1" si="41"/>
        <v>146.87818914918483</v>
      </c>
      <c r="I84" s="304">
        <f t="shared" ca="1" si="42"/>
        <v>150.63552261958566</v>
      </c>
      <c r="J84" s="306">
        <f t="shared" ca="1" si="43"/>
        <v>128.81719081154608</v>
      </c>
      <c r="K84" s="307">
        <f t="shared" ca="1" si="44"/>
        <v>624.60208338505061</v>
      </c>
      <c r="L84" s="304">
        <f t="shared" ca="1" si="29"/>
        <v>637.7473098473439</v>
      </c>
      <c r="M84" s="306">
        <f t="shared" ca="1" si="45"/>
        <v>1.346976760040604</v>
      </c>
      <c r="N84" s="304">
        <f t="shared" ca="1" si="46"/>
        <v>77.176083452532438</v>
      </c>
      <c r="P84" s="310">
        <f t="shared" ca="1" si="47"/>
        <v>3</v>
      </c>
      <c r="Q84" s="304">
        <f t="shared" ca="1" si="48"/>
        <v>0</v>
      </c>
      <c r="R84" s="306">
        <f t="shared" ca="1" si="49"/>
        <v>0</v>
      </c>
      <c r="S84" s="307">
        <f t="shared" ca="1" si="50"/>
        <v>2.7549999999999994</v>
      </c>
      <c r="T84" s="304">
        <f t="shared" ca="1" si="30"/>
        <v>27.026549999999997</v>
      </c>
      <c r="U84" s="311">
        <f t="shared" ca="1" si="31"/>
        <v>0</v>
      </c>
      <c r="V84" s="306">
        <f t="shared" ca="1" si="32"/>
        <v>1.1508034119588595</v>
      </c>
      <c r="W84" s="304">
        <f t="shared" ca="1" si="33"/>
        <v>53.472292930180707</v>
      </c>
      <c r="Y84" s="314" t="str">
        <f t="shared" ca="1" si="51"/>
        <v/>
      </c>
      <c r="Z84" s="315" t="str">
        <f t="shared" ca="1" si="52"/>
        <v/>
      </c>
      <c r="AA84" s="316" t="str">
        <f t="shared" ca="1" si="53"/>
        <v/>
      </c>
      <c r="AC84" s="310">
        <f t="shared" ca="1" si="54"/>
        <v>3.9999999999999831</v>
      </c>
      <c r="AD84" s="323">
        <f t="shared" ca="1" si="55"/>
        <v>128.81719081154608</v>
      </c>
      <c r="AE84" s="324">
        <f t="shared" ca="1" si="34"/>
        <v>624.60208338505061</v>
      </c>
      <c r="AG84" s="306">
        <f t="shared" ca="1" si="56"/>
        <v>-29.052609451280105</v>
      </c>
      <c r="AH84" s="304">
        <f t="shared" ca="1" si="57"/>
        <v>-19.486987907474639</v>
      </c>
    </row>
    <row r="85" spans="1:34" x14ac:dyDescent="0.2">
      <c r="A85" s="347">
        <f t="shared" ca="1" si="35"/>
        <v>0.01</v>
      </c>
      <c r="B85" s="304">
        <f t="shared" ca="1" si="36"/>
        <v>4.0099999999999829</v>
      </c>
      <c r="D85" s="306">
        <f t="shared" ca="1" si="37"/>
        <v>-4.3079749504832696</v>
      </c>
      <c r="E85" s="307">
        <f t="shared" ca="1" si="38"/>
        <v>-28.73505346634343</v>
      </c>
      <c r="F85" s="304">
        <f t="shared" ca="1" si="39"/>
        <v>29.056186017569594</v>
      </c>
      <c r="G85" s="306">
        <f t="shared" ca="1" si="40"/>
        <v>33.391307146802674</v>
      </c>
      <c r="H85" s="307">
        <f t="shared" ca="1" si="41"/>
        <v>146.5908386145214</v>
      </c>
      <c r="I85" s="304">
        <f t="shared" ca="1" si="42"/>
        <v>150.34577931781382</v>
      </c>
      <c r="J85" s="306">
        <f t="shared" ca="1" si="43"/>
        <v>129.15131928176163</v>
      </c>
      <c r="K85" s="307">
        <f t="shared" ca="1" si="44"/>
        <v>626.06942852386919</v>
      </c>
      <c r="L85" s="304">
        <f t="shared" ca="1" si="29"/>
        <v>639.25190074369254</v>
      </c>
      <c r="M85" s="306">
        <f t="shared" ca="1" si="45"/>
        <v>1.3468319349751372</v>
      </c>
      <c r="N85" s="304">
        <f t="shared" ca="1" si="46"/>
        <v>77.167785587513492</v>
      </c>
      <c r="P85" s="310">
        <f t="shared" ca="1" si="47"/>
        <v>3</v>
      </c>
      <c r="Q85" s="304">
        <f t="shared" ca="1" si="48"/>
        <v>0</v>
      </c>
      <c r="R85" s="306">
        <f t="shared" ca="1" si="49"/>
        <v>0</v>
      </c>
      <c r="S85" s="307">
        <f t="shared" ca="1" si="50"/>
        <v>2.7549999999999994</v>
      </c>
      <c r="T85" s="304">
        <f t="shared" ca="1" si="30"/>
        <v>27.026549999999997</v>
      </c>
      <c r="U85" s="311">
        <f t="shared" ca="1" si="31"/>
        <v>0</v>
      </c>
      <c r="V85" s="306">
        <f t="shared" ca="1" si="32"/>
        <v>1.1506343965485599</v>
      </c>
      <c r="W85" s="304">
        <f t="shared" ca="1" si="33"/>
        <v>53.258962632546499</v>
      </c>
      <c r="Y85" s="314" t="str">
        <f t="shared" ca="1" si="51"/>
        <v/>
      </c>
      <c r="Z85" s="315" t="str">
        <f t="shared" ca="1" si="52"/>
        <v/>
      </c>
      <c r="AA85" s="316" t="str">
        <f t="shared" ca="1" si="53"/>
        <v/>
      </c>
      <c r="AC85" s="310" t="e">
        <f t="shared" ca="1" si="54"/>
        <v>#N/A</v>
      </c>
      <c r="AD85" s="323" t="e">
        <f t="shared" ca="1" si="55"/>
        <v>#N/A</v>
      </c>
      <c r="AE85" s="324">
        <f t="shared" ca="1" si="34"/>
        <v>626.06942852386919</v>
      </c>
      <c r="AG85" s="306">
        <f t="shared" ca="1" si="56"/>
        <v>-28.974487847052522</v>
      </c>
      <c r="AH85" s="304">
        <f t="shared" ca="1" si="57"/>
        <v>-19.4091807369077</v>
      </c>
    </row>
    <row r="86" spans="1:34" x14ac:dyDescent="0.2">
      <c r="A86" s="347">
        <f t="shared" ca="1" si="35"/>
        <v>0.01</v>
      </c>
      <c r="B86" s="304">
        <f t="shared" ca="1" si="36"/>
        <v>4.0199999999999827</v>
      </c>
      <c r="D86" s="306">
        <f t="shared" ca="1" si="37"/>
        <v>-4.2935179186168906</v>
      </c>
      <c r="E86" s="307">
        <f t="shared" ca="1" si="38"/>
        <v>-28.65892943931339</v>
      </c>
      <c r="F86" s="304">
        <f t="shared" ca="1" si="39"/>
        <v>28.978760027389509</v>
      </c>
      <c r="G86" s="306">
        <f t="shared" ca="1" si="40"/>
        <v>33.348371967616508</v>
      </c>
      <c r="H86" s="307">
        <f t="shared" ca="1" si="41"/>
        <v>146.30424932012826</v>
      </c>
      <c r="I86" s="304">
        <f t="shared" ca="1" si="42"/>
        <v>150.05681351413793</v>
      </c>
      <c r="J86" s="306">
        <f t="shared" ca="1" si="43"/>
        <v>129.48501767733373</v>
      </c>
      <c r="K86" s="307">
        <f t="shared" ca="1" si="44"/>
        <v>627.53390396354246</v>
      </c>
      <c r="L86" s="304">
        <f t="shared" ca="1" si="29"/>
        <v>640.75359571884098</v>
      </c>
      <c r="M86" s="306">
        <f t="shared" ca="1" si="45"/>
        <v>1.346686738702096</v>
      </c>
      <c r="N86" s="304">
        <f t="shared" ca="1" si="46"/>
        <v>77.159466453867196</v>
      </c>
      <c r="P86" s="310">
        <f t="shared" ca="1" si="47"/>
        <v>3</v>
      </c>
      <c r="Q86" s="304">
        <f t="shared" ca="1" si="48"/>
        <v>0</v>
      </c>
      <c r="R86" s="306">
        <f t="shared" ca="1" si="49"/>
        <v>0</v>
      </c>
      <c r="S86" s="307">
        <f t="shared" ca="1" si="50"/>
        <v>2.7549999999999994</v>
      </c>
      <c r="T86" s="304">
        <f t="shared" ca="1" si="30"/>
        <v>27.026549999999997</v>
      </c>
      <c r="U86" s="311">
        <f t="shared" ca="1" si="31"/>
        <v>0</v>
      </c>
      <c r="V86" s="306">
        <f t="shared" ca="1" si="32"/>
        <v>1.1504657356585286</v>
      </c>
      <c r="W86" s="304">
        <f t="shared" ca="1" si="33"/>
        <v>53.046654303515695</v>
      </c>
      <c r="Y86" s="314" t="str">
        <f t="shared" ca="1" si="51"/>
        <v/>
      </c>
      <c r="Z86" s="315" t="str">
        <f t="shared" ca="1" si="52"/>
        <v/>
      </c>
      <c r="AA86" s="316" t="str">
        <f t="shared" ca="1" si="53"/>
        <v/>
      </c>
      <c r="AC86" s="310" t="e">
        <f t="shared" ca="1" si="54"/>
        <v>#N/A</v>
      </c>
      <c r="AD86" s="323" t="e">
        <f t="shared" ca="1" si="55"/>
        <v>#N/A</v>
      </c>
      <c r="AE86" s="324">
        <f t="shared" ca="1" si="34"/>
        <v>627.53390396354246</v>
      </c>
      <c r="AG86" s="306">
        <f t="shared" ca="1" si="56"/>
        <v>-28.8967385421602</v>
      </c>
      <c r="AH86" s="304">
        <f t="shared" ca="1" si="57"/>
        <v>-19.331746872067697</v>
      </c>
    </row>
    <row r="87" spans="1:34" x14ac:dyDescent="0.2">
      <c r="A87" s="347">
        <f t="shared" ca="1" si="35"/>
        <v>0.01</v>
      </c>
      <c r="B87" s="304">
        <f t="shared" ca="1" si="36"/>
        <v>4.0299999999999825</v>
      </c>
      <c r="D87" s="306">
        <f t="shared" ca="1" si="37"/>
        <v>-4.2791283361512402</v>
      </c>
      <c r="E87" s="307">
        <f t="shared" ca="1" si="38"/>
        <v>-28.583170083776132</v>
      </c>
      <c r="F87" s="304">
        <f t="shared" ca="1" si="39"/>
        <v>28.90170499045562</v>
      </c>
      <c r="G87" s="306">
        <f t="shared" ca="1" si="40"/>
        <v>33.305580684254998</v>
      </c>
      <c r="H87" s="307">
        <f t="shared" ca="1" si="41"/>
        <v>146.01841761929049</v>
      </c>
      <c r="I87" s="304">
        <f t="shared" ca="1" si="42"/>
        <v>149.76862150916975</v>
      </c>
      <c r="J87" s="306">
        <f t="shared" ca="1" si="43"/>
        <v>129.81828744059308</v>
      </c>
      <c r="K87" s="307">
        <f t="shared" ca="1" si="44"/>
        <v>628.99551729823952</v>
      </c>
      <c r="L87" s="304">
        <f t="shared" ca="1" si="29"/>
        <v>642.25240251422053</v>
      </c>
      <c r="M87" s="306">
        <f t="shared" ca="1" si="45"/>
        <v>1.3465411703071335</v>
      </c>
      <c r="N87" s="304">
        <f t="shared" ca="1" si="46"/>
        <v>77.151125999205348</v>
      </c>
      <c r="P87" s="310">
        <f t="shared" ca="1" si="47"/>
        <v>3</v>
      </c>
      <c r="Q87" s="304">
        <f t="shared" ca="1" si="48"/>
        <v>0</v>
      </c>
      <c r="R87" s="306">
        <f t="shared" ca="1" si="49"/>
        <v>0</v>
      </c>
      <c r="S87" s="307">
        <f t="shared" ca="1" si="50"/>
        <v>2.7549999999999994</v>
      </c>
      <c r="T87" s="304">
        <f t="shared" ca="1" si="30"/>
        <v>27.026549999999997</v>
      </c>
      <c r="U87" s="311">
        <f t="shared" ca="1" si="31"/>
        <v>0</v>
      </c>
      <c r="V87" s="306">
        <f t="shared" ca="1" si="32"/>
        <v>1.150297428268455</v>
      </c>
      <c r="W87" s="304">
        <f t="shared" ca="1" si="33"/>
        <v>52.835361506033585</v>
      </c>
      <c r="Y87" s="314" t="str">
        <f t="shared" ca="1" si="51"/>
        <v/>
      </c>
      <c r="Z87" s="315" t="str">
        <f t="shared" ca="1" si="52"/>
        <v/>
      </c>
      <c r="AA87" s="316" t="str">
        <f t="shared" ca="1" si="53"/>
        <v/>
      </c>
      <c r="AC87" s="310" t="e">
        <f t="shared" ca="1" si="54"/>
        <v>#N/A</v>
      </c>
      <c r="AD87" s="323" t="e">
        <f t="shared" ca="1" si="55"/>
        <v>#N/A</v>
      </c>
      <c r="AE87" s="324">
        <f t="shared" ca="1" si="34"/>
        <v>628.99551729823952</v>
      </c>
      <c r="AG87" s="306">
        <f t="shared" ca="1" si="56"/>
        <v>-28.819359177849716</v>
      </c>
      <c r="AH87" s="304">
        <f t="shared" ca="1" si="57"/>
        <v>-19.254683957718949</v>
      </c>
    </row>
    <row r="88" spans="1:34" x14ac:dyDescent="0.2">
      <c r="A88" s="347">
        <f t="shared" ca="1" si="35"/>
        <v>0.01</v>
      </c>
      <c r="B88" s="304">
        <f t="shared" ca="1" si="36"/>
        <v>4.0399999999999823</v>
      </c>
      <c r="D88" s="306">
        <f t="shared" ca="1" si="37"/>
        <v>-4.2648057747929942</v>
      </c>
      <c r="E88" s="307">
        <f t="shared" ca="1" si="38"/>
        <v>-28.507773102730553</v>
      </c>
      <c r="F88" s="304">
        <f t="shared" ca="1" si="39"/>
        <v>28.825018570219086</v>
      </c>
      <c r="G88" s="306">
        <f t="shared" ca="1" si="40"/>
        <v>33.262932626507066</v>
      </c>
      <c r="H88" s="307">
        <f t="shared" ca="1" si="41"/>
        <v>145.73333988826317</v>
      </c>
      <c r="I88" s="304">
        <f t="shared" ca="1" si="42"/>
        <v>149.48119962692161</v>
      </c>
      <c r="J88" s="306">
        <f t="shared" ca="1" si="43"/>
        <v>130.15113000714689</v>
      </c>
      <c r="K88" s="307">
        <f t="shared" ca="1" si="44"/>
        <v>630.45427608577734</v>
      </c>
      <c r="L88" s="304">
        <f t="shared" ca="1" si="29"/>
        <v>643.74832883431918</v>
      </c>
      <c r="M88" s="306">
        <f t="shared" ca="1" si="45"/>
        <v>1.3463952288722447</v>
      </c>
      <c r="N88" s="304">
        <f t="shared" ca="1" si="46"/>
        <v>77.14276417093015</v>
      </c>
      <c r="P88" s="310">
        <f t="shared" ca="1" si="47"/>
        <v>3</v>
      </c>
      <c r="Q88" s="304">
        <f t="shared" ca="1" si="48"/>
        <v>0</v>
      </c>
      <c r="R88" s="306">
        <f t="shared" ca="1" si="49"/>
        <v>0</v>
      </c>
      <c r="S88" s="307">
        <f t="shared" ca="1" si="50"/>
        <v>2.7549999999999994</v>
      </c>
      <c r="T88" s="304">
        <f t="shared" ca="1" si="30"/>
        <v>27.026549999999997</v>
      </c>
      <c r="U88" s="311">
        <f t="shared" ca="1" si="31"/>
        <v>0</v>
      </c>
      <c r="V88" s="306">
        <f t="shared" ca="1" si="32"/>
        <v>1.1501294733630456</v>
      </c>
      <c r="W88" s="304">
        <f t="shared" ca="1" si="33"/>
        <v>52.625077854172176</v>
      </c>
      <c r="Y88" s="314" t="str">
        <f t="shared" ca="1" si="51"/>
        <v/>
      </c>
      <c r="Z88" s="315" t="str">
        <f t="shared" ca="1" si="52"/>
        <v/>
      </c>
      <c r="AA88" s="316" t="str">
        <f t="shared" ca="1" si="53"/>
        <v/>
      </c>
      <c r="AC88" s="310" t="e">
        <f t="shared" ca="1" si="54"/>
        <v>#N/A</v>
      </c>
      <c r="AD88" s="323" t="e">
        <f t="shared" ca="1" si="55"/>
        <v>#N/A</v>
      </c>
      <c r="AE88" s="324">
        <f t="shared" ca="1" si="34"/>
        <v>630.45427608577734</v>
      </c>
      <c r="AG88" s="306">
        <f t="shared" ca="1" si="56"/>
        <v>-28.742347414087476</v>
      </c>
      <c r="AH88" s="304">
        <f t="shared" ca="1" si="57"/>
        <v>-19.177989657362467</v>
      </c>
    </row>
    <row r="89" spans="1:34" x14ac:dyDescent="0.2">
      <c r="A89" s="347">
        <f t="shared" ca="1" si="35"/>
        <v>0.01</v>
      </c>
      <c r="B89" s="304">
        <f t="shared" ca="1" si="36"/>
        <v>4.0499999999999821</v>
      </c>
      <c r="D89" s="306">
        <f t="shared" ca="1" si="37"/>
        <v>-4.2505498096466887</v>
      </c>
      <c r="E89" s="307">
        <f t="shared" ca="1" si="38"/>
        <v>-28.432736217419361</v>
      </c>
      <c r="F89" s="304">
        <f t="shared" ca="1" si="39"/>
        <v>28.748698448688735</v>
      </c>
      <c r="G89" s="306">
        <f t="shared" ca="1" si="40"/>
        <v>33.220427128410599</v>
      </c>
      <c r="H89" s="307">
        <f t="shared" ca="1" si="41"/>
        <v>145.44901252608898</v>
      </c>
      <c r="I89" s="304">
        <f t="shared" ca="1" si="42"/>
        <v>149.19454421462075</v>
      </c>
      <c r="J89" s="306">
        <f t="shared" ca="1" si="43"/>
        <v>130.48354680592149</v>
      </c>
      <c r="K89" s="307">
        <f t="shared" ca="1" si="44"/>
        <v>631.9101878478491</v>
      </c>
      <c r="L89" s="304">
        <f t="shared" ca="1" si="29"/>
        <v>645.24138234691452</v>
      </c>
      <c r="M89" s="306">
        <f t="shared" ca="1" si="45"/>
        <v>1.3462489134757509</v>
      </c>
      <c r="N89" s="304">
        <f t="shared" ca="1" si="46"/>
        <v>77.134380916233269</v>
      </c>
      <c r="P89" s="310">
        <f t="shared" ca="1" si="47"/>
        <v>3</v>
      </c>
      <c r="Q89" s="304">
        <f t="shared" ca="1" si="48"/>
        <v>0</v>
      </c>
      <c r="R89" s="306">
        <f t="shared" ca="1" si="49"/>
        <v>0</v>
      </c>
      <c r="S89" s="307">
        <f t="shared" ca="1" si="50"/>
        <v>2.7549999999999994</v>
      </c>
      <c r="T89" s="304">
        <f t="shared" ca="1" si="30"/>
        <v>27.026549999999997</v>
      </c>
      <c r="U89" s="311">
        <f t="shared" ca="1" si="31"/>
        <v>0</v>
      </c>
      <c r="V89" s="306">
        <f t="shared" ca="1" si="32"/>
        <v>1.1499618699319898</v>
      </c>
      <c r="W89" s="304">
        <f t="shared" ca="1" si="33"/>
        <v>52.415797012642507</v>
      </c>
      <c r="Y89" s="314" t="str">
        <f t="shared" ca="1" si="51"/>
        <v/>
      </c>
      <c r="Z89" s="315" t="str">
        <f t="shared" ca="1" si="52"/>
        <v/>
      </c>
      <c r="AA89" s="316" t="str">
        <f t="shared" ca="1" si="53"/>
        <v/>
      </c>
      <c r="AC89" s="310" t="e">
        <f t="shared" ca="1" si="54"/>
        <v>#N/A</v>
      </c>
      <c r="AD89" s="323" t="e">
        <f t="shared" ca="1" si="55"/>
        <v>#N/A</v>
      </c>
      <c r="AE89" s="324">
        <f t="shared" ca="1" si="34"/>
        <v>631.9101878478491</v>
      </c>
      <c r="AG89" s="306">
        <f t="shared" ca="1" si="56"/>
        <v>-28.665700929380755</v>
      </c>
      <c r="AH89" s="304">
        <f t="shared" ca="1" si="57"/>
        <v>-19.101661653057054</v>
      </c>
    </row>
    <row r="90" spans="1:34" x14ac:dyDescent="0.2">
      <c r="A90" s="347">
        <f t="shared" ca="1" si="35"/>
        <v>0.01</v>
      </c>
      <c r="B90" s="304">
        <f t="shared" ca="1" si="36"/>
        <v>4.0599999999999818</v>
      </c>
      <c r="D90" s="306">
        <f t="shared" ca="1" si="37"/>
        <v>-4.2363600191822961</v>
      </c>
      <c r="E90" s="307">
        <f t="shared" ca="1" si="38"/>
        <v>-28.358057167155053</v>
      </c>
      <c r="F90" s="304">
        <f t="shared" ca="1" si="39"/>
        <v>28.672742326254046</v>
      </c>
      <c r="G90" s="306">
        <f t="shared" ca="1" si="40"/>
        <v>33.178063528218779</v>
      </c>
      <c r="H90" s="307">
        <f t="shared" ca="1" si="41"/>
        <v>145.16543195441741</v>
      </c>
      <c r="I90" s="304">
        <f t="shared" ca="1" si="42"/>
        <v>148.90865164252583</v>
      </c>
      <c r="J90" s="306">
        <f t="shared" ca="1" si="43"/>
        <v>130.81553925920463</v>
      </c>
      <c r="K90" s="307">
        <f t="shared" ca="1" si="44"/>
        <v>633.36326007025161</v>
      </c>
      <c r="L90" s="304">
        <f t="shared" ca="1" si="29"/>
        <v>646.7315706833042</v>
      </c>
      <c r="M90" s="306">
        <f t="shared" ca="1" si="45"/>
        <v>1.3461022231922835</v>
      </c>
      <c r="N90" s="304">
        <f t="shared" ca="1" si="46"/>
        <v>77.125976182095002</v>
      </c>
      <c r="P90" s="310">
        <f t="shared" ca="1" si="47"/>
        <v>3</v>
      </c>
      <c r="Q90" s="304">
        <f t="shared" ca="1" si="48"/>
        <v>0</v>
      </c>
      <c r="R90" s="306">
        <f t="shared" ca="1" si="49"/>
        <v>0</v>
      </c>
      <c r="S90" s="307">
        <f t="shared" ca="1" si="50"/>
        <v>2.7549999999999994</v>
      </c>
      <c r="T90" s="304">
        <f t="shared" ca="1" si="30"/>
        <v>27.026549999999997</v>
      </c>
      <c r="U90" s="311">
        <f t="shared" ca="1" si="31"/>
        <v>0</v>
      </c>
      <c r="V90" s="306">
        <f t="shared" ca="1" si="32"/>
        <v>1.149794616969932</v>
      </c>
      <c r="W90" s="304">
        <f t="shared" ca="1" si="33"/>
        <v>52.207512696312904</v>
      </c>
      <c r="Y90" s="314" t="str">
        <f t="shared" ca="1" si="51"/>
        <v/>
      </c>
      <c r="Z90" s="315" t="str">
        <f t="shared" ca="1" si="52"/>
        <v/>
      </c>
      <c r="AA90" s="316" t="str">
        <f t="shared" ca="1" si="53"/>
        <v/>
      </c>
      <c r="AC90" s="310" t="e">
        <f t="shared" ca="1" si="54"/>
        <v>#N/A</v>
      </c>
      <c r="AD90" s="323" t="e">
        <f t="shared" ca="1" si="55"/>
        <v>#N/A</v>
      </c>
      <c r="AE90" s="324">
        <f t="shared" ca="1" si="34"/>
        <v>633.36326007025161</v>
      </c>
      <c r="AG90" s="306">
        <f t="shared" ca="1" si="56"/>
        <v>-28.589417420600569</v>
      </c>
      <c r="AH90" s="304">
        <f t="shared" ca="1" si="57"/>
        <v>-19.025697645242293</v>
      </c>
    </row>
    <row r="91" spans="1:34" x14ac:dyDescent="0.2">
      <c r="A91" s="347">
        <f t="shared" ca="1" si="35"/>
        <v>0.01</v>
      </c>
      <c r="B91" s="304">
        <f t="shared" ca="1" si="36"/>
        <v>4.0699999999999816</v>
      </c>
      <c r="D91" s="306">
        <f t="shared" ca="1" si="37"/>
        <v>-4.2222359852032056</v>
      </c>
      <c r="E91" s="307">
        <f t="shared" ca="1" si="38"/>
        <v>-28.283733709147981</v>
      </c>
      <c r="F91" s="304">
        <f t="shared" ca="1" si="39"/>
        <v>28.597147921510263</v>
      </c>
      <c r="G91" s="306">
        <f t="shared" ca="1" si="40"/>
        <v>33.135841168366746</v>
      </c>
      <c r="H91" s="307">
        <f t="shared" ca="1" si="41"/>
        <v>144.88259461732594</v>
      </c>
      <c r="I91" s="304">
        <f t="shared" ca="1" si="42"/>
        <v>148.62351830374502</v>
      </c>
      <c r="J91" s="306">
        <f t="shared" ca="1" si="43"/>
        <v>131.14710878268755</v>
      </c>
      <c r="K91" s="307">
        <f t="shared" ca="1" si="44"/>
        <v>634.81350020311038</v>
      </c>
      <c r="L91" s="304">
        <f t="shared" ca="1" si="29"/>
        <v>648.21890143853602</v>
      </c>
      <c r="M91" s="306">
        <f t="shared" ca="1" si="45"/>
        <v>1.3459551570927679</v>
      </c>
      <c r="N91" s="304">
        <f t="shared" ca="1" si="46"/>
        <v>77.117549915283305</v>
      </c>
      <c r="P91" s="310">
        <f t="shared" ca="1" si="47"/>
        <v>3</v>
      </c>
      <c r="Q91" s="304">
        <f t="shared" ca="1" si="48"/>
        <v>0</v>
      </c>
      <c r="R91" s="306">
        <f t="shared" ca="1" si="49"/>
        <v>0</v>
      </c>
      <c r="S91" s="307">
        <f t="shared" ca="1" si="50"/>
        <v>2.7549999999999994</v>
      </c>
      <c r="T91" s="304">
        <f t="shared" ca="1" si="30"/>
        <v>27.026549999999997</v>
      </c>
      <c r="U91" s="311">
        <f t="shared" ca="1" si="31"/>
        <v>0</v>
      </c>
      <c r="V91" s="306">
        <f t="shared" ca="1" si="32"/>
        <v>1.1496277134764357</v>
      </c>
      <c r="W91" s="304">
        <f t="shared" ca="1" si="33"/>
        <v>52.000218669732028</v>
      </c>
      <c r="Y91" s="314" t="str">
        <f t="shared" ca="1" si="51"/>
        <v/>
      </c>
      <c r="Z91" s="315" t="str">
        <f t="shared" ca="1" si="52"/>
        <v/>
      </c>
      <c r="AA91" s="316" t="str">
        <f t="shared" ca="1" si="53"/>
        <v/>
      </c>
      <c r="AC91" s="310" t="e">
        <f t="shared" ca="1" si="54"/>
        <v>#N/A</v>
      </c>
      <c r="AD91" s="323" t="e">
        <f t="shared" ca="1" si="55"/>
        <v>#N/A</v>
      </c>
      <c r="AE91" s="324">
        <f t="shared" ca="1" si="34"/>
        <v>634.81350020311038</v>
      </c>
      <c r="AG91" s="306">
        <f t="shared" ca="1" si="56"/>
        <v>-28.513494602806723</v>
      </c>
      <c r="AH91" s="304">
        <f t="shared" ca="1" si="57"/>
        <v>-18.950095352563672</v>
      </c>
    </row>
    <row r="92" spans="1:34" x14ac:dyDescent="0.2">
      <c r="A92" s="347">
        <f t="shared" ca="1" si="35"/>
        <v>0.01</v>
      </c>
      <c r="B92" s="304">
        <f t="shared" ca="1" si="36"/>
        <v>4.0799999999999814</v>
      </c>
      <c r="D92" s="306">
        <f t="shared" ca="1" si="37"/>
        <v>-4.2081772928145105</v>
      </c>
      <c r="E92" s="307">
        <f t="shared" ca="1" si="38"/>
        <v>-28.20976361833619</v>
      </c>
      <c r="F92" s="304">
        <f t="shared" ca="1" si="39"/>
        <v>28.521912971085296</v>
      </c>
      <c r="G92" s="306">
        <f t="shared" ca="1" si="40"/>
        <v>33.093759395438603</v>
      </c>
      <c r="H92" s="307">
        <f t="shared" ca="1" si="41"/>
        <v>144.60049698114258</v>
      </c>
      <c r="I92" s="304">
        <f t="shared" ca="1" si="42"/>
        <v>148.33914061405576</v>
      </c>
      <c r="J92" s="306">
        <f t="shared" ca="1" si="43"/>
        <v>131.47825678550657</v>
      </c>
      <c r="K92" s="307">
        <f t="shared" ca="1" si="44"/>
        <v>636.26091566110267</v>
      </c>
      <c r="L92" s="304">
        <f t="shared" ca="1" si="29"/>
        <v>649.70338217163408</v>
      </c>
      <c r="M92" s="306">
        <f t="shared" ca="1" si="45"/>
        <v>1.3458077142444071</v>
      </c>
      <c r="N92" s="304">
        <f t="shared" ca="1" si="46"/>
        <v>77.109102062352846</v>
      </c>
      <c r="P92" s="310">
        <f t="shared" ca="1" si="47"/>
        <v>3</v>
      </c>
      <c r="Q92" s="304">
        <f t="shared" ca="1" si="48"/>
        <v>0</v>
      </c>
      <c r="R92" s="306">
        <f t="shared" ca="1" si="49"/>
        <v>0</v>
      </c>
      <c r="S92" s="307">
        <f t="shared" ca="1" si="50"/>
        <v>2.7549999999999994</v>
      </c>
      <c r="T92" s="304">
        <f t="shared" ca="1" si="30"/>
        <v>27.026549999999997</v>
      </c>
      <c r="U92" s="311">
        <f t="shared" ca="1" si="31"/>
        <v>0</v>
      </c>
      <c r="V92" s="306">
        <f t="shared" ca="1" si="32"/>
        <v>1.1494611584559546</v>
      </c>
      <c r="W92" s="304">
        <f t="shared" ca="1" si="33"/>
        <v>51.793908746657529</v>
      </c>
      <c r="Y92" s="314" t="str">
        <f t="shared" ca="1" si="51"/>
        <v/>
      </c>
      <c r="Z92" s="315" t="str">
        <f t="shared" ca="1" si="52"/>
        <v/>
      </c>
      <c r="AA92" s="316" t="str">
        <f t="shared" ca="1" si="53"/>
        <v/>
      </c>
      <c r="AC92" s="310" t="e">
        <f t="shared" ca="1" si="54"/>
        <v>#N/A</v>
      </c>
      <c r="AD92" s="323" t="e">
        <f t="shared" ca="1" si="55"/>
        <v>#N/A</v>
      </c>
      <c r="AE92" s="324">
        <f t="shared" ca="1" si="34"/>
        <v>636.26091566110267</v>
      </c>
      <c r="AG92" s="306">
        <f t="shared" ca="1" si="56"/>
        <v>-28.437930209074594</v>
      </c>
      <c r="AH92" s="304">
        <f t="shared" ca="1" si="57"/>
        <v>-18.874852511699469</v>
      </c>
    </row>
    <row r="93" spans="1:34" x14ac:dyDescent="0.2">
      <c r="A93" s="347">
        <f t="shared" ca="1" si="35"/>
        <v>0.01</v>
      </c>
      <c r="B93" s="304">
        <f t="shared" ca="1" si="36"/>
        <v>4.0899999999999812</v>
      </c>
      <c r="D93" s="306">
        <f t="shared" ca="1" si="37"/>
        <v>-4.1941835303916921</v>
      </c>
      <c r="E93" s="307">
        <f t="shared" ca="1" si="38"/>
        <v>-28.136144687217211</v>
      </c>
      <c r="F93" s="304">
        <f t="shared" ca="1" si="39"/>
        <v>28.447035229468646</v>
      </c>
      <c r="G93" s="306">
        <f t="shared" ca="1" si="40"/>
        <v>33.051817560134687</v>
      </c>
      <c r="H93" s="307">
        <f t="shared" ca="1" si="41"/>
        <v>144.3191355342704</v>
      </c>
      <c r="I93" s="304">
        <f t="shared" ca="1" si="42"/>
        <v>148.05551501172638</v>
      </c>
      <c r="J93" s="306">
        <f t="shared" ca="1" si="43"/>
        <v>131.80898467028445</v>
      </c>
      <c r="K93" s="307">
        <f t="shared" ca="1" si="44"/>
        <v>637.70551382367978</v>
      </c>
      <c r="L93" s="304">
        <f t="shared" ca="1" si="29"/>
        <v>651.18502040582496</v>
      </c>
      <c r="M93" s="306">
        <f t="shared" ca="1" si="45"/>
        <v>1.3456598937106661</v>
      </c>
      <c r="N93" s="304">
        <f t="shared" ca="1" si="46"/>
        <v>77.100632569644119</v>
      </c>
      <c r="P93" s="310">
        <f t="shared" ca="1" si="47"/>
        <v>3</v>
      </c>
      <c r="Q93" s="304">
        <f t="shared" ca="1" si="48"/>
        <v>0</v>
      </c>
      <c r="R93" s="306">
        <f t="shared" ca="1" si="49"/>
        <v>0</v>
      </c>
      <c r="S93" s="307">
        <f t="shared" ca="1" si="50"/>
        <v>2.7549999999999994</v>
      </c>
      <c r="T93" s="304">
        <f t="shared" ca="1" si="30"/>
        <v>27.026549999999997</v>
      </c>
      <c r="U93" s="311">
        <f t="shared" ca="1" si="31"/>
        <v>0</v>
      </c>
      <c r="V93" s="306">
        <f t="shared" ca="1" si="32"/>
        <v>1.1492949509178001</v>
      </c>
      <c r="W93" s="304">
        <f t="shared" ca="1" si="33"/>
        <v>51.588576789589894</v>
      </c>
      <c r="Y93" s="314" t="str">
        <f t="shared" ca="1" si="51"/>
        <v/>
      </c>
      <c r="Z93" s="315" t="str">
        <f t="shared" ca="1" si="52"/>
        <v/>
      </c>
      <c r="AA93" s="316" t="str">
        <f t="shared" ca="1" si="53"/>
        <v/>
      </c>
      <c r="AC93" s="310" t="e">
        <f t="shared" ca="1" si="54"/>
        <v>#N/A</v>
      </c>
      <c r="AD93" s="323" t="e">
        <f t="shared" ca="1" si="55"/>
        <v>#N/A</v>
      </c>
      <c r="AE93" s="324">
        <f t="shared" ca="1" si="34"/>
        <v>637.70551382367978</v>
      </c>
      <c r="AG93" s="306">
        <f t="shared" ca="1" si="56"/>
        <v>-28.362721990323962</v>
      </c>
      <c r="AH93" s="304">
        <f t="shared" ca="1" si="57"/>
        <v>-18.799966877189668</v>
      </c>
    </row>
    <row r="94" spans="1:34" x14ac:dyDescent="0.2">
      <c r="A94" s="347">
        <f t="shared" ca="1" si="35"/>
        <v>0.01</v>
      </c>
      <c r="B94" s="304">
        <f t="shared" ca="1" si="36"/>
        <v>4.099999999999981</v>
      </c>
      <c r="D94" s="306">
        <f t="shared" ca="1" si="37"/>
        <v>-4.1802542895496142</v>
      </c>
      <c r="E94" s="307">
        <f t="shared" ca="1" si="38"/>
        <v>-28.062874725681731</v>
      </c>
      <c r="F94" s="304">
        <f t="shared" ca="1" si="39"/>
        <v>28.372512468842171</v>
      </c>
      <c r="G94" s="306">
        <f t="shared" ca="1" si="40"/>
        <v>33.010015017239191</v>
      </c>
      <c r="H94" s="307">
        <f t="shared" ca="1" si="41"/>
        <v>144.03850678701357</v>
      </c>
      <c r="I94" s="304">
        <f t="shared" ca="1" si="42"/>
        <v>147.77263795733941</v>
      </c>
      <c r="J94" s="306">
        <f t="shared" ca="1" si="43"/>
        <v>132.13929383317131</v>
      </c>
      <c r="K94" s="307">
        <f t="shared" ca="1" si="44"/>
        <v>639.1473020352862</v>
      </c>
      <c r="L94" s="304">
        <f t="shared" ca="1" si="29"/>
        <v>652.66382362876107</v>
      </c>
      <c r="M94" s="306">
        <f t="shared" ca="1" si="45"/>
        <v>1.3455116945512546</v>
      </c>
      <c r="N94" s="304">
        <f t="shared" ca="1" si="46"/>
        <v>77.092141383282453</v>
      </c>
      <c r="P94" s="310">
        <f t="shared" ca="1" si="47"/>
        <v>3</v>
      </c>
      <c r="Q94" s="304">
        <f t="shared" ca="1" si="48"/>
        <v>0</v>
      </c>
      <c r="R94" s="306">
        <f t="shared" ca="1" si="49"/>
        <v>0</v>
      </c>
      <c r="S94" s="307">
        <f t="shared" ca="1" si="50"/>
        <v>2.7549999999999994</v>
      </c>
      <c r="T94" s="304">
        <f t="shared" ca="1" si="30"/>
        <v>27.026549999999997</v>
      </c>
      <c r="U94" s="311">
        <f t="shared" ca="1" si="31"/>
        <v>0</v>
      </c>
      <c r="V94" s="306">
        <f t="shared" ca="1" si="32"/>
        <v>1.14912908987611</v>
      </c>
      <c r="W94" s="304">
        <f t="shared" ca="1" si="33"/>
        <v>51.384216709311382</v>
      </c>
      <c r="Y94" s="314" t="str">
        <f t="shared" ca="1" si="51"/>
        <v/>
      </c>
      <c r="Z94" s="315" t="str">
        <f t="shared" ca="1" si="52"/>
        <v/>
      </c>
      <c r="AA94" s="316" t="str">
        <f t="shared" ca="1" si="53"/>
        <v/>
      </c>
      <c r="AC94" s="310" t="e">
        <f t="shared" ca="1" si="54"/>
        <v>#N/A</v>
      </c>
      <c r="AD94" s="323" t="e">
        <f t="shared" ca="1" si="55"/>
        <v>#N/A</v>
      </c>
      <c r="AE94" s="324">
        <f t="shared" ca="1" si="34"/>
        <v>639.1473020352862</v>
      </c>
      <c r="AG94" s="306">
        <f t="shared" ca="1" si="56"/>
        <v>-28.287867715149709</v>
      </c>
      <c r="AH94" s="304">
        <f t="shared" ca="1" si="57"/>
        <v>-18.725436221266754</v>
      </c>
    </row>
    <row r="95" spans="1:34" x14ac:dyDescent="0.2">
      <c r="A95" s="347">
        <f t="shared" ca="1" si="35"/>
        <v>0.01</v>
      </c>
      <c r="B95" s="304">
        <f t="shared" ca="1" si="36"/>
        <v>4.1099999999999808</v>
      </c>
      <c r="D95" s="306">
        <f t="shared" ca="1" si="37"/>
        <v>-4.166389165111883</v>
      </c>
      <c r="E95" s="307">
        <f t="shared" ca="1" si="38"/>
        <v>-27.989951560849036</v>
      </c>
      <c r="F95" s="304">
        <f t="shared" ca="1" si="39"/>
        <v>28.298342478912737</v>
      </c>
      <c r="G95" s="306">
        <f t="shared" ca="1" si="40"/>
        <v>32.968351125588072</v>
      </c>
      <c r="H95" s="307">
        <f t="shared" ca="1" si="41"/>
        <v>143.75860727140508</v>
      </c>
      <c r="I95" s="304">
        <f t="shared" ca="1" si="42"/>
        <v>147.49050593361645</v>
      </c>
      <c r="J95" s="306">
        <f t="shared" ca="1" si="43"/>
        <v>132.46918566388544</v>
      </c>
      <c r="K95" s="307">
        <f t="shared" ca="1" si="44"/>
        <v>640.58628760557826</v>
      </c>
      <c r="L95" s="304">
        <f t="shared" ca="1" si="29"/>
        <v>654.13979929274262</v>
      </c>
      <c r="M95" s="306">
        <f t="shared" ca="1" si="45"/>
        <v>1.3453631158221115</v>
      </c>
      <c r="N95" s="304">
        <f t="shared" ca="1" si="46"/>
        <v>77.083628449177141</v>
      </c>
      <c r="P95" s="310">
        <f t="shared" ca="1" si="47"/>
        <v>3</v>
      </c>
      <c r="Q95" s="304">
        <f t="shared" ca="1" si="48"/>
        <v>0</v>
      </c>
      <c r="R95" s="306">
        <f t="shared" ca="1" si="49"/>
        <v>0</v>
      </c>
      <c r="S95" s="307">
        <f t="shared" ca="1" si="50"/>
        <v>2.7549999999999994</v>
      </c>
      <c r="T95" s="304">
        <f t="shared" ca="1" si="30"/>
        <v>27.026549999999997</v>
      </c>
      <c r="U95" s="311">
        <f t="shared" ca="1" si="31"/>
        <v>0</v>
      </c>
      <c r="V95" s="306">
        <f t="shared" ca="1" si="32"/>
        <v>1.1489635743498188</v>
      </c>
      <c r="W95" s="304">
        <f t="shared" ca="1" si="33"/>
        <v>51.180822464430207</v>
      </c>
      <c r="Y95" s="314" t="str">
        <f t="shared" ca="1" si="51"/>
        <v/>
      </c>
      <c r="Z95" s="315" t="str">
        <f t="shared" ca="1" si="52"/>
        <v/>
      </c>
      <c r="AA95" s="316" t="str">
        <f t="shared" ca="1" si="53"/>
        <v/>
      </c>
      <c r="AC95" s="310" t="e">
        <f t="shared" ca="1" si="54"/>
        <v>#N/A</v>
      </c>
      <c r="AD95" s="323" t="e">
        <f t="shared" ca="1" si="55"/>
        <v>#N/A</v>
      </c>
      <c r="AE95" s="324">
        <f t="shared" ca="1" si="34"/>
        <v>640.58628760557826</v>
      </c>
      <c r="AG95" s="306">
        <f t="shared" ca="1" si="56"/>
        <v>-28.213365169654338</v>
      </c>
      <c r="AH95" s="304">
        <f t="shared" ca="1" si="57"/>
        <v>-18.651258333688347</v>
      </c>
    </row>
    <row r="96" spans="1:34" x14ac:dyDescent="0.2">
      <c r="A96" s="347">
        <f t="shared" ca="1" si="35"/>
        <v>0.01</v>
      </c>
      <c r="B96" s="304">
        <f t="shared" ca="1" si="36"/>
        <v>4.1199999999999806</v>
      </c>
      <c r="D96" s="306">
        <f t="shared" ca="1" si="37"/>
        <v>-4.1525877550805452</v>
      </c>
      <c r="E96" s="307">
        <f t="shared" ca="1" si="38"/>
        <v>-27.917373036904394</v>
      </c>
      <c r="F96" s="304">
        <f t="shared" ca="1" si="39"/>
        <v>28.224523066746784</v>
      </c>
      <c r="G96" s="306">
        <f t="shared" ca="1" si="40"/>
        <v>32.926825248037268</v>
      </c>
      <c r="H96" s="307">
        <f t="shared" ca="1" si="41"/>
        <v>143.47943354103603</v>
      </c>
      <c r="I96" s="304">
        <f t="shared" ca="1" si="42"/>
        <v>147.20911544524463</v>
      </c>
      <c r="J96" s="306">
        <f t="shared" ca="1" si="43"/>
        <v>132.79866154575356</v>
      </c>
      <c r="K96" s="307">
        <f t="shared" ca="1" si="44"/>
        <v>642.02247780964046</v>
      </c>
      <c r="L96" s="304">
        <f t="shared" ca="1" si="29"/>
        <v>655.61295481493801</v>
      </c>
      <c r="M96" s="306">
        <f t="shared" ca="1" si="45"/>
        <v>1.3452141565753875</v>
      </c>
      <c r="N96" s="304">
        <f t="shared" ca="1" si="46"/>
        <v>77.075093713020394</v>
      </c>
      <c r="P96" s="310">
        <f t="shared" ca="1" si="47"/>
        <v>3</v>
      </c>
      <c r="Q96" s="304">
        <f t="shared" ca="1" si="48"/>
        <v>0</v>
      </c>
      <c r="R96" s="306">
        <f t="shared" ca="1" si="49"/>
        <v>0</v>
      </c>
      <c r="S96" s="307">
        <f t="shared" ca="1" si="50"/>
        <v>2.7549999999999994</v>
      </c>
      <c r="T96" s="304">
        <f t="shared" ca="1" si="30"/>
        <v>27.026549999999997</v>
      </c>
      <c r="U96" s="311">
        <f t="shared" ca="1" si="31"/>
        <v>0</v>
      </c>
      <c r="V96" s="306">
        <f t="shared" ca="1" si="32"/>
        <v>1.148798403362628</v>
      </c>
      <c r="W96" s="304">
        <f t="shared" ca="1" si="33"/>
        <v>50.978388060929483</v>
      </c>
      <c r="Y96" s="314" t="str">
        <f t="shared" ca="1" si="51"/>
        <v/>
      </c>
      <c r="Z96" s="315" t="str">
        <f t="shared" ca="1" si="52"/>
        <v/>
      </c>
      <c r="AA96" s="316" t="str">
        <f t="shared" ca="1" si="53"/>
        <v/>
      </c>
      <c r="AC96" s="310" t="e">
        <f t="shared" ca="1" si="54"/>
        <v>#N/A</v>
      </c>
      <c r="AD96" s="323" t="e">
        <f t="shared" ca="1" si="55"/>
        <v>#N/A</v>
      </c>
      <c r="AE96" s="324">
        <f t="shared" ca="1" si="34"/>
        <v>642.02247780964046</v>
      </c>
      <c r="AG96" s="306">
        <f t="shared" ca="1" si="56"/>
        <v>-28.139212157282486</v>
      </c>
      <c r="AH96" s="304">
        <f t="shared" ca="1" si="57"/>
        <v>-18.577431021571766</v>
      </c>
    </row>
    <row r="97" spans="1:34" x14ac:dyDescent="0.2">
      <c r="A97" s="347">
        <f t="shared" ca="1" si="35"/>
        <v>0.01</v>
      </c>
      <c r="B97" s="304">
        <f t="shared" ca="1" si="36"/>
        <v>4.1299999999999804</v>
      </c>
      <c r="D97" s="306">
        <f t="shared" ca="1" si="37"/>
        <v>-4.1388496606061125</v>
      </c>
      <c r="E97" s="307">
        <f t="shared" ca="1" si="38"/>
        <v>-27.845137014938075</v>
      </c>
      <c r="F97" s="304">
        <f t="shared" ca="1" si="39"/>
        <v>28.151052056606584</v>
      </c>
      <c r="G97" s="306">
        <f t="shared" ca="1" si="40"/>
        <v>32.885436751431207</v>
      </c>
      <c r="H97" s="307">
        <f t="shared" ca="1" si="41"/>
        <v>143.20098217088665</v>
      </c>
      <c r="I97" s="304">
        <f t="shared" ca="1" si="42"/>
        <v>146.92846301870506</v>
      </c>
      <c r="J97" s="306">
        <f t="shared" ca="1" si="43"/>
        <v>133.1277228557509</v>
      </c>
      <c r="K97" s="307">
        <f t="shared" ca="1" si="44"/>
        <v>643.45587988820012</v>
      </c>
      <c r="L97" s="304">
        <f t="shared" ca="1" si="29"/>
        <v>657.08329757760202</v>
      </c>
      <c r="M97" s="306">
        <f t="shared" ca="1" si="45"/>
        <v>1.3450648158594285</v>
      </c>
      <c r="N97" s="304">
        <f t="shared" ca="1" si="46"/>
        <v>77.066537120286483</v>
      </c>
      <c r="P97" s="310">
        <f t="shared" ca="1" si="47"/>
        <v>3</v>
      </c>
      <c r="Q97" s="304">
        <f t="shared" ca="1" si="48"/>
        <v>0</v>
      </c>
      <c r="R97" s="306">
        <f t="shared" ca="1" si="49"/>
        <v>0</v>
      </c>
      <c r="S97" s="307">
        <f t="shared" ca="1" si="50"/>
        <v>2.7549999999999994</v>
      </c>
      <c r="T97" s="304">
        <f t="shared" ca="1" si="30"/>
        <v>27.026549999999997</v>
      </c>
      <c r="U97" s="311">
        <f t="shared" ca="1" si="31"/>
        <v>0</v>
      </c>
      <c r="V97" s="306">
        <f t="shared" ca="1" si="32"/>
        <v>1.1486335759429722</v>
      </c>
      <c r="W97" s="304">
        <f t="shared" ca="1" si="33"/>
        <v>50.776907551721266</v>
      </c>
      <c r="Y97" s="314" t="str">
        <f t="shared" ca="1" si="51"/>
        <v/>
      </c>
      <c r="Z97" s="315" t="str">
        <f t="shared" ca="1" si="52"/>
        <v/>
      </c>
      <c r="AA97" s="316" t="str">
        <f t="shared" ca="1" si="53"/>
        <v/>
      </c>
      <c r="AC97" s="310" t="e">
        <f t="shared" ca="1" si="54"/>
        <v>#N/A</v>
      </c>
      <c r="AD97" s="323" t="e">
        <f t="shared" ca="1" si="55"/>
        <v>#N/A</v>
      </c>
      <c r="AE97" s="324">
        <f t="shared" ca="1" si="34"/>
        <v>643.45587988820012</v>
      </c>
      <c r="AG97" s="306">
        <f t="shared" ca="1" si="56"/>
        <v>-28.065406498657055</v>
      </c>
      <c r="AH97" s="304">
        <f t="shared" ca="1" si="57"/>
        <v>-18.503952109230305</v>
      </c>
    </row>
    <row r="98" spans="1:34" x14ac:dyDescent="0.2">
      <c r="A98" s="347">
        <f t="shared" ca="1" si="35"/>
        <v>0.01</v>
      </c>
      <c r="B98" s="304">
        <f t="shared" ca="1" si="36"/>
        <v>4.1399999999999801</v>
      </c>
      <c r="D98" s="306">
        <f t="shared" ca="1" si="37"/>
        <v>-4.1251744859579036</v>
      </c>
      <c r="E98" s="307">
        <f t="shared" ca="1" si="38"/>
        <v>-27.773241372786231</v>
      </c>
      <c r="F98" s="304">
        <f t="shared" ca="1" si="39"/>
        <v>28.077927289788377</v>
      </c>
      <c r="G98" s="306">
        <f t="shared" ca="1" si="40"/>
        <v>32.844185006571628</v>
      </c>
      <c r="H98" s="307">
        <f t="shared" ca="1" si="41"/>
        <v>142.92324975715877</v>
      </c>
      <c r="I98" s="304">
        <f t="shared" ca="1" si="42"/>
        <v>146.64854520210247</v>
      </c>
      <c r="J98" s="306">
        <f t="shared" ca="1" si="43"/>
        <v>133.45637096454092</v>
      </c>
      <c r="K98" s="307">
        <f t="shared" ca="1" si="44"/>
        <v>644.8865010478404</v>
      </c>
      <c r="L98" s="304">
        <f t="shared" ca="1" si="29"/>
        <v>658.55083492829272</v>
      </c>
      <c r="M98" s="306">
        <f t="shared" ca="1" si="45"/>
        <v>1.3449150927187603</v>
      </c>
      <c r="N98" s="304">
        <f t="shared" ca="1" si="46"/>
        <v>77.057958616230763</v>
      </c>
      <c r="P98" s="310">
        <f t="shared" ca="1" si="47"/>
        <v>3</v>
      </c>
      <c r="Q98" s="304">
        <f t="shared" ca="1" si="48"/>
        <v>0</v>
      </c>
      <c r="R98" s="306">
        <f t="shared" ca="1" si="49"/>
        <v>0</v>
      </c>
      <c r="S98" s="307">
        <f t="shared" ca="1" si="50"/>
        <v>2.7549999999999994</v>
      </c>
      <c r="T98" s="304">
        <f t="shared" ca="1" si="30"/>
        <v>27.026549999999997</v>
      </c>
      <c r="U98" s="311">
        <f t="shared" ca="1" si="31"/>
        <v>0</v>
      </c>
      <c r="V98" s="306">
        <f t="shared" ca="1" si="32"/>
        <v>1.1484690911239928</v>
      </c>
      <c r="W98" s="304">
        <f t="shared" ca="1" si="33"/>
        <v>50.576375036205668</v>
      </c>
      <c r="Y98" s="314" t="str">
        <f t="shared" ca="1" si="51"/>
        <v/>
      </c>
      <c r="Z98" s="315" t="str">
        <f t="shared" ca="1" si="52"/>
        <v/>
      </c>
      <c r="AA98" s="316" t="str">
        <f t="shared" ca="1" si="53"/>
        <v/>
      </c>
      <c r="AC98" s="310" t="e">
        <f t="shared" ca="1" si="54"/>
        <v>#N/A</v>
      </c>
      <c r="AD98" s="323" t="e">
        <f t="shared" ca="1" si="55"/>
        <v>#N/A</v>
      </c>
      <c r="AE98" s="324">
        <f t="shared" ca="1" si="34"/>
        <v>644.8865010478404</v>
      </c>
      <c r="AG98" s="306">
        <f t="shared" ca="1" si="56"/>
        <v>-27.991946031417264</v>
      </c>
      <c r="AH98" s="304">
        <f t="shared" ca="1" si="57"/>
        <v>-18.430819438011351</v>
      </c>
    </row>
    <row r="99" spans="1:34" x14ac:dyDescent="0.2">
      <c r="A99" s="347">
        <f t="shared" ca="1" si="35"/>
        <v>0.01</v>
      </c>
      <c r="B99" s="304">
        <f t="shared" ca="1" si="36"/>
        <v>4.1499999999999799</v>
      </c>
      <c r="D99" s="306">
        <f t="shared" ca="1" si="37"/>
        <v>-4.1115618384947368</v>
      </c>
      <c r="E99" s="307">
        <f t="shared" ca="1" si="38"/>
        <v>-27.701684004873584</v>
      </c>
      <c r="F99" s="304">
        <f t="shared" ca="1" si="39"/>
        <v>28.005146624462355</v>
      </c>
      <c r="G99" s="306">
        <f t="shared" ca="1" si="40"/>
        <v>32.803069388186678</v>
      </c>
      <c r="H99" s="307">
        <f t="shared" ca="1" si="41"/>
        <v>142.64623291711004</v>
      </c>
      <c r="I99" s="304">
        <f t="shared" ca="1" si="42"/>
        <v>146.36935856499679</v>
      </c>
      <c r="J99" s="306">
        <f t="shared" ca="1" si="43"/>
        <v>133.78460723651472</v>
      </c>
      <c r="K99" s="307">
        <f t="shared" ca="1" si="44"/>
        <v>646.31434846121169</v>
      </c>
      <c r="L99" s="304">
        <f t="shared" ca="1" si="29"/>
        <v>660.01557418008633</v>
      </c>
      <c r="M99" s="306">
        <f t="shared" ca="1" si="45"/>
        <v>1.3447649861940694</v>
      </c>
      <c r="N99" s="304">
        <f t="shared" ca="1" si="46"/>
        <v>77.04935814588859</v>
      </c>
      <c r="P99" s="310">
        <f t="shared" ca="1" si="47"/>
        <v>3</v>
      </c>
      <c r="Q99" s="304">
        <f t="shared" ca="1" si="48"/>
        <v>0</v>
      </c>
      <c r="R99" s="306">
        <f t="shared" ca="1" si="49"/>
        <v>0</v>
      </c>
      <c r="S99" s="307">
        <f t="shared" ca="1" si="50"/>
        <v>2.7549999999999994</v>
      </c>
      <c r="T99" s="304">
        <f t="shared" ca="1" si="30"/>
        <v>27.026549999999997</v>
      </c>
      <c r="U99" s="311">
        <f t="shared" ca="1" si="31"/>
        <v>0</v>
      </c>
      <c r="V99" s="306">
        <f t="shared" ca="1" si="32"/>
        <v>1.1483049479435063</v>
      </c>
      <c r="W99" s="304">
        <f t="shared" ca="1" si="33"/>
        <v>50.37678465983457</v>
      </c>
      <c r="Y99" s="314" t="str">
        <f t="shared" ca="1" si="51"/>
        <v/>
      </c>
      <c r="Z99" s="315" t="str">
        <f t="shared" ca="1" si="52"/>
        <v/>
      </c>
      <c r="AA99" s="316" t="str">
        <f t="shared" ca="1" si="53"/>
        <v/>
      </c>
      <c r="AC99" s="310" t="e">
        <f t="shared" ca="1" si="54"/>
        <v>#N/A</v>
      </c>
      <c r="AD99" s="323" t="e">
        <f t="shared" ca="1" si="55"/>
        <v>#N/A</v>
      </c>
      <c r="AE99" s="324">
        <f t="shared" ca="1" si="34"/>
        <v>646.31434846121169</v>
      </c>
      <c r="AG99" s="306">
        <f t="shared" ca="1" si="56"/>
        <v>-27.918828610058519</v>
      </c>
      <c r="AH99" s="304">
        <f t="shared" ca="1" si="57"/>
        <v>-18.358030866136364</v>
      </c>
    </row>
    <row r="100" spans="1:34" x14ac:dyDescent="0.2">
      <c r="A100" s="347">
        <f t="shared" ca="1" si="35"/>
        <v>0.01</v>
      </c>
      <c r="B100" s="304">
        <f t="shared" ca="1" si="36"/>
        <v>4.1599999999999797</v>
      </c>
      <c r="D100" s="306">
        <f t="shared" ca="1" si="37"/>
        <v>-4.0980113286359483</v>
      </c>
      <c r="E100" s="307">
        <f t="shared" ca="1" si="38"/>
        <v>-27.630462822057687</v>
      </c>
      <c r="F100" s="304">
        <f t="shared" ca="1" si="39"/>
        <v>27.932707935514248</v>
      </c>
      <c r="G100" s="306">
        <f t="shared" ca="1" si="40"/>
        <v>32.762089274900319</v>
      </c>
      <c r="H100" s="307">
        <f t="shared" ca="1" si="41"/>
        <v>142.36992828888947</v>
      </c>
      <c r="I100" s="304">
        <f t="shared" ca="1" si="42"/>
        <v>146.09089969823606</v>
      </c>
      <c r="J100" s="306">
        <f t="shared" ca="1" si="43"/>
        <v>134.11243302983016</v>
      </c>
      <c r="K100" s="307">
        <f t="shared" ca="1" si="44"/>
        <v>647.73942926724169</v>
      </c>
      <c r="L100" s="304">
        <f t="shared" ca="1" si="29"/>
        <v>661.47752261179119</v>
      </c>
      <c r="M100" s="306">
        <f t="shared" ca="1" si="45"/>
        <v>1.3446144953221875</v>
      </c>
      <c r="N100" s="304">
        <f t="shared" ca="1" si="46"/>
        <v>77.04073565407451</v>
      </c>
      <c r="P100" s="310">
        <f t="shared" ca="1" si="47"/>
        <v>3</v>
      </c>
      <c r="Q100" s="304">
        <f t="shared" ca="1" si="48"/>
        <v>0</v>
      </c>
      <c r="R100" s="306">
        <f t="shared" ca="1" si="49"/>
        <v>0</v>
      </c>
      <c r="S100" s="307">
        <f t="shared" ca="1" si="50"/>
        <v>2.7549999999999994</v>
      </c>
      <c r="T100" s="304">
        <f t="shared" ca="1" si="30"/>
        <v>27.026549999999997</v>
      </c>
      <c r="U100" s="311">
        <f t="shared" ca="1" si="31"/>
        <v>0</v>
      </c>
      <c r="V100" s="306">
        <f t="shared" ca="1" si="32"/>
        <v>1.1481411454439754</v>
      </c>
      <c r="W100" s="304">
        <f t="shared" ca="1" si="33"/>
        <v>50.178130613680146</v>
      </c>
      <c r="Y100" s="314" t="str">
        <f t="shared" ca="1" si="51"/>
        <v/>
      </c>
      <c r="Z100" s="315" t="str">
        <f t="shared" ca="1" si="52"/>
        <v/>
      </c>
      <c r="AA100" s="316" t="str">
        <f t="shared" ca="1" si="53"/>
        <v/>
      </c>
      <c r="AC100" s="310" t="e">
        <f t="shared" ca="1" si="54"/>
        <v>#N/A</v>
      </c>
      <c r="AD100" s="323" t="e">
        <f t="shared" ca="1" si="55"/>
        <v>#N/A</v>
      </c>
      <c r="AE100" s="324">
        <f t="shared" ca="1" si="34"/>
        <v>647.73942926724169</v>
      </c>
      <c r="AG100" s="306">
        <f t="shared" ca="1" si="56"/>
        <v>-27.84605210577395</v>
      </c>
      <c r="AH100" s="304">
        <f t="shared" ca="1" si="57"/>
        <v>-18.285584268542497</v>
      </c>
    </row>
    <row r="101" spans="1:34" x14ac:dyDescent="0.2">
      <c r="A101" s="347">
        <f t="shared" ca="1" si="35"/>
        <v>0.01</v>
      </c>
      <c r="B101" s="304">
        <f t="shared" ca="1" si="36"/>
        <v>4.1699999999999795</v>
      </c>
      <c r="D101" s="306">
        <f t="shared" ca="1" si="37"/>
        <v>-4.0845225698326937</v>
      </c>
      <c r="E101" s="307">
        <f t="shared" ca="1" si="38"/>
        <v>-27.55957575147503</v>
      </c>
      <c r="F101" s="304">
        <f t="shared" ca="1" si="39"/>
        <v>27.86060911438878</v>
      </c>
      <c r="G101" s="306">
        <f t="shared" ca="1" si="40"/>
        <v>32.721244049201992</v>
      </c>
      <c r="H101" s="307">
        <f t="shared" ca="1" si="41"/>
        <v>142.09433253137473</v>
      </c>
      <c r="I101" s="304">
        <f t="shared" ca="1" si="42"/>
        <v>145.81316521379111</v>
      </c>
      <c r="J101" s="306">
        <f t="shared" ca="1" si="43"/>
        <v>134.43984969645066</v>
      </c>
      <c r="K101" s="307">
        <f t="shared" ca="1" si="44"/>
        <v>649.16175057134296</v>
      </c>
      <c r="L101" s="304">
        <f t="shared" ca="1" si="29"/>
        <v>662.93668746815842</v>
      </c>
      <c r="M101" s="306">
        <f t="shared" ca="1" si="45"/>
        <v>1.3444636191360753</v>
      </c>
      <c r="N101" s="304">
        <f t="shared" ca="1" si="46"/>
        <v>77.032091085381253</v>
      </c>
      <c r="P101" s="310">
        <f t="shared" ca="1" si="47"/>
        <v>3</v>
      </c>
      <c r="Q101" s="304">
        <f t="shared" ca="1" si="48"/>
        <v>0</v>
      </c>
      <c r="R101" s="306">
        <f t="shared" ca="1" si="49"/>
        <v>0</v>
      </c>
      <c r="S101" s="307">
        <f t="shared" ca="1" si="50"/>
        <v>2.7549999999999994</v>
      </c>
      <c r="T101" s="304">
        <f t="shared" ca="1" si="30"/>
        <v>27.026549999999997</v>
      </c>
      <c r="U101" s="311">
        <f t="shared" ca="1" si="31"/>
        <v>0</v>
      </c>
      <c r="V101" s="306">
        <f t="shared" ca="1" si="32"/>
        <v>1.1479776826724801</v>
      </c>
      <c r="W101" s="304">
        <f t="shared" ca="1" si="33"/>
        <v>49.980407134008296</v>
      </c>
      <c r="Y101" s="314" t="str">
        <f t="shared" ca="1" si="51"/>
        <v/>
      </c>
      <c r="Z101" s="315" t="str">
        <f t="shared" ca="1" si="52"/>
        <v/>
      </c>
      <c r="AA101" s="316" t="str">
        <f t="shared" ca="1" si="53"/>
        <v/>
      </c>
      <c r="AC101" s="310" t="e">
        <f t="shared" ca="1" si="54"/>
        <v>#N/A</v>
      </c>
      <c r="AD101" s="323" t="e">
        <f t="shared" ca="1" si="55"/>
        <v>#N/A</v>
      </c>
      <c r="AE101" s="324">
        <f t="shared" ca="1" si="34"/>
        <v>649.16175057134296</v>
      </c>
      <c r="AG101" s="306">
        <f t="shared" ca="1" si="56"/>
        <v>-27.773614406297696</v>
      </c>
      <c r="AH101" s="304">
        <f t="shared" ca="1" si="57"/>
        <v>-18.21347753672601</v>
      </c>
    </row>
    <row r="102" spans="1:34" x14ac:dyDescent="0.2">
      <c r="A102" s="347">
        <f t="shared" ca="1" si="35"/>
        <v>0.01</v>
      </c>
      <c r="B102" s="304">
        <f t="shared" ca="1" si="36"/>
        <v>4.1799999999999793</v>
      </c>
      <c r="D102" s="306">
        <f t="shared" ca="1" si="37"/>
        <v>-4.0710951785395766</v>
      </c>
      <c r="E102" s="307">
        <f t="shared" ca="1" si="38"/>
        <v>-27.48902073638876</v>
      </c>
      <c r="F102" s="304">
        <f t="shared" ca="1" si="39"/>
        <v>27.788848068934765</v>
      </c>
      <c r="G102" s="306">
        <f t="shared" ca="1" si="40"/>
        <v>32.6805330974166</v>
      </c>
      <c r="H102" s="307">
        <f t="shared" ca="1" si="41"/>
        <v>141.81944232401085</v>
      </c>
      <c r="I102" s="304">
        <f t="shared" ca="1" si="42"/>
        <v>145.53615174459156</v>
      </c>
      <c r="J102" s="306">
        <f t="shared" ca="1" si="43"/>
        <v>134.76685858218374</v>
      </c>
      <c r="K102" s="307">
        <f t="shared" ca="1" si="44"/>
        <v>650.5813194456199</v>
      </c>
      <c r="L102" s="304">
        <f t="shared" ca="1" si="29"/>
        <v>664.39307596009314</v>
      </c>
      <c r="M102" s="306">
        <f t="shared" ca="1" si="45"/>
        <v>1.3443123566648028</v>
      </c>
      <c r="N102" s="304">
        <f t="shared" ca="1" si="46"/>
        <v>77.023424384178625</v>
      </c>
      <c r="P102" s="310">
        <f t="shared" ca="1" si="47"/>
        <v>3</v>
      </c>
      <c r="Q102" s="304">
        <f t="shared" ca="1" si="48"/>
        <v>0</v>
      </c>
      <c r="R102" s="306">
        <f t="shared" ca="1" si="49"/>
        <v>0</v>
      </c>
      <c r="S102" s="307">
        <f t="shared" ca="1" si="50"/>
        <v>2.7549999999999994</v>
      </c>
      <c r="T102" s="304">
        <f t="shared" ca="1" si="30"/>
        <v>27.026549999999997</v>
      </c>
      <c r="U102" s="311">
        <f t="shared" ca="1" si="31"/>
        <v>0</v>
      </c>
      <c r="V102" s="306">
        <f t="shared" ca="1" si="32"/>
        <v>1.1478145586806872</v>
      </c>
      <c r="W102" s="304">
        <f t="shared" ca="1" si="33"/>
        <v>49.783608501856428</v>
      </c>
      <c r="Y102" s="314" t="str">
        <f t="shared" ca="1" si="51"/>
        <v/>
      </c>
      <c r="Z102" s="315" t="str">
        <f t="shared" ca="1" si="52"/>
        <v/>
      </c>
      <c r="AA102" s="316" t="str">
        <f t="shared" ca="1" si="53"/>
        <v/>
      </c>
      <c r="AC102" s="310" t="e">
        <f t="shared" ca="1" si="54"/>
        <v>#N/A</v>
      </c>
      <c r="AD102" s="323" t="e">
        <f t="shared" ca="1" si="55"/>
        <v>#N/A</v>
      </c>
      <c r="AE102" s="324">
        <f t="shared" ca="1" si="34"/>
        <v>650.5813194456199</v>
      </c>
      <c r="AG102" s="306">
        <f t="shared" ca="1" si="56"/>
        <v>-27.701513415749986</v>
      </c>
      <c r="AH102" s="304">
        <f t="shared" ca="1" si="57"/>
        <v>-18.141708578587405</v>
      </c>
    </row>
    <row r="103" spans="1:34" x14ac:dyDescent="0.2">
      <c r="A103" s="347">
        <f t="shared" ca="1" si="35"/>
        <v>0.01</v>
      </c>
      <c r="B103" s="304">
        <f t="shared" ca="1" si="36"/>
        <v>4.1899999999999791</v>
      </c>
      <c r="D103" s="306">
        <f t="shared" ca="1" si="37"/>
        <v>-4.0577287741866295</v>
      </c>
      <c r="E103" s="307">
        <f t="shared" ca="1" si="38"/>
        <v>-27.418795736038057</v>
      </c>
      <c r="F103" s="304">
        <f t="shared" ca="1" si="39"/>
        <v>27.7174227232519</v>
      </c>
      <c r="G103" s="306">
        <f t="shared" ca="1" si="40"/>
        <v>32.639955809674731</v>
      </c>
      <c r="H103" s="307">
        <f t="shared" ca="1" si="41"/>
        <v>141.54525436665048</v>
      </c>
      <c r="I103" s="304">
        <f t="shared" ca="1" si="42"/>
        <v>145.25985594436372</v>
      </c>
      <c r="J103" s="306">
        <f t="shared" ca="1" si="43"/>
        <v>135.09346102671921</v>
      </c>
      <c r="K103" s="307">
        <f t="shared" ca="1" si="44"/>
        <v>651.9981429290732</v>
      </c>
      <c r="L103" s="304">
        <f t="shared" ca="1" si="29"/>
        <v>665.84669526486186</v>
      </c>
      <c r="M103" s="306">
        <f t="shared" ca="1" si="45"/>
        <v>1.3441607069335346</v>
      </c>
      <c r="N103" s="304">
        <f t="shared" ca="1" si="46"/>
        <v>77.014735494612665</v>
      </c>
      <c r="P103" s="310">
        <f t="shared" ca="1" si="47"/>
        <v>3</v>
      </c>
      <c r="Q103" s="304">
        <f t="shared" ca="1" si="48"/>
        <v>0</v>
      </c>
      <c r="R103" s="306">
        <f t="shared" ca="1" si="49"/>
        <v>0</v>
      </c>
      <c r="S103" s="307">
        <f t="shared" ca="1" si="50"/>
        <v>2.7549999999999994</v>
      </c>
      <c r="T103" s="304">
        <f t="shared" ca="1" si="30"/>
        <v>27.026549999999997</v>
      </c>
      <c r="U103" s="311">
        <f t="shared" ca="1" si="31"/>
        <v>0</v>
      </c>
      <c r="V103" s="306">
        <f t="shared" ca="1" si="32"/>
        <v>1.1476517725248221</v>
      </c>
      <c r="W103" s="304">
        <f t="shared" ca="1" si="33"/>
        <v>49.587729042616182</v>
      </c>
      <c r="Y103" s="314" t="str">
        <f t="shared" ca="1" si="51"/>
        <v/>
      </c>
      <c r="Z103" s="315" t="str">
        <f t="shared" ca="1" si="52"/>
        <v/>
      </c>
      <c r="AA103" s="316" t="str">
        <f t="shared" ca="1" si="53"/>
        <v/>
      </c>
      <c r="AC103" s="310" t="e">
        <f t="shared" ca="1" si="54"/>
        <v>#N/A</v>
      </c>
      <c r="AD103" s="323" t="e">
        <f t="shared" ca="1" si="55"/>
        <v>#N/A</v>
      </c>
      <c r="AE103" s="324">
        <f t="shared" ca="1" si="34"/>
        <v>651.9981429290732</v>
      </c>
      <c r="AG103" s="306">
        <f t="shared" ca="1" si="56"/>
        <v>-27.629747054483758</v>
      </c>
      <c r="AH103" s="304">
        <f t="shared" ca="1" si="57"/>
        <v>-18.070275318278199</v>
      </c>
    </row>
    <row r="104" spans="1:34" x14ac:dyDescent="0.2">
      <c r="A104" s="347">
        <f t="shared" ca="1" si="35"/>
        <v>0.01</v>
      </c>
      <c r="B104" s="304">
        <f t="shared" ca="1" si="36"/>
        <v>4.1999999999999789</v>
      </c>
      <c r="D104" s="306">
        <f t="shared" ca="1" si="37"/>
        <v>-4.0444229791515252</v>
      </c>
      <c r="E104" s="307">
        <f t="shared" ca="1" si="38"/>
        <v>-27.348898725489228</v>
      </c>
      <c r="F104" s="304">
        <f t="shared" ca="1" si="39"/>
        <v>27.646331017539293</v>
      </c>
      <c r="G104" s="306">
        <f t="shared" ca="1" si="40"/>
        <v>32.599511579883213</v>
      </c>
      <c r="H104" s="307">
        <f t="shared" ca="1" si="41"/>
        <v>141.27176537939559</v>
      </c>
      <c r="I104" s="304">
        <f t="shared" ca="1" si="42"/>
        <v>144.98427448746961</v>
      </c>
      <c r="J104" s="306">
        <f t="shared" ca="1" si="43"/>
        <v>135.419658363667</v>
      </c>
      <c r="K104" s="307">
        <f t="shared" ca="1" si="44"/>
        <v>653.41222802780339</v>
      </c>
      <c r="L104" s="304">
        <f t="shared" ca="1" si="29"/>
        <v>667.29755252630025</v>
      </c>
      <c r="M104" s="306">
        <f t="shared" ca="1" si="45"/>
        <v>1.3440086689635118</v>
      </c>
      <c r="N104" s="304">
        <f t="shared" ca="1" si="46"/>
        <v>77.006024360604627</v>
      </c>
      <c r="P104" s="310">
        <f t="shared" ca="1" si="47"/>
        <v>3</v>
      </c>
      <c r="Q104" s="304">
        <f t="shared" ca="1" si="48"/>
        <v>0</v>
      </c>
      <c r="R104" s="306">
        <f t="shared" ca="1" si="49"/>
        <v>0</v>
      </c>
      <c r="S104" s="307">
        <f t="shared" ca="1" si="50"/>
        <v>2.7549999999999994</v>
      </c>
      <c r="T104" s="304">
        <f t="shared" ca="1" si="30"/>
        <v>27.026549999999997</v>
      </c>
      <c r="U104" s="311">
        <f t="shared" ca="1" si="31"/>
        <v>0</v>
      </c>
      <c r="V104" s="306">
        <f t="shared" ca="1" si="32"/>
        <v>1.1474893232656411</v>
      </c>
      <c r="W104" s="304">
        <f t="shared" ca="1" si="33"/>
        <v>49.392763125620483</v>
      </c>
      <c r="Y104" s="314" t="str">
        <f t="shared" ca="1" si="51"/>
        <v/>
      </c>
      <c r="Z104" s="315" t="str">
        <f t="shared" ca="1" si="52"/>
        <v/>
      </c>
      <c r="AA104" s="316" t="str">
        <f t="shared" ca="1" si="53"/>
        <v/>
      </c>
      <c r="AC104" s="310" t="e">
        <f t="shared" ca="1" si="54"/>
        <v>#N/A</v>
      </c>
      <c r="AD104" s="323" t="e">
        <f t="shared" ca="1" si="55"/>
        <v>#N/A</v>
      </c>
      <c r="AE104" s="324">
        <f t="shared" ca="1" si="34"/>
        <v>653.41222802780339</v>
      </c>
      <c r="AG104" s="306">
        <f t="shared" ca="1" si="56"/>
        <v>-27.558313258933126</v>
      </c>
      <c r="AH104" s="304">
        <f t="shared" ca="1" si="57"/>
        <v>-17.999175696049434</v>
      </c>
    </row>
    <row r="105" spans="1:34" x14ac:dyDescent="0.2">
      <c r="A105" s="347">
        <f t="shared" ca="1" si="35"/>
        <v>0.1</v>
      </c>
      <c r="B105" s="304">
        <f t="shared" ca="1" si="36"/>
        <v>4.2999999999999785</v>
      </c>
      <c r="D105" s="306">
        <f t="shared" ca="1" si="37"/>
        <v>-4.0311774187321534</v>
      </c>
      <c r="E105" s="307">
        <f t="shared" ca="1" si="38"/>
        <v>-27.279327695488334</v>
      </c>
      <c r="F105" s="304">
        <f t="shared" ca="1" si="39"/>
        <v>27.575570907945551</v>
      </c>
      <c r="G105" s="306">
        <f t="shared" ca="1" si="40"/>
        <v>32.196393838009996</v>
      </c>
      <c r="H105" s="307">
        <f t="shared" ca="1" si="41"/>
        <v>138.54383260984676</v>
      </c>
      <c r="I105" s="304">
        <f t="shared" ca="1" si="42"/>
        <v>142.23572452234876</v>
      </c>
      <c r="J105" s="306">
        <f t="shared" ca="1" si="43"/>
        <v>138.65945363456166</v>
      </c>
      <c r="K105" s="307">
        <f t="shared" ca="1" si="44"/>
        <v>667.40300792726555</v>
      </c>
      <c r="L105" s="304">
        <f t="shared" ca="1" si="29"/>
        <v>681.65476531202864</v>
      </c>
      <c r="M105" s="306">
        <f t="shared" ca="1" si="45"/>
        <v>1.3424578871980644</v>
      </c>
      <c r="N105" s="304">
        <f t="shared" ca="1" si="46"/>
        <v>76.917171110498643</v>
      </c>
      <c r="P105" s="310">
        <f t="shared" ca="1" si="47"/>
        <v>23</v>
      </c>
      <c r="Q105" s="304">
        <f t="shared" ca="1" si="48"/>
        <v>0</v>
      </c>
      <c r="R105" s="306">
        <f t="shared" ca="1" si="49"/>
        <v>0</v>
      </c>
      <c r="S105" s="307">
        <f t="shared" ca="1" si="50"/>
        <v>2.7549999999999994</v>
      </c>
      <c r="T105" s="304">
        <f t="shared" ca="1" si="30"/>
        <v>27.026549999999997</v>
      </c>
      <c r="U105" s="311">
        <f t="shared" ca="1" si="31"/>
        <v>0</v>
      </c>
      <c r="V105" s="306">
        <f t="shared" ca="1" si="32"/>
        <v>1.1458832687496043</v>
      </c>
      <c r="W105" s="304">
        <f t="shared" ca="1" si="33"/>
        <v>47.471245489376152</v>
      </c>
      <c r="Y105" s="314" t="str">
        <f t="shared" ca="1" si="51"/>
        <v/>
      </c>
      <c r="Z105" s="315" t="str">
        <f t="shared" ca="1" si="52"/>
        <v/>
      </c>
      <c r="AA105" s="316" t="str">
        <f t="shared" ca="1" si="53"/>
        <v/>
      </c>
      <c r="AC105" s="310" t="e">
        <f t="shared" ca="1" si="54"/>
        <v>#N/A</v>
      </c>
      <c r="AD105" s="323" t="e">
        <f t="shared" ca="1" si="55"/>
        <v>#N/A</v>
      </c>
      <c r="AE105" s="324">
        <f t="shared" ca="1" si="34"/>
        <v>667.40300792726555</v>
      </c>
      <c r="AG105" s="306">
        <f t="shared" ca="1" si="56"/>
        <v>-27.487209981463366</v>
      </c>
      <c r="AH105" s="304">
        <f t="shared" ca="1" si="57"/>
        <v>-17.928407668101812</v>
      </c>
    </row>
    <row r="106" spans="1:34" x14ac:dyDescent="0.2">
      <c r="A106" s="347">
        <f t="shared" ca="1" si="35"/>
        <v>0.1</v>
      </c>
      <c r="B106" s="304">
        <f t="shared" ca="1" si="36"/>
        <v>4.3999999999999782</v>
      </c>
      <c r="D106" s="306">
        <f t="shared" ca="1" si="37"/>
        <v>-3.9003857853564563</v>
      </c>
      <c r="E106" s="307">
        <f t="shared" ca="1" si="38"/>
        <v>-26.593693170081131</v>
      </c>
      <c r="F106" s="304">
        <f t="shared" ca="1" si="39"/>
        <v>26.878197962271031</v>
      </c>
      <c r="G106" s="306">
        <f t="shared" ca="1" si="40"/>
        <v>31.806355259474351</v>
      </c>
      <c r="H106" s="307">
        <f t="shared" ca="1" si="41"/>
        <v>135.88446329283866</v>
      </c>
      <c r="I106" s="304">
        <f t="shared" ca="1" si="42"/>
        <v>139.55726996210089</v>
      </c>
      <c r="J106" s="306">
        <f t="shared" ca="1" si="43"/>
        <v>141.85959108943587</v>
      </c>
      <c r="K106" s="307">
        <f t="shared" ca="1" si="44"/>
        <v>681.1244227223998</v>
      </c>
      <c r="L106" s="304">
        <f t="shared" ca="1" si="29"/>
        <v>695.74034151613228</v>
      </c>
      <c r="M106" s="306">
        <f t="shared" ca="1" si="45"/>
        <v>1.3408667220144914</v>
      </c>
      <c r="N106" s="304">
        <f t="shared" ca="1" si="46"/>
        <v>76.826004060971741</v>
      </c>
      <c r="P106" s="310">
        <f t="shared" ca="1" si="47"/>
        <v>23</v>
      </c>
      <c r="Q106" s="304">
        <f t="shared" ca="1" si="48"/>
        <v>0</v>
      </c>
      <c r="R106" s="306">
        <f t="shared" ca="1" si="49"/>
        <v>0</v>
      </c>
      <c r="S106" s="307">
        <f t="shared" ca="1" si="50"/>
        <v>2.7549999999999994</v>
      </c>
      <c r="T106" s="304">
        <f t="shared" ca="1" si="30"/>
        <v>27.026549999999997</v>
      </c>
      <c r="U106" s="311">
        <f t="shared" ca="1" si="31"/>
        <v>0</v>
      </c>
      <c r="V106" s="306">
        <f t="shared" ca="1" si="32"/>
        <v>1.1443102463115391</v>
      </c>
      <c r="W106" s="304">
        <f t="shared" ca="1" si="33"/>
        <v>45.637472722367569</v>
      </c>
      <c r="Y106" s="314" t="str">
        <f t="shared" ca="1" si="51"/>
        <v/>
      </c>
      <c r="Z106" s="315" t="str">
        <f t="shared" ca="1" si="52"/>
        <v/>
      </c>
      <c r="AA106" s="316" t="str">
        <f t="shared" ca="1" si="53"/>
        <v/>
      </c>
      <c r="AC106" s="310" t="e">
        <f t="shared" ca="1" si="54"/>
        <v>#N/A</v>
      </c>
      <c r="AD106" s="323" t="e">
        <f t="shared" ca="1" si="55"/>
        <v>#N/A</v>
      </c>
      <c r="AE106" s="324">
        <f t="shared" ca="1" si="34"/>
        <v>681.1244227223998</v>
      </c>
      <c r="AG106" s="306">
        <f t="shared" ca="1" si="56"/>
        <v>-26.786312262220854</v>
      </c>
      <c r="AH106" s="304">
        <f t="shared" ca="1" si="57"/>
        <v>-17.230942101406956</v>
      </c>
    </row>
    <row r="107" spans="1:34" x14ac:dyDescent="0.2">
      <c r="A107" s="347">
        <f t="shared" ca="1" si="35"/>
        <v>0.1</v>
      </c>
      <c r="B107" s="304">
        <f t="shared" ca="1" si="36"/>
        <v>4.4999999999999778</v>
      </c>
      <c r="D107" s="306">
        <f t="shared" ca="1" si="37"/>
        <v>-3.775386543330868</v>
      </c>
      <c r="E107" s="307">
        <f t="shared" ca="1" si="38"/>
        <v>-25.939366913573188</v>
      </c>
      <c r="F107" s="304">
        <f t="shared" ca="1" si="39"/>
        <v>26.212674404351404</v>
      </c>
      <c r="G107" s="306">
        <f t="shared" ca="1" si="40"/>
        <v>31.428816605141265</v>
      </c>
      <c r="H107" s="307">
        <f t="shared" ca="1" si="41"/>
        <v>133.29052660148133</v>
      </c>
      <c r="I107" s="304">
        <f t="shared" ca="1" si="42"/>
        <v>136.94573741047878</v>
      </c>
      <c r="J107" s="306">
        <f t="shared" ca="1" si="43"/>
        <v>145.02134968266665</v>
      </c>
      <c r="K107" s="307">
        <f t="shared" ca="1" si="44"/>
        <v>694.58317221711582</v>
      </c>
      <c r="L107" s="304">
        <f t="shared" ca="1" si="29"/>
        <v>709.56111434532113</v>
      </c>
      <c r="M107" s="306">
        <f t="shared" ca="1" si="45"/>
        <v>1.3392341132571017</v>
      </c>
      <c r="N107" s="304">
        <f t="shared" ca="1" si="46"/>
        <v>76.732462469577214</v>
      </c>
      <c r="P107" s="310">
        <f t="shared" ca="1" si="47"/>
        <v>23</v>
      </c>
      <c r="Q107" s="304">
        <f t="shared" ca="1" si="48"/>
        <v>0</v>
      </c>
      <c r="R107" s="306">
        <f t="shared" ca="1" si="49"/>
        <v>0</v>
      </c>
      <c r="S107" s="307">
        <f t="shared" ca="1" si="50"/>
        <v>2.7549999999999994</v>
      </c>
      <c r="T107" s="304">
        <f t="shared" ca="1" si="30"/>
        <v>27.026549999999997</v>
      </c>
      <c r="U107" s="311">
        <f t="shared" ca="1" si="31"/>
        <v>0</v>
      </c>
      <c r="V107" s="306">
        <f t="shared" ca="1" si="32"/>
        <v>1.1427693622640083</v>
      </c>
      <c r="W107" s="304">
        <f t="shared" ca="1" si="33"/>
        <v>43.886252309879033</v>
      </c>
      <c r="Y107" s="314" t="str">
        <f t="shared" ca="1" si="51"/>
        <v/>
      </c>
      <c r="Z107" s="315" t="str">
        <f t="shared" ca="1" si="52"/>
        <v/>
      </c>
      <c r="AA107" s="316" t="str">
        <f t="shared" ca="1" si="53"/>
        <v/>
      </c>
      <c r="AC107" s="310" t="e">
        <f t="shared" ca="1" si="54"/>
        <v>#N/A</v>
      </c>
      <c r="AD107" s="323" t="e">
        <f t="shared" ca="1" si="55"/>
        <v>#N/A</v>
      </c>
      <c r="AE107" s="324">
        <f t="shared" ca="1" si="34"/>
        <v>694.58317221711582</v>
      </c>
      <c r="AG107" s="306">
        <f t="shared" ca="1" si="56"/>
        <v>-26.117150599433096</v>
      </c>
      <c r="AH107" s="304">
        <f t="shared" ca="1" si="57"/>
        <v>-16.565325852039049</v>
      </c>
    </row>
    <row r="108" spans="1:34" x14ac:dyDescent="0.2">
      <c r="A108" s="347">
        <f t="shared" ca="1" si="35"/>
        <v>0.1</v>
      </c>
      <c r="B108" s="304">
        <f t="shared" ca="1" si="36"/>
        <v>4.5999999999999774</v>
      </c>
      <c r="D108" s="306">
        <f t="shared" ca="1" si="37"/>
        <v>-3.6558334506108019</v>
      </c>
      <c r="E108" s="307">
        <f t="shared" ca="1" si="38"/>
        <v>-25.314496141910475</v>
      </c>
      <c r="F108" s="304">
        <f t="shared" ca="1" si="39"/>
        <v>25.577115418619925</v>
      </c>
      <c r="G108" s="306">
        <f t="shared" ca="1" si="40"/>
        <v>31.063233260080185</v>
      </c>
      <c r="H108" s="307">
        <f t="shared" ca="1" si="41"/>
        <v>130.75907698729029</v>
      </c>
      <c r="I108" s="304">
        <f t="shared" ca="1" si="42"/>
        <v>134.39814237978985</v>
      </c>
      <c r="J108" s="306">
        <f t="shared" ca="1" si="43"/>
        <v>148.14595217592773</v>
      </c>
      <c r="K108" s="307">
        <f t="shared" ca="1" si="44"/>
        <v>707.78565239655438</v>
      </c>
      <c r="L108" s="304">
        <f t="shared" ca="1" si="29"/>
        <v>723.12360830256978</v>
      </c>
      <c r="M108" s="306">
        <f t="shared" ca="1" si="45"/>
        <v>1.3375589564968484</v>
      </c>
      <c r="N108" s="304">
        <f t="shared" ca="1" si="46"/>
        <v>76.636483057191896</v>
      </c>
      <c r="P108" s="310">
        <f t="shared" ca="1" si="47"/>
        <v>23</v>
      </c>
      <c r="Q108" s="304">
        <f t="shared" ca="1" si="48"/>
        <v>0</v>
      </c>
      <c r="R108" s="306">
        <f t="shared" ca="1" si="49"/>
        <v>0</v>
      </c>
      <c r="S108" s="307">
        <f t="shared" ca="1" si="50"/>
        <v>2.7549999999999994</v>
      </c>
      <c r="T108" s="304">
        <f t="shared" ca="1" si="30"/>
        <v>27.026549999999997</v>
      </c>
      <c r="U108" s="311">
        <f t="shared" ca="1" si="31"/>
        <v>0</v>
      </c>
      <c r="V108" s="306">
        <f t="shared" ca="1" si="32"/>
        <v>1.1412597644441589</v>
      </c>
      <c r="W108" s="304">
        <f t="shared" ca="1" si="33"/>
        <v>42.212775476926346</v>
      </c>
      <c r="Y108" s="314" t="str">
        <f t="shared" ca="1" si="51"/>
        <v/>
      </c>
      <c r="Z108" s="315" t="str">
        <f t="shared" ca="1" si="52"/>
        <v/>
      </c>
      <c r="AA108" s="316" t="str">
        <f t="shared" ca="1" si="53"/>
        <v/>
      </c>
      <c r="AC108" s="310" t="e">
        <f t="shared" ca="1" si="54"/>
        <v>#N/A</v>
      </c>
      <c r="AD108" s="323" t="e">
        <f t="shared" ca="1" si="55"/>
        <v>#N/A</v>
      </c>
      <c r="AE108" s="324">
        <f t="shared" ca="1" si="34"/>
        <v>707.78565239655438</v>
      </c>
      <c r="AG108" s="306">
        <f t="shared" ca="1" si="56"/>
        <v>-25.477836013299857</v>
      </c>
      <c r="AH108" s="304">
        <f t="shared" ca="1" si="57"/>
        <v>-15.929674159665714</v>
      </c>
    </row>
    <row r="109" spans="1:34" x14ac:dyDescent="0.2">
      <c r="A109" s="347">
        <f t="shared" ca="1" si="35"/>
        <v>0.1</v>
      </c>
      <c r="B109" s="304">
        <f t="shared" ca="1" si="36"/>
        <v>4.6999999999999771</v>
      </c>
      <c r="D109" s="306">
        <f t="shared" ca="1" si="37"/>
        <v>-3.5414058184318513</v>
      </c>
      <c r="E109" s="307">
        <f t="shared" ca="1" si="38"/>
        <v>-24.717364992512458</v>
      </c>
      <c r="F109" s="304">
        <f t="shared" ca="1" si="39"/>
        <v>24.96977547644158</v>
      </c>
      <c r="G109" s="306">
        <f t="shared" ca="1" si="40"/>
        <v>30.709092678236999</v>
      </c>
      <c r="H109" s="307">
        <f t="shared" ca="1" si="41"/>
        <v>128.28734048803904</v>
      </c>
      <c r="I109" s="304">
        <f t="shared" ca="1" si="42"/>
        <v>131.9116753840031</v>
      </c>
      <c r="J109" s="306">
        <f t="shared" ca="1" si="43"/>
        <v>151.23456847284359</v>
      </c>
      <c r="K109" s="307">
        <f t="shared" ca="1" si="44"/>
        <v>720.73797327032082</v>
      </c>
      <c r="L109" s="304">
        <f t="shared" ca="1" si="29"/>
        <v>736.43405734320629</v>
      </c>
      <c r="M109" s="306">
        <f t="shared" ca="1" si="45"/>
        <v>1.3358401009624921</v>
      </c>
      <c r="N109" s="304">
        <f t="shared" ca="1" si="46"/>
        <v>76.537999889480574</v>
      </c>
      <c r="P109" s="310">
        <f t="shared" ca="1" si="47"/>
        <v>23</v>
      </c>
      <c r="Q109" s="304">
        <f t="shared" ca="1" si="48"/>
        <v>0</v>
      </c>
      <c r="R109" s="306">
        <f t="shared" ca="1" si="49"/>
        <v>0</v>
      </c>
      <c r="S109" s="307">
        <f t="shared" ca="1" si="50"/>
        <v>2.7549999999999994</v>
      </c>
      <c r="T109" s="304">
        <f t="shared" ca="1" si="30"/>
        <v>27.026549999999997</v>
      </c>
      <c r="U109" s="311">
        <f t="shared" ca="1" si="31"/>
        <v>0</v>
      </c>
      <c r="V109" s="306">
        <f t="shared" ca="1" si="32"/>
        <v>1.1397806397247932</v>
      </c>
      <c r="W109" s="304">
        <f t="shared" ca="1" si="33"/>
        <v>40.612583543829132</v>
      </c>
      <c r="Y109" s="314" t="str">
        <f t="shared" ca="1" si="51"/>
        <v/>
      </c>
      <c r="Z109" s="315" t="str">
        <f t="shared" ca="1" si="52"/>
        <v/>
      </c>
      <c r="AA109" s="316" t="str">
        <f t="shared" ca="1" si="53"/>
        <v>Satellite</v>
      </c>
      <c r="AC109" s="310" t="e">
        <f t="shared" ca="1" si="54"/>
        <v>#N/A</v>
      </c>
      <c r="AD109" s="323" t="e">
        <f t="shared" ca="1" si="55"/>
        <v>#N/A</v>
      </c>
      <c r="AE109" s="324">
        <f t="shared" ca="1" si="34"/>
        <v>720.73797327032082</v>
      </c>
      <c r="AG109" s="306">
        <f t="shared" ca="1" si="56"/>
        <v>-24.866618599097563</v>
      </c>
      <c r="AH109" s="304">
        <f t="shared" ca="1" si="57"/>
        <v>-15.322241552423359</v>
      </c>
    </row>
    <row r="110" spans="1:34" x14ac:dyDescent="0.2">
      <c r="A110" s="347">
        <f t="shared" ca="1" si="35"/>
        <v>0.1</v>
      </c>
      <c r="B110" s="304">
        <f t="shared" ca="1" si="36"/>
        <v>4.7999999999999767</v>
      </c>
      <c r="D110" s="306">
        <f t="shared" ca="1" si="37"/>
        <v>-3.4318062701016014</v>
      </c>
      <c r="E110" s="307">
        <f t="shared" ca="1" si="38"/>
        <v>-24.146382519484668</v>
      </c>
      <c r="F110" s="304">
        <f t="shared" ca="1" si="39"/>
        <v>24.389036123897625</v>
      </c>
      <c r="G110" s="306">
        <f t="shared" ca="1" si="40"/>
        <v>30.365912051226839</v>
      </c>
      <c r="H110" s="307">
        <f t="shared" ca="1" si="41"/>
        <v>125.87270223609057</v>
      </c>
      <c r="I110" s="304">
        <f t="shared" ca="1" si="42"/>
        <v>129.483689254355</v>
      </c>
      <c r="J110" s="306">
        <f t="shared" ca="1" si="43"/>
        <v>154.2883187093168</v>
      </c>
      <c r="K110" s="307">
        <f t="shared" ca="1" si="44"/>
        <v>733.44597540652728</v>
      </c>
      <c r="L110" s="304">
        <f t="shared" ca="1" si="29"/>
        <v>749.49842169959243</v>
      </c>
      <c r="M110" s="306">
        <f t="shared" ca="1" si="45"/>
        <v>1.3340763473489339</v>
      </c>
      <c r="N110" s="304">
        <f t="shared" ca="1" si="46"/>
        <v>76.436944251322743</v>
      </c>
      <c r="P110" s="310">
        <f t="shared" ca="1" si="47"/>
        <v>23</v>
      </c>
      <c r="Q110" s="304">
        <f t="shared" ca="1" si="48"/>
        <v>0</v>
      </c>
      <c r="R110" s="306">
        <f t="shared" ca="1" si="49"/>
        <v>0</v>
      </c>
      <c r="S110" s="307">
        <f t="shared" ca="1" si="50"/>
        <v>2.7549999999999994</v>
      </c>
      <c r="T110" s="304">
        <f t="shared" ca="1" si="30"/>
        <v>27.026549999999997</v>
      </c>
      <c r="U110" s="311">
        <f t="shared" ca="1" si="31"/>
        <v>0</v>
      </c>
      <c r="V110" s="306">
        <f t="shared" ca="1" si="32"/>
        <v>1.1383312117109003</v>
      </c>
      <c r="W110" s="304">
        <f t="shared" ca="1" si="33"/>
        <v>39.081537687333515</v>
      </c>
      <c r="Y110" s="314" t="str">
        <f t="shared" ca="1" si="51"/>
        <v/>
      </c>
      <c r="Z110" s="315" t="str">
        <f t="shared" ca="1" si="52"/>
        <v/>
      </c>
      <c r="AA110" s="316" t="str">
        <f t="shared" ca="1" si="53"/>
        <v/>
      </c>
      <c r="AC110" s="310" t="e">
        <f t="shared" ca="1" si="54"/>
        <v>#N/A</v>
      </c>
      <c r="AD110" s="323" t="e">
        <f t="shared" ca="1" si="55"/>
        <v>#N/A</v>
      </c>
      <c r="AE110" s="324">
        <f t="shared" ca="1" si="34"/>
        <v>733.44597540652728</v>
      </c>
      <c r="AG110" s="306">
        <f t="shared" ca="1" si="56"/>
        <v>-24.281875302618612</v>
      </c>
      <c r="AH110" s="304">
        <f t="shared" ca="1" si="57"/>
        <v>-14.741409634783716</v>
      </c>
    </row>
    <row r="111" spans="1:34" x14ac:dyDescent="0.2">
      <c r="A111" s="347">
        <f t="shared" ca="1" si="35"/>
        <v>0.1</v>
      </c>
      <c r="B111" s="304">
        <f t="shared" ca="1" si="36"/>
        <v>4.8999999999999764</v>
      </c>
      <c r="D111" s="306">
        <f t="shared" ca="1" si="37"/>
        <v>-3.326758726687848</v>
      </c>
      <c r="E111" s="307">
        <f t="shared" ca="1" si="38"/>
        <v>-23.600071903958415</v>
      </c>
      <c r="F111" s="304">
        <f t="shared" ca="1" si="39"/>
        <v>23.833395005697387</v>
      </c>
      <c r="G111" s="306">
        <f t="shared" ca="1" si="40"/>
        <v>30.033236178558056</v>
      </c>
      <c r="H111" s="307">
        <f t="shared" ca="1" si="41"/>
        <v>123.51269504569473</v>
      </c>
      <c r="I111" s="304">
        <f t="shared" ca="1" si="42"/>
        <v>127.11168755392964</v>
      </c>
      <c r="J111" s="306">
        <f t="shared" ca="1" si="43"/>
        <v>157.30827612080606</v>
      </c>
      <c r="K111" s="307">
        <f t="shared" ca="1" si="44"/>
        <v>745.91524527061654</v>
      </c>
      <c r="L111" s="304">
        <f t="shared" ca="1" si="29"/>
        <v>762.32240349029735</v>
      </c>
      <c r="M111" s="306">
        <f t="shared" ca="1" si="45"/>
        <v>1.3322664454946789</v>
      </c>
      <c r="N111" s="304">
        <f t="shared" ca="1" si="46"/>
        <v>76.333244513741036</v>
      </c>
      <c r="P111" s="310">
        <f t="shared" ca="1" si="47"/>
        <v>23</v>
      </c>
      <c r="Q111" s="304">
        <f t="shared" ca="1" si="48"/>
        <v>0</v>
      </c>
      <c r="R111" s="306">
        <f t="shared" ca="1" si="49"/>
        <v>0</v>
      </c>
      <c r="S111" s="307">
        <f t="shared" ca="1" si="50"/>
        <v>2.7549999999999994</v>
      </c>
      <c r="T111" s="304">
        <f t="shared" ca="1" si="30"/>
        <v>27.026549999999997</v>
      </c>
      <c r="U111" s="311">
        <f t="shared" ca="1" si="31"/>
        <v>0</v>
      </c>
      <c r="V111" s="306">
        <f t="shared" ca="1" si="32"/>
        <v>1.1369107386052966</v>
      </c>
      <c r="W111" s="304">
        <f t="shared" ca="1" si="33"/>
        <v>37.615791717870685</v>
      </c>
      <c r="Y111" s="314" t="str">
        <f t="shared" ca="1" si="51"/>
        <v/>
      </c>
      <c r="Z111" s="315" t="str">
        <f t="shared" ca="1" si="52"/>
        <v/>
      </c>
      <c r="AA111" s="316" t="str">
        <f t="shared" ca="1" si="53"/>
        <v/>
      </c>
      <c r="AC111" s="310" t="e">
        <f t="shared" ca="1" si="54"/>
        <v>#N/A</v>
      </c>
      <c r="AD111" s="323" t="e">
        <f t="shared" ca="1" si="55"/>
        <v>#N/A</v>
      </c>
      <c r="AE111" s="324">
        <f t="shared" ca="1" si="34"/>
        <v>745.91524527061654</v>
      </c>
      <c r="AG111" s="306">
        <f t="shared" ca="1" si="56"/>
        <v>-23.722098930883142</v>
      </c>
      <c r="AH111" s="304">
        <f t="shared" ca="1" si="57"/>
        <v>-14.185676111554818</v>
      </c>
    </row>
    <row r="112" spans="1:34" x14ac:dyDescent="0.2">
      <c r="A112" s="347">
        <f t="shared" ca="1" si="35"/>
        <v>0.1</v>
      </c>
      <c r="B112" s="304">
        <f t="shared" ca="1" si="36"/>
        <v>4.999999999999976</v>
      </c>
      <c r="D112" s="306">
        <f t="shared" ca="1" si="37"/>
        <v>-3.2260065936592399</v>
      </c>
      <c r="E112" s="307">
        <f t="shared" ca="1" si="38"/>
        <v>-23.077060740610623</v>
      </c>
      <c r="F112" s="304">
        <f t="shared" ca="1" si="39"/>
        <v>23.301455983868586</v>
      </c>
      <c r="G112" s="306">
        <f t="shared" ca="1" si="40"/>
        <v>29.710635519192131</v>
      </c>
      <c r="H112" s="307">
        <f t="shared" ca="1" si="41"/>
        <v>121.20498897163367</v>
      </c>
      <c r="I112" s="304">
        <f t="shared" ca="1" si="42"/>
        <v>124.79331398183206</v>
      </c>
      <c r="J112" s="306">
        <f t="shared" ca="1" si="43"/>
        <v>160.29546970569356</v>
      </c>
      <c r="K112" s="307">
        <f t="shared" ca="1" si="44"/>
        <v>758.15112947148293</v>
      </c>
      <c r="L112" s="304">
        <f t="shared" ca="1" si="29"/>
        <v>774.91146121802467</v>
      </c>
      <c r="M112" s="306">
        <f t="shared" ca="1" si="45"/>
        <v>1.3304090919197622</v>
      </c>
      <c r="N112" s="304">
        <f t="shared" ca="1" si="46"/>
        <v>76.226825992834762</v>
      </c>
      <c r="P112" s="310">
        <f t="shared" ca="1" si="47"/>
        <v>23</v>
      </c>
      <c r="Q112" s="304">
        <f t="shared" ca="1" si="48"/>
        <v>0</v>
      </c>
      <c r="R112" s="306">
        <f t="shared" ca="1" si="49"/>
        <v>0</v>
      </c>
      <c r="S112" s="307">
        <f t="shared" ca="1" si="50"/>
        <v>2.7549999999999994</v>
      </c>
      <c r="T112" s="304">
        <f t="shared" ca="1" si="30"/>
        <v>27.026549999999997</v>
      </c>
      <c r="U112" s="311">
        <f t="shared" ca="1" si="31"/>
        <v>0</v>
      </c>
      <c r="V112" s="306">
        <f t="shared" ca="1" si="32"/>
        <v>1.1355185112286814</v>
      </c>
      <c r="W112" s="304">
        <f t="shared" ca="1" si="33"/>
        <v>36.211767533042888</v>
      </c>
      <c r="Y112" s="314" t="str">
        <f t="shared" ca="1" si="51"/>
        <v/>
      </c>
      <c r="Z112" s="315" t="str">
        <f t="shared" ca="1" si="52"/>
        <v/>
      </c>
      <c r="AA112" s="316" t="str">
        <f t="shared" ca="1" si="53"/>
        <v/>
      </c>
      <c r="AC112" s="310">
        <f t="shared" ca="1" si="54"/>
        <v>4.999999999999976</v>
      </c>
      <c r="AD112" s="323">
        <f t="shared" ca="1" si="55"/>
        <v>160.29546970569356</v>
      </c>
      <c r="AE112" s="324">
        <f t="shared" ca="1" si="34"/>
        <v>758.15112947148293</v>
      </c>
      <c r="AG112" s="306">
        <f t="shared" ca="1" si="56"/>
        <v>-23.185888256707791</v>
      </c>
      <c r="AH112" s="304">
        <f t="shared" ca="1" si="57"/>
        <v>-13.653644906668129</v>
      </c>
    </row>
    <row r="113" spans="1:34" x14ac:dyDescent="0.2">
      <c r="A113" s="347">
        <f t="shared" ca="1" si="35"/>
        <v>0.1</v>
      </c>
      <c r="B113" s="304">
        <f t="shared" ca="1" si="36"/>
        <v>5.0999999999999757</v>
      </c>
      <c r="D113" s="306">
        <f t="shared" ca="1" si="37"/>
        <v>-3.1293111258331852</v>
      </c>
      <c r="E113" s="307">
        <f t="shared" ca="1" si="38"/>
        <v>-22.576072279080456</v>
      </c>
      <c r="F113" s="304">
        <f t="shared" ca="1" si="39"/>
        <v>22.791920227846717</v>
      </c>
      <c r="G113" s="306">
        <f t="shared" ca="1" si="40"/>
        <v>29.397704406608813</v>
      </c>
      <c r="H113" s="307">
        <f t="shared" ca="1" si="41"/>
        <v>118.94738174372563</v>
      </c>
      <c r="I113" s="304">
        <f t="shared" ca="1" si="42"/>
        <v>122.52634266991707</v>
      </c>
      <c r="J113" s="306">
        <f t="shared" ca="1" si="43"/>
        <v>163.2508867019836</v>
      </c>
      <c r="K113" s="307">
        <f t="shared" ca="1" si="44"/>
        <v>770.15874800725089</v>
      </c>
      <c r="L113" s="304">
        <f t="shared" ca="1" si="29"/>
        <v>787.27082325022059</v>
      </c>
      <c r="M113" s="306">
        <f t="shared" ca="1" si="45"/>
        <v>1.3285029272148046</v>
      </c>
      <c r="N113" s="304">
        <f t="shared" ca="1" si="46"/>
        <v>76.117610800183897</v>
      </c>
      <c r="P113" s="310">
        <f t="shared" ca="1" si="47"/>
        <v>23</v>
      </c>
      <c r="Q113" s="304">
        <f t="shared" ca="1" si="48"/>
        <v>0</v>
      </c>
      <c r="R113" s="306">
        <f t="shared" ca="1" si="49"/>
        <v>0</v>
      </c>
      <c r="S113" s="307">
        <f t="shared" ca="1" si="50"/>
        <v>2.7549999999999994</v>
      </c>
      <c r="T113" s="304">
        <f t="shared" ca="1" si="30"/>
        <v>27.026549999999997</v>
      </c>
      <c r="U113" s="311">
        <f t="shared" ca="1" si="31"/>
        <v>0</v>
      </c>
      <c r="V113" s="306">
        <f t="shared" ca="1" si="32"/>
        <v>1.1341538511809015</v>
      </c>
      <c r="W113" s="304">
        <f t="shared" ca="1" si="33"/>
        <v>34.866132950023477</v>
      </c>
      <c r="Y113" s="314" t="str">
        <f t="shared" ca="1" si="51"/>
        <v/>
      </c>
      <c r="Z113" s="315" t="str">
        <f t="shared" ca="1" si="52"/>
        <v/>
      </c>
      <c r="AA113" s="316" t="str">
        <f t="shared" ca="1" si="53"/>
        <v/>
      </c>
      <c r="AC113" s="310" t="e">
        <f t="shared" ca="1" si="54"/>
        <v>#N/A</v>
      </c>
      <c r="AD113" s="323" t="e">
        <f t="shared" ca="1" si="55"/>
        <v>#N/A</v>
      </c>
      <c r="AE113" s="324">
        <f t="shared" ca="1" si="34"/>
        <v>770.15874800725089</v>
      </c>
      <c r="AG113" s="306">
        <f t="shared" ca="1" si="56"/>
        <v>-22.671939093679619</v>
      </c>
      <c r="AH113" s="304">
        <f t="shared" ca="1" si="57"/>
        <v>-13.144017253373102</v>
      </c>
    </row>
    <row r="114" spans="1:34" x14ac:dyDescent="0.2">
      <c r="A114" s="347">
        <f t="shared" ca="1" si="35"/>
        <v>0.1</v>
      </c>
      <c r="B114" s="304">
        <f t="shared" ca="1" si="36"/>
        <v>5.1999999999999753</v>
      </c>
      <c r="D114" s="306">
        <f t="shared" ca="1" si="37"/>
        <v>-3.03644995082393</v>
      </c>
      <c r="E114" s="307">
        <f t="shared" ca="1" si="38"/>
        <v>-22.095917514198</v>
      </c>
      <c r="F114" s="304">
        <f t="shared" ca="1" si="39"/>
        <v>22.303578168045156</v>
      </c>
      <c r="G114" s="306">
        <f t="shared" ca="1" si="40"/>
        <v>29.09405941152642</v>
      </c>
      <c r="H114" s="307">
        <f t="shared" ca="1" si="41"/>
        <v>116.73778999230584</v>
      </c>
      <c r="I114" s="304">
        <f t="shared" ca="1" si="42"/>
        <v>120.30866928583795</v>
      </c>
      <c r="J114" s="306">
        <f t="shared" ca="1" si="43"/>
        <v>166.17547489289038</v>
      </c>
      <c r="K114" s="307">
        <f t="shared" ca="1" si="44"/>
        <v>781.94300659405246</v>
      </c>
      <c r="L114" s="304">
        <f t="shared" ca="1" si="29"/>
        <v>799.40550036713159</v>
      </c>
      <c r="M114" s="306">
        <f t="shared" ca="1" si="45"/>
        <v>1.3265465332711435</v>
      </c>
      <c r="N114" s="304">
        <f t="shared" ca="1" si="46"/>
        <v>76.005517684147165</v>
      </c>
      <c r="P114" s="310">
        <f t="shared" ca="1" si="47"/>
        <v>23</v>
      </c>
      <c r="Q114" s="304">
        <f t="shared" ca="1" si="48"/>
        <v>0</v>
      </c>
      <c r="R114" s="306">
        <f t="shared" ca="1" si="49"/>
        <v>0</v>
      </c>
      <c r="S114" s="307">
        <f t="shared" ca="1" si="50"/>
        <v>2.7549999999999994</v>
      </c>
      <c r="T114" s="304">
        <f t="shared" ca="1" si="30"/>
        <v>27.026549999999997</v>
      </c>
      <c r="U114" s="311">
        <f t="shared" ca="1" si="31"/>
        <v>0</v>
      </c>
      <c r="V114" s="306">
        <f t="shared" ca="1" si="32"/>
        <v>1.1328161091314914</v>
      </c>
      <c r="W114" s="304">
        <f t="shared" ca="1" si="33"/>
        <v>33.575781656293564</v>
      </c>
      <c r="Y114" s="314" t="str">
        <f t="shared" ca="1" si="51"/>
        <v/>
      </c>
      <c r="Z114" s="315" t="str">
        <f t="shared" ca="1" si="52"/>
        <v/>
      </c>
      <c r="AA114" s="316" t="str">
        <f t="shared" ca="1" si="53"/>
        <v/>
      </c>
      <c r="AC114" s="310" t="e">
        <f t="shared" ca="1" si="54"/>
        <v>#N/A</v>
      </c>
      <c r="AD114" s="323" t="e">
        <f t="shared" ca="1" si="55"/>
        <v>#N/A</v>
      </c>
      <c r="AE114" s="324">
        <f t="shared" ca="1" si="34"/>
        <v>781.94300659405246</v>
      </c>
      <c r="AG114" s="306">
        <f t="shared" ca="1" si="56"/>
        <v>-22.179036233537857</v>
      </c>
      <c r="AH114" s="304">
        <f t="shared" ca="1" si="57"/>
        <v>-12.655583647921409</v>
      </c>
    </row>
    <row r="115" spans="1:34" x14ac:dyDescent="0.2">
      <c r="A115" s="347">
        <f t="shared" ca="1" si="35"/>
        <v>0.1</v>
      </c>
      <c r="B115" s="304">
        <f t="shared" ca="1" si="36"/>
        <v>5.299999999999975</v>
      </c>
      <c r="D115" s="306">
        <f t="shared" ca="1" si="37"/>
        <v>-2.9472157336314635</v>
      </c>
      <c r="E115" s="307">
        <f t="shared" ca="1" si="38"/>
        <v>-21.635488032047665</v>
      </c>
      <c r="F115" s="304">
        <f t="shared" ca="1" si="39"/>
        <v>21.835302218321655</v>
      </c>
      <c r="G115" s="306">
        <f t="shared" ca="1" si="40"/>
        <v>28.799337838163272</v>
      </c>
      <c r="H115" s="307">
        <f t="shared" ca="1" si="41"/>
        <v>114.57424118910107</v>
      </c>
      <c r="I115" s="304">
        <f t="shared" ca="1" si="42"/>
        <v>118.13830286564543</v>
      </c>
      <c r="J115" s="306">
        <f t="shared" ca="1" si="43"/>
        <v>169.07014475537486</v>
      </c>
      <c r="K115" s="307">
        <f t="shared" ca="1" si="44"/>
        <v>793.50860815312285</v>
      </c>
      <c r="L115" s="304">
        <f t="shared" ca="1" si="29"/>
        <v>811.32029745391537</v>
      </c>
      <c r="M115" s="306">
        <f t="shared" ca="1" si="45"/>
        <v>1.3245384303411949</v>
      </c>
      <c r="N115" s="304">
        <f t="shared" ca="1" si="46"/>
        <v>75.890461861433252</v>
      </c>
      <c r="P115" s="310">
        <f t="shared" ca="1" si="47"/>
        <v>23</v>
      </c>
      <c r="Q115" s="304">
        <f t="shared" ca="1" si="48"/>
        <v>0</v>
      </c>
      <c r="R115" s="306">
        <f t="shared" ca="1" si="49"/>
        <v>0</v>
      </c>
      <c r="S115" s="307">
        <f t="shared" ca="1" si="50"/>
        <v>2.7549999999999994</v>
      </c>
      <c r="T115" s="304">
        <f t="shared" ca="1" si="30"/>
        <v>27.026549999999997</v>
      </c>
      <c r="U115" s="311">
        <f t="shared" ca="1" si="31"/>
        <v>0</v>
      </c>
      <c r="V115" s="306">
        <f t="shared" ca="1" si="32"/>
        <v>1.1315046632287507</v>
      </c>
      <c r="W115" s="304">
        <f t="shared" ca="1" si="33"/>
        <v>32.337815049888455</v>
      </c>
      <c r="Y115" s="314" t="str">
        <f t="shared" ca="1" si="51"/>
        <v/>
      </c>
      <c r="Z115" s="315" t="str">
        <f t="shared" ca="1" si="52"/>
        <v/>
      </c>
      <c r="AA115" s="316" t="str">
        <f t="shared" ca="1" si="53"/>
        <v/>
      </c>
      <c r="AC115" s="310" t="e">
        <f t="shared" ca="1" si="54"/>
        <v>#N/A</v>
      </c>
      <c r="AD115" s="323" t="e">
        <f t="shared" ca="1" si="55"/>
        <v>#N/A</v>
      </c>
      <c r="AE115" s="324">
        <f t="shared" ca="1" si="34"/>
        <v>793.50860815312285</v>
      </c>
      <c r="AG115" s="306">
        <f t="shared" ca="1" si="56"/>
        <v>-21.706046151293336</v>
      </c>
      <c r="AH115" s="304">
        <f t="shared" ca="1" si="57"/>
        <v>-12.187216572157377</v>
      </c>
    </row>
    <row r="116" spans="1:34" x14ac:dyDescent="0.2">
      <c r="A116" s="347">
        <f t="shared" ca="1" si="35"/>
        <v>0.1</v>
      </c>
      <c r="B116" s="304">
        <f t="shared" ca="1" si="36"/>
        <v>5.3999999999999746</v>
      </c>
      <c r="D116" s="306">
        <f t="shared" ca="1" si="37"/>
        <v>-2.861414967127581</v>
      </c>
      <c r="E116" s="307">
        <f t="shared" ca="1" si="38"/>
        <v>-21.193749530217946</v>
      </c>
      <c r="F116" s="304">
        <f t="shared" ca="1" si="39"/>
        <v>21.386040184281782</v>
      </c>
      <c r="G116" s="306">
        <f t="shared" ca="1" si="40"/>
        <v>28.513196341450513</v>
      </c>
      <c r="H116" s="307">
        <f t="shared" ca="1" si="41"/>
        <v>112.45486623607928</v>
      </c>
      <c r="I116" s="304">
        <f t="shared" ca="1" si="42"/>
        <v>116.01335830748367</v>
      </c>
      <c r="J116" s="306">
        <f t="shared" ca="1" si="43"/>
        <v>171.93577146435555</v>
      </c>
      <c r="K116" s="307">
        <f t="shared" ca="1" si="44"/>
        <v>804.86006352438187</v>
      </c>
      <c r="L116" s="304">
        <f t="shared" ca="1" si="29"/>
        <v>823.01982440614097</v>
      </c>
      <c r="M116" s="306">
        <f t="shared" ca="1" si="45"/>
        <v>1.3224770739173577</v>
      </c>
      <c r="N116" s="304">
        <f t="shared" ca="1" si="46"/>
        <v>75.772354838275206</v>
      </c>
      <c r="P116" s="310">
        <f t="shared" ca="1" si="47"/>
        <v>23</v>
      </c>
      <c r="Q116" s="304">
        <f t="shared" ca="1" si="48"/>
        <v>0</v>
      </c>
      <c r="R116" s="306">
        <f t="shared" ca="1" si="49"/>
        <v>0</v>
      </c>
      <c r="S116" s="307">
        <f t="shared" ca="1" si="50"/>
        <v>2.7549999999999994</v>
      </c>
      <c r="T116" s="304">
        <f t="shared" ca="1" si="30"/>
        <v>27.026549999999997</v>
      </c>
      <c r="U116" s="311">
        <f t="shared" ca="1" si="31"/>
        <v>0</v>
      </c>
      <c r="V116" s="306">
        <f t="shared" ca="1" si="32"/>
        <v>1.1302189176176227</v>
      </c>
      <c r="W116" s="304">
        <f t="shared" ca="1" si="33"/>
        <v>31.149525767828141</v>
      </c>
      <c r="Y116" s="314" t="str">
        <f t="shared" ca="1" si="51"/>
        <v/>
      </c>
      <c r="Z116" s="315" t="str">
        <f t="shared" ca="1" si="52"/>
        <v/>
      </c>
      <c r="AA116" s="316" t="str">
        <f t="shared" ca="1" si="53"/>
        <v/>
      </c>
      <c r="AC116" s="310" t="e">
        <f t="shared" ca="1" si="54"/>
        <v>#N/A</v>
      </c>
      <c r="AD116" s="323" t="e">
        <f t="shared" ca="1" si="55"/>
        <v>#N/A</v>
      </c>
      <c r="AE116" s="324">
        <f t="shared" ca="1" si="34"/>
        <v>804.86006352438187</v>
      </c>
      <c r="AG116" s="306">
        <f t="shared" ca="1" si="56"/>
        <v>-21.251910394932317</v>
      </c>
      <c r="AH116" s="304">
        <f t="shared" ca="1" si="57"/>
        <v>-11.737863901955885</v>
      </c>
    </row>
    <row r="117" spans="1:34" x14ac:dyDescent="0.2">
      <c r="A117" s="347">
        <f t="shared" ca="1" si="35"/>
        <v>0.1</v>
      </c>
      <c r="B117" s="304">
        <f t="shared" ca="1" si="36"/>
        <v>5.4999999999999742</v>
      </c>
      <c r="D117" s="306">
        <f t="shared" ca="1" si="37"/>
        <v>-2.7788668750278167</v>
      </c>
      <c r="E117" s="307">
        <f t="shared" ca="1" si="38"/>
        <v>-20.769735940401681</v>
      </c>
      <c r="F117" s="304">
        <f t="shared" ca="1" si="39"/>
        <v>20.954809284341867</v>
      </c>
      <c r="G117" s="306">
        <f t="shared" ca="1" si="40"/>
        <v>28.235309653947731</v>
      </c>
      <c r="H117" s="307">
        <f t="shared" ca="1" si="41"/>
        <v>110.37789264203911</v>
      </c>
      <c r="I117" s="304">
        <f t="shared" ca="1" si="42"/>
        <v>113.93204946524848</v>
      </c>
      <c r="J117" s="306">
        <f t="shared" ca="1" si="43"/>
        <v>174.77319676412546</v>
      </c>
      <c r="K117" s="307">
        <f t="shared" ca="1" si="44"/>
        <v>816.00170146828782</v>
      </c>
      <c r="L117" s="304">
        <f t="shared" ca="1" si="29"/>
        <v>834.50850631152491</v>
      </c>
      <c r="M117" s="306">
        <f t="shared" ca="1" si="45"/>
        <v>1.3203608514168419</v>
      </c>
      <c r="N117" s="304">
        <f t="shared" ca="1" si="46"/>
        <v>75.651104220485024</v>
      </c>
      <c r="P117" s="310">
        <f t="shared" ca="1" si="47"/>
        <v>23</v>
      </c>
      <c r="Q117" s="304">
        <f t="shared" ca="1" si="48"/>
        <v>0</v>
      </c>
      <c r="R117" s="306">
        <f t="shared" ca="1" si="49"/>
        <v>0</v>
      </c>
      <c r="S117" s="307">
        <f t="shared" ca="1" si="50"/>
        <v>2.7549999999999994</v>
      </c>
      <c r="T117" s="304">
        <f t="shared" ca="1" si="30"/>
        <v>27.026549999999997</v>
      </c>
      <c r="U117" s="311">
        <f t="shared" ca="1" si="31"/>
        <v>0</v>
      </c>
      <c r="V117" s="306">
        <f t="shared" ca="1" si="32"/>
        <v>1.1289583010575808</v>
      </c>
      <c r="W117" s="304">
        <f t="shared" ca="1" si="33"/>
        <v>30.008382725277343</v>
      </c>
      <c r="Y117" s="314" t="str">
        <f t="shared" ca="1" si="51"/>
        <v/>
      </c>
      <c r="Z117" s="315" t="str">
        <f t="shared" ca="1" si="52"/>
        <v/>
      </c>
      <c r="AA117" s="316" t="str">
        <f t="shared" ca="1" si="53"/>
        <v/>
      </c>
      <c r="AC117" s="310" t="e">
        <f t="shared" ca="1" si="54"/>
        <v>#N/A</v>
      </c>
      <c r="AD117" s="323" t="e">
        <f t="shared" ca="1" si="55"/>
        <v>#N/A</v>
      </c>
      <c r="AE117" s="324">
        <f t="shared" ca="1" si="34"/>
        <v>816.00170146828782</v>
      </c>
      <c r="AG117" s="306">
        <f t="shared" ca="1" si="56"/>
        <v>-20.815639586525123</v>
      </c>
      <c r="AH117" s="304">
        <f t="shared" ca="1" si="57"/>
        <v>-11.30654292843127</v>
      </c>
    </row>
    <row r="118" spans="1:34" x14ac:dyDescent="0.2">
      <c r="A118" s="347">
        <f t="shared" ca="1" si="35"/>
        <v>0.1</v>
      </c>
      <c r="B118" s="304">
        <f t="shared" ca="1" si="36"/>
        <v>5.5999999999999739</v>
      </c>
      <c r="D118" s="306">
        <f t="shared" ca="1" si="37"/>
        <v>-2.6994024155286809</v>
      </c>
      <c r="E118" s="307">
        <f t="shared" ca="1" si="38"/>
        <v>-20.362544090028329</v>
      </c>
      <c r="F118" s="304">
        <f t="shared" ca="1" si="39"/>
        <v>20.540690719138677</v>
      </c>
      <c r="G118" s="306">
        <f t="shared" ca="1" si="40"/>
        <v>27.965369412394864</v>
      </c>
      <c r="H118" s="307">
        <f t="shared" ca="1" si="41"/>
        <v>108.34163823303628</v>
      </c>
      <c r="I118" s="304">
        <f t="shared" ca="1" si="42"/>
        <v>111.89268278752556</v>
      </c>
      <c r="J118" s="306">
        <f t="shared" ca="1" si="43"/>
        <v>177.58323071744258</v>
      </c>
      <c r="K118" s="307">
        <f t="shared" ca="1" si="44"/>
        <v>826.9376780120416</v>
      </c>
      <c r="L118" s="304">
        <f t="shared" ca="1" si="29"/>
        <v>845.79059296494393</v>
      </c>
      <c r="M118" s="306">
        <f t="shared" ca="1" si="45"/>
        <v>1.3181880786588116</v>
      </c>
      <c r="N118" s="304">
        <f t="shared" ca="1" si="46"/>
        <v>75.526613511608886</v>
      </c>
      <c r="P118" s="310">
        <f t="shared" ca="1" si="47"/>
        <v>23</v>
      </c>
      <c r="Q118" s="304">
        <f t="shared" ca="1" si="48"/>
        <v>0</v>
      </c>
      <c r="R118" s="306">
        <f t="shared" ca="1" si="49"/>
        <v>0</v>
      </c>
      <c r="S118" s="307">
        <f t="shared" ca="1" si="50"/>
        <v>2.7549999999999994</v>
      </c>
      <c r="T118" s="304">
        <f t="shared" ca="1" si="30"/>
        <v>27.026549999999997</v>
      </c>
      <c r="U118" s="311">
        <f t="shared" ca="1" si="31"/>
        <v>0</v>
      </c>
      <c r="V118" s="306">
        <f t="shared" ca="1" si="32"/>
        <v>1.1277222656325305</v>
      </c>
      <c r="W118" s="304">
        <f t="shared" ca="1" si="33"/>
        <v>28.9120175087407</v>
      </c>
      <c r="Y118" s="314" t="str">
        <f t="shared" ca="1" si="51"/>
        <v/>
      </c>
      <c r="Z118" s="315" t="str">
        <f t="shared" ca="1" si="52"/>
        <v/>
      </c>
      <c r="AA118" s="316" t="str">
        <f t="shared" ca="1" si="53"/>
        <v/>
      </c>
      <c r="AC118" s="310" t="e">
        <f t="shared" ca="1" si="54"/>
        <v>#N/A</v>
      </c>
      <c r="AD118" s="323" t="e">
        <f t="shared" ca="1" si="55"/>
        <v>#N/A</v>
      </c>
      <c r="AE118" s="324">
        <f t="shared" ca="1" si="34"/>
        <v>826.9376780120416</v>
      </c>
      <c r="AG118" s="306">
        <f t="shared" ca="1" si="56"/>
        <v>-20.396307970215215</v>
      </c>
      <c r="AH118" s="304">
        <f t="shared" ca="1" si="57"/>
        <v>-10.89233492750539</v>
      </c>
    </row>
    <row r="119" spans="1:34" x14ac:dyDescent="0.2">
      <c r="A119" s="347">
        <f t="shared" ca="1" si="35"/>
        <v>0.1</v>
      </c>
      <c r="B119" s="304">
        <f t="shared" ca="1" si="36"/>
        <v>5.6999999999999735</v>
      </c>
      <c r="D119" s="306">
        <f t="shared" ca="1" si="37"/>
        <v>-2.6228633751728552</v>
      </c>
      <c r="E119" s="307">
        <f t="shared" ca="1" si="38"/>
        <v>-19.971328847017112</v>
      </c>
      <c r="F119" s="304">
        <f t="shared" ca="1" si="39"/>
        <v>20.142824732408336</v>
      </c>
      <c r="G119" s="306">
        <f t="shared" ca="1" si="40"/>
        <v>27.703083074877579</v>
      </c>
      <c r="H119" s="307">
        <f t="shared" ca="1" si="41"/>
        <v>106.34450534833456</v>
      </c>
      <c r="I119" s="304">
        <f t="shared" ca="1" si="42"/>
        <v>109.89365145282746</v>
      </c>
      <c r="J119" s="306">
        <f t="shared" ca="1" si="43"/>
        <v>180.3666533418062</v>
      </c>
      <c r="K119" s="307">
        <f t="shared" ca="1" si="44"/>
        <v>837.67198519111014</v>
      </c>
      <c r="L119" s="304">
        <f t="shared" ca="1" si="29"/>
        <v>856.87016776857092</v>
      </c>
      <c r="M119" s="306">
        <f t="shared" ca="1" si="45"/>
        <v>1.3159569961191346</v>
      </c>
      <c r="N119" s="304">
        <f t="shared" ca="1" si="46"/>
        <v>75.398781898340062</v>
      </c>
      <c r="P119" s="310">
        <f t="shared" ca="1" si="47"/>
        <v>23</v>
      </c>
      <c r="Q119" s="304">
        <f t="shared" ca="1" si="48"/>
        <v>0</v>
      </c>
      <c r="R119" s="306">
        <f t="shared" ca="1" si="49"/>
        <v>0</v>
      </c>
      <c r="S119" s="307">
        <f t="shared" ca="1" si="50"/>
        <v>2.7549999999999994</v>
      </c>
      <c r="T119" s="304">
        <f t="shared" ca="1" si="30"/>
        <v>27.026549999999997</v>
      </c>
      <c r="U119" s="311">
        <f t="shared" ca="1" si="31"/>
        <v>0</v>
      </c>
      <c r="V119" s="306">
        <f t="shared" ca="1" si="32"/>
        <v>1.1265102855454898</v>
      </c>
      <c r="W119" s="304">
        <f t="shared" ca="1" si="33"/>
        <v>27.858211984691135</v>
      </c>
      <c r="Y119" s="314" t="str">
        <f t="shared" ca="1" si="51"/>
        <v/>
      </c>
      <c r="Z119" s="315" t="str">
        <f t="shared" ca="1" si="52"/>
        <v/>
      </c>
      <c r="AA119" s="316" t="str">
        <f t="shared" ca="1" si="53"/>
        <v/>
      </c>
      <c r="AC119" s="310" t="e">
        <f t="shared" ca="1" si="54"/>
        <v>#N/A</v>
      </c>
      <c r="AD119" s="323" t="e">
        <f t="shared" ca="1" si="55"/>
        <v>#N/A</v>
      </c>
      <c r="AE119" s="324">
        <f t="shared" ca="1" si="34"/>
        <v>837.67198519111014</v>
      </c>
      <c r="AG119" s="306">
        <f t="shared" ca="1" si="56"/>
        <v>-19.993048450089368</v>
      </c>
      <c r="AH119" s="304">
        <f t="shared" ca="1" si="57"/>
        <v>-10.494380220958513</v>
      </c>
    </row>
    <row r="120" spans="1:34" x14ac:dyDescent="0.2">
      <c r="A120" s="347">
        <f t="shared" ca="1" si="35"/>
        <v>0.1</v>
      </c>
      <c r="B120" s="304">
        <f t="shared" ca="1" si="36"/>
        <v>5.7999999999999732</v>
      </c>
      <c r="D120" s="306">
        <f t="shared" ca="1" si="37"/>
        <v>-2.5491015437107492</v>
      </c>
      <c r="E120" s="307">
        <f t="shared" ca="1" si="38"/>
        <v>-19.59529869819529</v>
      </c>
      <c r="F120" s="304">
        <f t="shared" ca="1" si="39"/>
        <v>19.76040611302416</v>
      </c>
      <c r="G120" s="306">
        <f t="shared" ca="1" si="40"/>
        <v>27.448172920506504</v>
      </c>
      <c r="H120" s="307">
        <f t="shared" ca="1" si="41"/>
        <v>104.38497547851503</v>
      </c>
      <c r="I120" s="304">
        <f t="shared" ca="1" si="42"/>
        <v>107.93342995719264</v>
      </c>
      <c r="J120" s="306">
        <f t="shared" ca="1" si="43"/>
        <v>183.1242161415754</v>
      </c>
      <c r="K120" s="307">
        <f t="shared" ca="1" si="44"/>
        <v>848.20845923245258</v>
      </c>
      <c r="L120" s="304">
        <f t="shared" ca="1" si="29"/>
        <v>867.75115606431643</v>
      </c>
      <c r="M120" s="306">
        <f t="shared" ca="1" si="45"/>
        <v>1.3136657649468577</v>
      </c>
      <c r="N120" s="304">
        <f t="shared" ca="1" si="46"/>
        <v>75.267504022279795</v>
      </c>
      <c r="P120" s="310">
        <f t="shared" ca="1" si="47"/>
        <v>23</v>
      </c>
      <c r="Q120" s="304">
        <f t="shared" ca="1" si="48"/>
        <v>0</v>
      </c>
      <c r="R120" s="306">
        <f t="shared" ca="1" si="49"/>
        <v>0</v>
      </c>
      <c r="S120" s="307">
        <f t="shared" ca="1" si="50"/>
        <v>2.7549999999999994</v>
      </c>
      <c r="T120" s="304">
        <f t="shared" ca="1" si="30"/>
        <v>27.026549999999997</v>
      </c>
      <c r="U120" s="311">
        <f t="shared" ca="1" si="31"/>
        <v>0</v>
      </c>
      <c r="V120" s="306">
        <f t="shared" ca="1" si="32"/>
        <v>1.1253218559914564</v>
      </c>
      <c r="W120" s="304">
        <f t="shared" ca="1" si="33"/>
        <v>26.844887000825029</v>
      </c>
      <c r="Y120" s="314" t="str">
        <f t="shared" ca="1" si="51"/>
        <v/>
      </c>
      <c r="Z120" s="315" t="str">
        <f t="shared" ca="1" si="52"/>
        <v/>
      </c>
      <c r="AA120" s="316" t="str">
        <f t="shared" ca="1" si="53"/>
        <v/>
      </c>
      <c r="AC120" s="310" t="e">
        <f t="shared" ca="1" si="54"/>
        <v>#N/A</v>
      </c>
      <c r="AD120" s="323" t="e">
        <f t="shared" ca="1" si="55"/>
        <v>#N/A</v>
      </c>
      <c r="AE120" s="324">
        <f t="shared" ca="1" si="34"/>
        <v>848.20845923245258</v>
      </c>
      <c r="AG120" s="306">
        <f t="shared" ca="1" si="56"/>
        <v>-19.605048067485313</v>
      </c>
      <c r="AH120" s="304">
        <f t="shared" ca="1" si="57"/>
        <v>-10.111873678653771</v>
      </c>
    </row>
    <row r="121" spans="1:34" x14ac:dyDescent="0.2">
      <c r="A121" s="347">
        <f t="shared" ca="1" si="35"/>
        <v>0.1</v>
      </c>
      <c r="B121" s="304">
        <f t="shared" ca="1" si="36"/>
        <v>5.8999999999999728</v>
      </c>
      <c r="D121" s="306">
        <f t="shared" ca="1" si="37"/>
        <v>-2.4779779617793372</v>
      </c>
      <c r="E121" s="307">
        <f t="shared" ca="1" si="38"/>
        <v>-19.233711717561697</v>
      </c>
      <c r="F121" s="304">
        <f t="shared" ca="1" si="39"/>
        <v>19.3926800936161</v>
      </c>
      <c r="G121" s="306">
        <f t="shared" ca="1" si="40"/>
        <v>27.20037512432857</v>
      </c>
      <c r="H121" s="307">
        <f t="shared" ca="1" si="41"/>
        <v>102.46160430675886</v>
      </c>
      <c r="I121" s="304">
        <f t="shared" ca="1" si="42"/>
        <v>106.01056911468318</v>
      </c>
      <c r="J121" s="306">
        <f t="shared" ca="1" si="43"/>
        <v>185.85664354381714</v>
      </c>
      <c r="K121" s="307">
        <f t="shared" ca="1" si="44"/>
        <v>858.55078822171629</v>
      </c>
      <c r="L121" s="304">
        <f t="shared" ca="1" si="29"/>
        <v>878.43733294157289</v>
      </c>
      <c r="M121" s="306">
        <f t="shared" ca="1" si="45"/>
        <v>1.3113124627252386</v>
      </c>
      <c r="N121" s="304">
        <f t="shared" ca="1" si="46"/>
        <v>75.132669737062258</v>
      </c>
      <c r="P121" s="310">
        <f t="shared" ca="1" si="47"/>
        <v>23</v>
      </c>
      <c r="Q121" s="304">
        <f t="shared" ca="1" si="48"/>
        <v>0</v>
      </c>
      <c r="R121" s="306">
        <f t="shared" ca="1" si="49"/>
        <v>0</v>
      </c>
      <c r="S121" s="307">
        <f t="shared" ca="1" si="50"/>
        <v>2.7549999999999994</v>
      </c>
      <c r="T121" s="304">
        <f t="shared" ca="1" si="30"/>
        <v>27.026549999999997</v>
      </c>
      <c r="U121" s="311">
        <f t="shared" ca="1" si="31"/>
        <v>0</v>
      </c>
      <c r="V121" s="306">
        <f t="shared" ca="1" si="32"/>
        <v>1.1241564921024634</v>
      </c>
      <c r="W121" s="304">
        <f t="shared" ca="1" si="33"/>
        <v>25.87009207095506</v>
      </c>
      <c r="Y121" s="314" t="str">
        <f t="shared" ca="1" si="51"/>
        <v/>
      </c>
      <c r="Z121" s="315" t="str">
        <f t="shared" ca="1" si="52"/>
        <v/>
      </c>
      <c r="AA121" s="316" t="str">
        <f t="shared" ca="1" si="53"/>
        <v/>
      </c>
      <c r="AC121" s="310" t="e">
        <f t="shared" ca="1" si="54"/>
        <v>#N/A</v>
      </c>
      <c r="AD121" s="323" t="e">
        <f t="shared" ca="1" si="55"/>
        <v>#N/A</v>
      </c>
      <c r="AE121" s="324">
        <f t="shared" ca="1" si="34"/>
        <v>858.55078822171629</v>
      </c>
      <c r="AG121" s="306">
        <f t="shared" ca="1" si="56"/>
        <v>-19.231543873013948</v>
      </c>
      <c r="AH121" s="304">
        <f t="shared" ca="1" si="57"/>
        <v>-9.7440606173593594</v>
      </c>
    </row>
    <row r="122" spans="1:34" x14ac:dyDescent="0.2">
      <c r="A122" s="347">
        <f t="shared" ca="1" si="35"/>
        <v>0.1</v>
      </c>
      <c r="B122" s="304">
        <f t="shared" ca="1" si="36"/>
        <v>5.9999999999999725</v>
      </c>
      <c r="D122" s="306">
        <f t="shared" ca="1" si="37"/>
        <v>-2.4093622341400227</v>
      </c>
      <c r="E122" s="307">
        <f t="shared" ca="1" si="38"/>
        <v>-18.885871885505743</v>
      </c>
      <c r="F122" s="304">
        <f t="shared" ca="1" si="39"/>
        <v>19.038938606210074</v>
      </c>
      <c r="G122" s="306">
        <f t="shared" ca="1" si="40"/>
        <v>26.959438900914567</v>
      </c>
      <c r="H122" s="307">
        <f t="shared" ca="1" si="41"/>
        <v>100.57301711820828</v>
      </c>
      <c r="I122" s="304">
        <f t="shared" ca="1" si="42"/>
        <v>104.12369143529038</v>
      </c>
      <c r="J122" s="306">
        <f t="shared" ca="1" si="43"/>
        <v>188.5646342450793</v>
      </c>
      <c r="K122" s="307">
        <f t="shared" ca="1" si="44"/>
        <v>868.70251929296467</v>
      </c>
      <c r="L122" s="304">
        <f t="shared" ca="1" si="29"/>
        <v>888.93233055948883</v>
      </c>
      <c r="M122" s="306">
        <f t="shared" ca="1" si="45"/>
        <v>1.3088950789587706</v>
      </c>
      <c r="N122" s="304">
        <f t="shared" ca="1" si="46"/>
        <v>74.994163849780193</v>
      </c>
      <c r="P122" s="310">
        <f t="shared" ca="1" si="47"/>
        <v>23</v>
      </c>
      <c r="Q122" s="304">
        <f t="shared" ca="1" si="48"/>
        <v>0</v>
      </c>
      <c r="R122" s="306">
        <f t="shared" ca="1" si="49"/>
        <v>0</v>
      </c>
      <c r="S122" s="307">
        <f t="shared" ca="1" si="50"/>
        <v>2.7549999999999994</v>
      </c>
      <c r="T122" s="304">
        <f t="shared" ca="1" si="30"/>
        <v>27.026549999999997</v>
      </c>
      <c r="U122" s="311">
        <f t="shared" ca="1" si="31"/>
        <v>0</v>
      </c>
      <c r="V122" s="306">
        <f t="shared" ca="1" si="32"/>
        <v>1.1230137279593619</v>
      </c>
      <c r="W122" s="304">
        <f t="shared" ca="1" si="33"/>
        <v>24.93199594665969</v>
      </c>
      <c r="Y122" s="314" t="str">
        <f t="shared" ca="1" si="51"/>
        <v/>
      </c>
      <c r="Z122" s="315" t="str">
        <f t="shared" ca="1" si="52"/>
        <v/>
      </c>
      <c r="AA122" s="316" t="str">
        <f t="shared" ca="1" si="53"/>
        <v/>
      </c>
      <c r="AC122" s="310">
        <f t="shared" ca="1" si="54"/>
        <v>5.9999999999999725</v>
      </c>
      <c r="AD122" s="323">
        <f t="shared" ca="1" si="55"/>
        <v>188.5646342450793</v>
      </c>
      <c r="AE122" s="324">
        <f t="shared" ca="1" si="34"/>
        <v>868.70251929296467</v>
      </c>
      <c r="AG122" s="306">
        <f t="shared" ca="1" si="56"/>
        <v>-18.87181915357468</v>
      </c>
      <c r="AH122" s="304">
        <f t="shared" ca="1" si="57"/>
        <v>-9.3902330566080092</v>
      </c>
    </row>
    <row r="123" spans="1:34" x14ac:dyDescent="0.2">
      <c r="A123" s="347">
        <f t="shared" ca="1" si="35"/>
        <v>0.1</v>
      </c>
      <c r="B123" s="304">
        <f t="shared" ca="1" si="36"/>
        <v>6.0999999999999721</v>
      </c>
      <c r="D123" s="306">
        <f t="shared" ca="1" si="37"/>
        <v>-2.3431319020242292</v>
      </c>
      <c r="E123" s="307">
        <f t="shared" ca="1" si="38"/>
        <v>-18.551125724412181</v>
      </c>
      <c r="F123" s="304">
        <f t="shared" ca="1" si="39"/>
        <v>18.698516859719945</v>
      </c>
      <c r="G123" s="306">
        <f t="shared" ca="1" si="40"/>
        <v>26.725125710712142</v>
      </c>
      <c r="H123" s="307">
        <f t="shared" ca="1" si="41"/>
        <v>98.71790454576707</v>
      </c>
      <c r="I123" s="304">
        <f t="shared" ca="1" si="42"/>
        <v>102.27148684829289</v>
      </c>
      <c r="J123" s="306">
        <f t="shared" ca="1" si="43"/>
        <v>191.24886247566064</v>
      </c>
      <c r="K123" s="307">
        <f t="shared" ca="1" si="44"/>
        <v>878.66706537616346</v>
      </c>
      <c r="L123" s="304">
        <f t="shared" ca="1" si="29"/>
        <v>899.2396450196095</v>
      </c>
      <c r="M123" s="306">
        <f t="shared" ca="1" si="45"/>
        <v>1.3064115102661127</v>
      </c>
      <c r="N123" s="304">
        <f t="shared" ca="1" si="46"/>
        <v>74.85186584556007</v>
      </c>
      <c r="P123" s="310">
        <f t="shared" ca="1" si="47"/>
        <v>23</v>
      </c>
      <c r="Q123" s="304">
        <f t="shared" ca="1" si="48"/>
        <v>0</v>
      </c>
      <c r="R123" s="306">
        <f t="shared" ca="1" si="49"/>
        <v>0</v>
      </c>
      <c r="S123" s="307">
        <f t="shared" ca="1" si="50"/>
        <v>2.7549999999999994</v>
      </c>
      <c r="T123" s="304">
        <f t="shared" ca="1" si="30"/>
        <v>27.026549999999997</v>
      </c>
      <c r="U123" s="311">
        <f t="shared" ca="1" si="31"/>
        <v>0</v>
      </c>
      <c r="V123" s="306">
        <f t="shared" ca="1" si="32"/>
        <v>1.1218931156653407</v>
      </c>
      <c r="W123" s="304">
        <f t="shared" ca="1" si="33"/>
        <v>24.02887798943723</v>
      </c>
      <c r="Y123" s="314" t="str">
        <f t="shared" ca="1" si="51"/>
        <v/>
      </c>
      <c r="Z123" s="315" t="str">
        <f t="shared" ca="1" si="52"/>
        <v/>
      </c>
      <c r="AA123" s="316" t="str">
        <f t="shared" ca="1" si="53"/>
        <v/>
      </c>
      <c r="AC123" s="310" t="e">
        <f t="shared" ca="1" si="54"/>
        <v>#N/A</v>
      </c>
      <c r="AD123" s="323" t="e">
        <f t="shared" ca="1" si="55"/>
        <v>#N/A</v>
      </c>
      <c r="AE123" s="324">
        <f t="shared" ca="1" si="34"/>
        <v>878.66706537616346</v>
      </c>
      <c r="AG123" s="306">
        <f t="shared" ca="1" si="56"/>
        <v>-18.525199979022116</v>
      </c>
      <c r="AH123" s="304">
        <f t="shared" ca="1" si="57"/>
        <v>-9.0497262964282008</v>
      </c>
    </row>
    <row r="124" spans="1:34" x14ac:dyDescent="0.2">
      <c r="A124" s="347">
        <f t="shared" ca="1" si="35"/>
        <v>0.1</v>
      </c>
      <c r="B124" s="304">
        <f t="shared" ca="1" si="36"/>
        <v>6.1999999999999718</v>
      </c>
      <c r="D124" s="306">
        <f t="shared" ca="1" si="37"/>
        <v>-2.2791718688438634</v>
      </c>
      <c r="E124" s="307">
        <f t="shared" ca="1" si="38"/>
        <v>-18.228859219874202</v>
      </c>
      <c r="F124" s="304">
        <f t="shared" ca="1" si="39"/>
        <v>18.370790207982942</v>
      </c>
      <c r="G124" s="306">
        <f t="shared" ca="1" si="40"/>
        <v>26.497208523827755</v>
      </c>
      <c r="H124" s="307">
        <f t="shared" ca="1" si="41"/>
        <v>96.895018623779649</v>
      </c>
      <c r="I124" s="304">
        <f t="shared" ca="1" si="42"/>
        <v>100.45270874226247</v>
      </c>
      <c r="J124" s="306">
        <f t="shared" ca="1" si="43"/>
        <v>193.90997918738765</v>
      </c>
      <c r="K124" s="307">
        <f t="shared" ca="1" si="44"/>
        <v>888.4477115346408</v>
      </c>
      <c r="L124" s="304">
        <f t="shared" ca="1" si="29"/>
        <v>909.36264282165973</v>
      </c>
      <c r="M124" s="306">
        <f t="shared" ca="1" si="45"/>
        <v>1.3038595552571883</v>
      </c>
      <c r="N124" s="304">
        <f t="shared" ca="1" si="46"/>
        <v>74.705649594041446</v>
      </c>
      <c r="P124" s="310">
        <f t="shared" ca="1" si="47"/>
        <v>23</v>
      </c>
      <c r="Q124" s="304">
        <f t="shared" ca="1" si="48"/>
        <v>0</v>
      </c>
      <c r="R124" s="306">
        <f t="shared" ca="1" si="49"/>
        <v>0</v>
      </c>
      <c r="S124" s="307">
        <f t="shared" ca="1" si="50"/>
        <v>2.7549999999999994</v>
      </c>
      <c r="T124" s="304">
        <f t="shared" ca="1" si="30"/>
        <v>27.026549999999997</v>
      </c>
      <c r="U124" s="311">
        <f t="shared" ca="1" si="31"/>
        <v>0</v>
      </c>
      <c r="V124" s="306">
        <f t="shared" ca="1" si="32"/>
        <v>1.120794224476628</v>
      </c>
      <c r="W124" s="304">
        <f t="shared" ca="1" si="33"/>
        <v>23.15912026645902</v>
      </c>
      <c r="Y124" s="314" t="str">
        <f t="shared" ca="1" si="51"/>
        <v/>
      </c>
      <c r="Z124" s="315" t="str">
        <f t="shared" ca="1" si="52"/>
        <v/>
      </c>
      <c r="AA124" s="316" t="str">
        <f t="shared" ca="1" si="53"/>
        <v/>
      </c>
      <c r="AC124" s="310" t="e">
        <f t="shared" ca="1" si="54"/>
        <v>#N/A</v>
      </c>
      <c r="AD124" s="323" t="e">
        <f t="shared" ca="1" si="55"/>
        <v>#N/A</v>
      </c>
      <c r="AE124" s="324">
        <f t="shared" ca="1" si="34"/>
        <v>888.4477115346408</v>
      </c>
      <c r="AG124" s="306">
        <f t="shared" ca="1" si="56"/>
        <v>-18.191052036983198</v>
      </c>
      <c r="AH124" s="304">
        <f t="shared" ca="1" si="57"/>
        <v>-8.7219157856396503</v>
      </c>
    </row>
    <row r="125" spans="1:34" x14ac:dyDescent="0.2">
      <c r="A125" s="347">
        <f t="shared" ca="1" si="35"/>
        <v>0.1</v>
      </c>
      <c r="B125" s="304">
        <f t="shared" ca="1" si="36"/>
        <v>6.2999999999999714</v>
      </c>
      <c r="D125" s="306">
        <f t="shared" ca="1" si="37"/>
        <v>-2.2173738741467606</v>
      </c>
      <c r="E125" s="307">
        <f t="shared" ca="1" si="38"/>
        <v>-17.918495000072383</v>
      </c>
      <c r="F125" s="304">
        <f t="shared" ca="1" si="39"/>
        <v>18.055171280421785</v>
      </c>
      <c r="G125" s="306">
        <f t="shared" ca="1" si="40"/>
        <v>26.275471136413078</v>
      </c>
      <c r="H125" s="307">
        <f t="shared" ca="1" si="41"/>
        <v>95.103169123772403</v>
      </c>
      <c r="I125" s="304">
        <f t="shared" ca="1" si="42"/>
        <v>98.666170295726658</v>
      </c>
      <c r="J125" s="306">
        <f t="shared" ca="1" si="43"/>
        <v>196.54861317039968</v>
      </c>
      <c r="K125" s="307">
        <f t="shared" ca="1" si="44"/>
        <v>898.04762092201838</v>
      </c>
      <c r="L125" s="304">
        <f t="shared" ca="1" si="29"/>
        <v>919.30456693247459</v>
      </c>
      <c r="M125" s="306">
        <f t="shared" ca="1" si="45"/>
        <v>1.3012369090709073</v>
      </c>
      <c r="N125" s="304">
        <f t="shared" ca="1" si="46"/>
        <v>74.555383036411456</v>
      </c>
      <c r="P125" s="310">
        <f t="shared" ca="1" si="47"/>
        <v>23</v>
      </c>
      <c r="Q125" s="304">
        <f t="shared" ca="1" si="48"/>
        <v>0</v>
      </c>
      <c r="R125" s="306">
        <f t="shared" ca="1" si="49"/>
        <v>0</v>
      </c>
      <c r="S125" s="307">
        <f t="shared" ca="1" si="50"/>
        <v>2.7549999999999994</v>
      </c>
      <c r="T125" s="304">
        <f t="shared" ca="1" si="30"/>
        <v>27.026549999999997</v>
      </c>
      <c r="U125" s="311">
        <f t="shared" ca="1" si="31"/>
        <v>0</v>
      </c>
      <c r="V125" s="306">
        <f t="shared" ca="1" si="32"/>
        <v>1.1197166399862062</v>
      </c>
      <c r="W125" s="304">
        <f t="shared" ca="1" si="33"/>
        <v>22.32120030124884</v>
      </c>
      <c r="Y125" s="314" t="str">
        <f t="shared" ca="1" si="51"/>
        <v/>
      </c>
      <c r="Z125" s="315" t="str">
        <f t="shared" ca="1" si="52"/>
        <v/>
      </c>
      <c r="AA125" s="316" t="str">
        <f t="shared" ca="1" si="53"/>
        <v/>
      </c>
      <c r="AC125" s="310" t="e">
        <f t="shared" ca="1" si="54"/>
        <v>#N/A</v>
      </c>
      <c r="AD125" s="323" t="e">
        <f t="shared" ca="1" si="55"/>
        <v>#N/A</v>
      </c>
      <c r="AE125" s="324">
        <f t="shared" ca="1" si="34"/>
        <v>898.04762092201838</v>
      </c>
      <c r="AG125" s="306">
        <f t="shared" ca="1" si="56"/>
        <v>-17.868777727697971</v>
      </c>
      <c r="AH125" s="304">
        <f t="shared" ca="1" si="57"/>
        <v>-8.4062142527981933</v>
      </c>
    </row>
    <row r="126" spans="1:34" x14ac:dyDescent="0.2">
      <c r="A126" s="347">
        <f t="shared" ca="1" si="35"/>
        <v>0.1</v>
      </c>
      <c r="B126" s="304">
        <f t="shared" ca="1" si="36"/>
        <v>6.399999999999971</v>
      </c>
      <c r="D126" s="306">
        <f t="shared" ca="1" si="37"/>
        <v>-2.1576360112460988</v>
      </c>
      <c r="E126" s="307">
        <f t="shared" ca="1" si="38"/>
        <v>-17.619489748814129</v>
      </c>
      <c r="F126" s="304">
        <f t="shared" ca="1" si="39"/>
        <v>17.751107350404709</v>
      </c>
      <c r="G126" s="306">
        <f t="shared" ca="1" si="40"/>
        <v>26.059707535288467</v>
      </c>
      <c r="H126" s="307">
        <f t="shared" ca="1" si="41"/>
        <v>93.341220148890997</v>
      </c>
      <c r="I126" s="304">
        <f t="shared" ca="1" si="42"/>
        <v>96.910741075014514</v>
      </c>
      <c r="J126" s="306">
        <f t="shared" ca="1" si="43"/>
        <v>199.16537210398477</v>
      </c>
      <c r="K126" s="307">
        <f t="shared" ca="1" si="44"/>
        <v>907.46984038565154</v>
      </c>
      <c r="L126" s="304">
        <f t="shared" ca="1" si="29"/>
        <v>929.06854249558933</v>
      </c>
      <c r="M126" s="306">
        <f t="shared" ca="1" si="45"/>
        <v>1.298541157548007</v>
      </c>
      <c r="N126" s="304">
        <f t="shared" ca="1" si="46"/>
        <v>74.400927851533311</v>
      </c>
      <c r="P126" s="310">
        <f t="shared" ca="1" si="47"/>
        <v>23</v>
      </c>
      <c r="Q126" s="304">
        <f t="shared" ca="1" si="48"/>
        <v>0</v>
      </c>
      <c r="R126" s="306">
        <f t="shared" ca="1" si="49"/>
        <v>0</v>
      </c>
      <c r="S126" s="307">
        <f t="shared" ca="1" si="50"/>
        <v>2.7549999999999994</v>
      </c>
      <c r="T126" s="304">
        <f t="shared" ca="1" si="30"/>
        <v>27.026549999999997</v>
      </c>
      <c r="U126" s="311">
        <f t="shared" ca="1" si="31"/>
        <v>0</v>
      </c>
      <c r="V126" s="306">
        <f t="shared" ca="1" si="32"/>
        <v>1.1186599633567216</v>
      </c>
      <c r="W126" s="304">
        <f t="shared" ca="1" si="33"/>
        <v>21.513684417879013</v>
      </c>
      <c r="Y126" s="314" t="str">
        <f t="shared" ca="1" si="51"/>
        <v/>
      </c>
      <c r="Z126" s="315" t="str">
        <f t="shared" ca="1" si="52"/>
        <v/>
      </c>
      <c r="AA126" s="316" t="str">
        <f t="shared" ca="1" si="53"/>
        <v/>
      </c>
      <c r="AC126" s="310" t="e">
        <f t="shared" ca="1" si="54"/>
        <v>#N/A</v>
      </c>
      <c r="AD126" s="323" t="e">
        <f t="shared" ca="1" si="55"/>
        <v>#N/A</v>
      </c>
      <c r="AE126" s="324">
        <f t="shared" ca="1" si="34"/>
        <v>907.46984038565154</v>
      </c>
      <c r="AG126" s="306">
        <f t="shared" ca="1" si="56"/>
        <v>-17.557813493724474</v>
      </c>
      <c r="AH126" s="304">
        <f t="shared" ca="1" si="57"/>
        <v>-8.1020690748634649</v>
      </c>
    </row>
    <row r="127" spans="1:34" x14ac:dyDescent="0.2">
      <c r="A127" s="347">
        <f t="shared" ca="1" si="35"/>
        <v>0.1</v>
      </c>
      <c r="B127" s="304">
        <f t="shared" ca="1" si="36"/>
        <v>6.4999999999999707</v>
      </c>
      <c r="D127" s="306">
        <f t="shared" ca="1" si="37"/>
        <v>-2.0998622844369872</v>
      </c>
      <c r="E127" s="307">
        <f t="shared" ca="1" si="38"/>
        <v>-17.331331830319648</v>
      </c>
      <c r="F127" s="304">
        <f t="shared" ca="1" si="39"/>
        <v>17.458077919010783</v>
      </c>
      <c r="G127" s="306">
        <f t="shared" ca="1" si="40"/>
        <v>25.849721306844767</v>
      </c>
      <c r="H127" s="307">
        <f t="shared" ca="1" si="41"/>
        <v>91.60808696585903</v>
      </c>
      <c r="I127" s="304">
        <f t="shared" ca="1" si="42"/>
        <v>95.185343878067357</v>
      </c>
      <c r="J127" s="306">
        <f t="shared" ca="1" si="43"/>
        <v>201.76084354609142</v>
      </c>
      <c r="K127" s="307">
        <f t="shared" ca="1" si="44"/>
        <v>916.71730574138905</v>
      </c>
      <c r="L127" s="304">
        <f t="shared" ca="1" si="29"/>
        <v>938.65758220672876</v>
      </c>
      <c r="M127" s="306">
        <f t="shared" ca="1" si="45"/>
        <v>1.2957697710113691</v>
      </c>
      <c r="N127" s="304">
        <f t="shared" ca="1" si="46"/>
        <v>74.242139099584577</v>
      </c>
      <c r="P127" s="310">
        <f t="shared" ca="1" si="47"/>
        <v>23</v>
      </c>
      <c r="Q127" s="304">
        <f t="shared" ca="1" si="48"/>
        <v>0</v>
      </c>
      <c r="R127" s="306">
        <f t="shared" ca="1" si="49"/>
        <v>0</v>
      </c>
      <c r="S127" s="307">
        <f t="shared" ca="1" si="50"/>
        <v>2.7549999999999994</v>
      </c>
      <c r="T127" s="304">
        <f t="shared" ca="1" si="30"/>
        <v>27.026549999999997</v>
      </c>
      <c r="U127" s="311">
        <f t="shared" ca="1" si="31"/>
        <v>0</v>
      </c>
      <c r="V127" s="306">
        <f t="shared" ca="1" si="32"/>
        <v>1.1176238105990985</v>
      </c>
      <c r="W127" s="304">
        <f t="shared" ca="1" si="33"/>
        <v>20.735221623691878</v>
      </c>
      <c r="Y127" s="314" t="str">
        <f t="shared" ca="1" si="51"/>
        <v/>
      </c>
      <c r="Z127" s="315" t="str">
        <f t="shared" ca="1" si="52"/>
        <v/>
      </c>
      <c r="AA127" s="316" t="str">
        <f t="shared" ca="1" si="53"/>
        <v/>
      </c>
      <c r="AC127" s="310" t="e">
        <f t="shared" ca="1" si="54"/>
        <v>#N/A</v>
      </c>
      <c r="AD127" s="323" t="e">
        <f t="shared" ca="1" si="55"/>
        <v>#N/A</v>
      </c>
      <c r="AE127" s="324">
        <f t="shared" ca="1" si="34"/>
        <v>916.71730574138905</v>
      </c>
      <c r="AG127" s="306">
        <f t="shared" ca="1" si="56"/>
        <v>-17.257627361961728</v>
      </c>
      <c r="AH127" s="304">
        <f t="shared" ca="1" si="57"/>
        <v>-7.8089598612990985</v>
      </c>
    </row>
    <row r="128" spans="1:34" x14ac:dyDescent="0.2">
      <c r="A128" s="347">
        <f t="shared" ca="1" si="35"/>
        <v>0.1</v>
      </c>
      <c r="B128" s="304">
        <f t="shared" ca="1" si="36"/>
        <v>6.5999999999999703</v>
      </c>
      <c r="D128" s="306">
        <f t="shared" ca="1" si="37"/>
        <v>-2.0439622021414787</v>
      </c>
      <c r="E128" s="307">
        <f t="shared" ca="1" si="38"/>
        <v>-17.053539106130518</v>
      </c>
      <c r="F128" s="304">
        <f t="shared" ca="1" si="39"/>
        <v>17.175592494237453</v>
      </c>
      <c r="G128" s="306">
        <f t="shared" ca="1" si="40"/>
        <v>25.645325086630621</v>
      </c>
      <c r="H128" s="307">
        <f t="shared" ca="1" si="41"/>
        <v>89.902733055245974</v>
      </c>
      <c r="I128" s="304">
        <f t="shared" ca="1" si="42"/>
        <v>93.48895180502231</v>
      </c>
      <c r="J128" s="306">
        <f t="shared" ca="1" si="43"/>
        <v>204.33559586576519</v>
      </c>
      <c r="K128" s="307">
        <f t="shared" ca="1" si="44"/>
        <v>925.79284674244434</v>
      </c>
      <c r="L128" s="304">
        <f t="shared" ca="1" si="29"/>
        <v>948.07459137838748</v>
      </c>
      <c r="M128" s="306">
        <f t="shared" ca="1" si="45"/>
        <v>1.2929200976238284</v>
      </c>
      <c r="N128" s="304">
        <f t="shared" ca="1" si="46"/>
        <v>74.078864841487743</v>
      </c>
      <c r="P128" s="310">
        <f t="shared" ca="1" si="47"/>
        <v>23</v>
      </c>
      <c r="Q128" s="304">
        <f t="shared" ca="1" si="48"/>
        <v>0</v>
      </c>
      <c r="R128" s="306">
        <f t="shared" ca="1" si="49"/>
        <v>0</v>
      </c>
      <c r="S128" s="307">
        <f t="shared" ca="1" si="50"/>
        <v>2.7549999999999994</v>
      </c>
      <c r="T128" s="304">
        <f t="shared" ca="1" si="30"/>
        <v>27.026549999999997</v>
      </c>
      <c r="U128" s="311">
        <f t="shared" ca="1" si="31"/>
        <v>0</v>
      </c>
      <c r="V128" s="306">
        <f t="shared" ca="1" si="32"/>
        <v>1.1166078118936327</v>
      </c>
      <c r="W128" s="304">
        <f t="shared" ca="1" si="33"/>
        <v>19.984537981235036</v>
      </c>
      <c r="Y128" s="314" t="str">
        <f t="shared" ca="1" si="51"/>
        <v/>
      </c>
      <c r="Z128" s="315" t="str">
        <f t="shared" ca="1" si="52"/>
        <v/>
      </c>
      <c r="AA128" s="316" t="str">
        <f t="shared" ca="1" si="53"/>
        <v/>
      </c>
      <c r="AC128" s="310" t="e">
        <f t="shared" ca="1" si="54"/>
        <v>#N/A</v>
      </c>
      <c r="AD128" s="323" t="e">
        <f t="shared" ca="1" si="55"/>
        <v>#N/A</v>
      </c>
      <c r="AE128" s="324">
        <f t="shared" ca="1" si="34"/>
        <v>925.79284674244434</v>
      </c>
      <c r="AG128" s="306">
        <f t="shared" ca="1" si="56"/>
        <v>-16.967716677749074</v>
      </c>
      <c r="AH128" s="304">
        <f t="shared" ca="1" si="57"/>
        <v>-7.5263962336449666</v>
      </c>
    </row>
    <row r="129" spans="1:34" x14ac:dyDescent="0.2">
      <c r="A129" s="347">
        <f t="shared" ca="1" si="35"/>
        <v>0.1</v>
      </c>
      <c r="B129" s="304">
        <f t="shared" ca="1" si="36"/>
        <v>6.69999999999997</v>
      </c>
      <c r="D129" s="306">
        <f t="shared" ca="1" si="37"/>
        <v>-1.9898504027020805</v>
      </c>
      <c r="E129" s="307">
        <f t="shared" ca="1" si="38"/>
        <v>-16.785656926542885</v>
      </c>
      <c r="F129" s="304">
        <f t="shared" ca="1" si="39"/>
        <v>16.903188547748343</v>
      </c>
      <c r="G129" s="306">
        <f t="shared" ca="1" si="40"/>
        <v>25.446340046360412</v>
      </c>
      <c r="H129" s="307">
        <f t="shared" ca="1" si="41"/>
        <v>88.224167362591686</v>
      </c>
      <c r="I129" s="304">
        <f t="shared" ca="1" si="42"/>
        <v>91.820585538198316</v>
      </c>
      <c r="J129" s="306">
        <f t="shared" ca="1" si="43"/>
        <v>206.89017912241474</v>
      </c>
      <c r="K129" s="307">
        <f t="shared" ca="1" si="44"/>
        <v>934.69919176333622</v>
      </c>
      <c r="L129" s="304">
        <f t="shared" ca="1" si="29"/>
        <v>957.32237271482313</v>
      </c>
      <c r="M129" s="306">
        <f t="shared" ca="1" si="45"/>
        <v>1.2899893562909563</v>
      </c>
      <c r="N129" s="304">
        <f t="shared" ca="1" si="46"/>
        <v>73.910945732269624</v>
      </c>
      <c r="P129" s="310">
        <f t="shared" ca="1" si="47"/>
        <v>23</v>
      </c>
      <c r="Q129" s="304">
        <f t="shared" ca="1" si="48"/>
        <v>0</v>
      </c>
      <c r="R129" s="306">
        <f t="shared" ca="1" si="49"/>
        <v>0</v>
      </c>
      <c r="S129" s="307">
        <f t="shared" ca="1" si="50"/>
        <v>2.7549999999999994</v>
      </c>
      <c r="T129" s="304">
        <f t="shared" ca="1" si="30"/>
        <v>27.026549999999997</v>
      </c>
      <c r="U129" s="311">
        <f t="shared" ca="1" si="31"/>
        <v>0</v>
      </c>
      <c r="V129" s="306">
        <f t="shared" ca="1" si="32"/>
        <v>1.1156116109506287</v>
      </c>
      <c r="W129" s="304">
        <f t="shared" ca="1" si="33"/>
        <v>19.260431425133646</v>
      </c>
      <c r="Y129" s="314" t="str">
        <f t="shared" ca="1" si="51"/>
        <v/>
      </c>
      <c r="Z129" s="315" t="str">
        <f t="shared" ca="1" si="52"/>
        <v/>
      </c>
      <c r="AA129" s="316" t="str">
        <f t="shared" ca="1" si="53"/>
        <v/>
      </c>
      <c r="AC129" s="310" t="e">
        <f t="shared" ca="1" si="54"/>
        <v>#N/A</v>
      </c>
      <c r="AD129" s="323" t="e">
        <f t="shared" ca="1" si="55"/>
        <v>#N/A</v>
      </c>
      <c r="AE129" s="324">
        <f t="shared" ca="1" si="34"/>
        <v>934.69919176333622</v>
      </c>
      <c r="AG129" s="306">
        <f t="shared" ca="1" si="56"/>
        <v>-16.68760601283341</v>
      </c>
      <c r="AH129" s="304">
        <f t="shared" ca="1" si="57"/>
        <v>-7.2539157826624461</v>
      </c>
    </row>
    <row r="130" spans="1:34" x14ac:dyDescent="0.2">
      <c r="A130" s="347">
        <f t="shared" ca="1" si="35"/>
        <v>0.1</v>
      </c>
      <c r="B130" s="304">
        <f t="shared" ca="1" si="36"/>
        <v>6.7999999999999696</v>
      </c>
      <c r="D130" s="306">
        <f t="shared" ca="1" si="37"/>
        <v>-1.9374463098797559</v>
      </c>
      <c r="E130" s="307">
        <f t="shared" ca="1" si="38"/>
        <v>-16.527256280763851</v>
      </c>
      <c r="F130" s="304">
        <f t="shared" ca="1" si="39"/>
        <v>16.640429633086846</v>
      </c>
      <c r="G130" s="306">
        <f t="shared" ca="1" si="40"/>
        <v>25.252595415372436</v>
      </c>
      <c r="H130" s="307">
        <f t="shared" ca="1" si="41"/>
        <v>86.571441734515304</v>
      </c>
      <c r="I130" s="304">
        <f t="shared" ca="1" si="42"/>
        <v>90.179310815757887</v>
      </c>
      <c r="J130" s="306">
        <f t="shared" ca="1" si="43"/>
        <v>209.42512589550137</v>
      </c>
      <c r="K130" s="307">
        <f t="shared" ca="1" si="44"/>
        <v>943.43897221819157</v>
      </c>
      <c r="L130" s="304">
        <f t="shared" ca="1" si="29"/>
        <v>966.40363081709518</v>
      </c>
      <c r="M130" s="306">
        <f t="shared" ca="1" si="45"/>
        <v>1.2869746290735156</v>
      </c>
      <c r="N130" s="304">
        <f t="shared" ca="1" si="46"/>
        <v>73.738214586327061</v>
      </c>
      <c r="P130" s="310">
        <f t="shared" ca="1" si="47"/>
        <v>23</v>
      </c>
      <c r="Q130" s="304">
        <f t="shared" ca="1" si="48"/>
        <v>0</v>
      </c>
      <c r="R130" s="306">
        <f t="shared" ca="1" si="49"/>
        <v>0</v>
      </c>
      <c r="S130" s="307">
        <f t="shared" ca="1" si="50"/>
        <v>2.7549999999999994</v>
      </c>
      <c r="T130" s="304">
        <f t="shared" ca="1" si="30"/>
        <v>27.026549999999997</v>
      </c>
      <c r="U130" s="311">
        <f t="shared" ca="1" si="31"/>
        <v>0</v>
      </c>
      <c r="V130" s="306">
        <f t="shared" ca="1" si="32"/>
        <v>1.1146348644078601</v>
      </c>
      <c r="W130" s="304">
        <f t="shared" ca="1" si="33"/>
        <v>18.561766984091804</v>
      </c>
      <c r="Y130" s="314" t="str">
        <f t="shared" ca="1" si="51"/>
        <v/>
      </c>
      <c r="Z130" s="315" t="str">
        <f t="shared" ca="1" si="52"/>
        <v/>
      </c>
      <c r="AA130" s="316" t="str">
        <f t="shared" ca="1" si="53"/>
        <v/>
      </c>
      <c r="AC130" s="310" t="e">
        <f t="shared" ca="1" si="54"/>
        <v>#N/A</v>
      </c>
      <c r="AD130" s="323" t="e">
        <f t="shared" ca="1" si="55"/>
        <v>#N/A</v>
      </c>
      <c r="AE130" s="324">
        <f t="shared" ca="1" si="34"/>
        <v>943.43897221819157</v>
      </c>
      <c r="AG130" s="306">
        <f t="shared" ca="1" si="56"/>
        <v>-16.41684523079223</v>
      </c>
      <c r="AH130" s="304">
        <f t="shared" ca="1" si="57"/>
        <v>-6.9910821869813615</v>
      </c>
    </row>
    <row r="131" spans="1:34" x14ac:dyDescent="0.2">
      <c r="A131" s="347">
        <f t="shared" ca="1" si="35"/>
        <v>0.1</v>
      </c>
      <c r="B131" s="304">
        <f t="shared" ca="1" si="36"/>
        <v>6.8999999999999693</v>
      </c>
      <c r="D131" s="306">
        <f t="shared" ca="1" si="37"/>
        <v>-1.8866738154106888</v>
      </c>
      <c r="E131" s="307">
        <f t="shared" ca="1" si="38"/>
        <v>-16.277932091583516</v>
      </c>
      <c r="F131" s="304">
        <f t="shared" ca="1" si="39"/>
        <v>16.386903650902475</v>
      </c>
      <c r="G131" s="306">
        <f t="shared" ca="1" si="40"/>
        <v>25.063928033831367</v>
      </c>
      <c r="H131" s="307">
        <f t="shared" ca="1" si="41"/>
        <v>84.943648525356949</v>
      </c>
      <c r="I131" s="304">
        <f t="shared" ca="1" si="42"/>
        <v>88.564236084801479</v>
      </c>
      <c r="J131" s="306">
        <f t="shared" ca="1" si="43"/>
        <v>211.94095206796155</v>
      </c>
      <c r="K131" s="307">
        <f t="shared" ca="1" si="44"/>
        <v>952.01472673118519</v>
      </c>
      <c r="L131" s="304">
        <f t="shared" ca="1" si="29"/>
        <v>975.32097643623308</v>
      </c>
      <c r="M131" s="306">
        <f t="shared" ca="1" si="45"/>
        <v>1.2838728530712624</v>
      </c>
      <c r="N131" s="304">
        <f t="shared" ca="1" si="46"/>
        <v>73.560495912402985</v>
      </c>
      <c r="P131" s="310">
        <f t="shared" ca="1" si="47"/>
        <v>23</v>
      </c>
      <c r="Q131" s="304">
        <f t="shared" ca="1" si="48"/>
        <v>0</v>
      </c>
      <c r="R131" s="306">
        <f t="shared" ca="1" si="49"/>
        <v>0</v>
      </c>
      <c r="S131" s="307">
        <f t="shared" ca="1" si="50"/>
        <v>2.7549999999999994</v>
      </c>
      <c r="T131" s="304">
        <f t="shared" ca="1" si="30"/>
        <v>27.026549999999997</v>
      </c>
      <c r="U131" s="311">
        <f t="shared" ca="1" si="31"/>
        <v>0</v>
      </c>
      <c r="V131" s="306">
        <f t="shared" ca="1" si="32"/>
        <v>1.113677241262359</v>
      </c>
      <c r="W131" s="304">
        <f t="shared" ca="1" si="33"/>
        <v>17.88747237218713</v>
      </c>
      <c r="Y131" s="314" t="str">
        <f t="shared" ca="1" si="51"/>
        <v/>
      </c>
      <c r="Z131" s="315" t="str">
        <f t="shared" ca="1" si="52"/>
        <v/>
      </c>
      <c r="AA131" s="316" t="str">
        <f t="shared" ca="1" si="53"/>
        <v/>
      </c>
      <c r="AC131" s="310" t="e">
        <f t="shared" ca="1" si="54"/>
        <v>#N/A</v>
      </c>
      <c r="AD131" s="323" t="e">
        <f t="shared" ca="1" si="55"/>
        <v>#N/A</v>
      </c>
      <c r="AE131" s="324">
        <f t="shared" ca="1" si="34"/>
        <v>952.01472673118519</v>
      </c>
      <c r="AG131" s="306">
        <f t="shared" ca="1" si="56"/>
        <v>-16.155007695087569</v>
      </c>
      <c r="AH131" s="304">
        <f t="shared" ca="1" si="57"/>
        <v>-6.737483478799204</v>
      </c>
    </row>
    <row r="132" spans="1:34" x14ac:dyDescent="0.2">
      <c r="A132" s="347">
        <f t="shared" ca="1" si="35"/>
        <v>0.1</v>
      </c>
      <c r="B132" s="304">
        <f t="shared" ca="1" si="36"/>
        <v>6.9999999999999689</v>
      </c>
      <c r="D132" s="306">
        <f t="shared" ca="1" si="37"/>
        <v>-1.8374609862412858</v>
      </c>
      <c r="E132" s="307">
        <f t="shared" ca="1" si="38"/>
        <v>-16.037301641772086</v>
      </c>
      <c r="F132" s="304">
        <f t="shared" ca="1" si="39"/>
        <v>16.142221248178469</v>
      </c>
      <c r="G132" s="306">
        <f t="shared" ca="1" si="40"/>
        <v>24.88018193520724</v>
      </c>
      <c r="H132" s="307">
        <f t="shared" ca="1" si="41"/>
        <v>83.339918361179741</v>
      </c>
      <c r="I132" s="304">
        <f t="shared" ca="1" si="42"/>
        <v>86.974510320996444</v>
      </c>
      <c r="J132" s="306">
        <f t="shared" ca="1" si="43"/>
        <v>214.43815756641348</v>
      </c>
      <c r="K132" s="307">
        <f t="shared" ca="1" si="44"/>
        <v>960.42890507551203</v>
      </c>
      <c r="L132" s="304">
        <f t="shared" ref="L132:L195" ca="1" si="58">SQRT(pos_x^2+pos_z^2)</f>
        <v>984.07693049122167</v>
      </c>
      <c r="M132" s="306">
        <f t="shared" ca="1" si="45"/>
        <v>1.2806808117364668</v>
      </c>
      <c r="N132" s="304">
        <f t="shared" ca="1" si="46"/>
        <v>73.377605415887885</v>
      </c>
      <c r="P132" s="310">
        <f t="shared" ca="1" si="47"/>
        <v>23</v>
      </c>
      <c r="Q132" s="304">
        <f t="shared" ca="1" si="48"/>
        <v>0</v>
      </c>
      <c r="R132" s="306">
        <f t="shared" ca="1" si="49"/>
        <v>0</v>
      </c>
      <c r="S132" s="307">
        <f t="shared" ca="1" si="50"/>
        <v>2.7549999999999994</v>
      </c>
      <c r="T132" s="304">
        <f t="shared" ref="T132:T195" ca="1" si="59">m*g</f>
        <v>27.026549999999997</v>
      </c>
      <c r="U132" s="311">
        <f t="shared" ref="U132:U195" ca="1" si="60">IF(pos_xz&lt;L_rampe,Poids*COS(Beta),0)</f>
        <v>0</v>
      </c>
      <c r="V132" s="306">
        <f t="shared" ref="V132:V195" ca="1" si="61">Rho_moyen*(20000-Alt_rampe-pos_z)/(20000+Alt_rampe+pos_z)</f>
        <v>1.1127384223342294</v>
      </c>
      <c r="W132" s="304">
        <f t="shared" ref="W132:W195" ca="1" si="62">1/2*Rho*Sref*Cx*vit_xz^2</f>
        <v>17.236533917159235</v>
      </c>
      <c r="Y132" s="314" t="str">
        <f t="shared" ca="1" si="51"/>
        <v/>
      </c>
      <c r="Z132" s="315" t="str">
        <f t="shared" ca="1" si="52"/>
        <v/>
      </c>
      <c r="AA132" s="316" t="str">
        <f t="shared" ca="1" si="53"/>
        <v/>
      </c>
      <c r="AC132" s="310">
        <f t="shared" ca="1" si="54"/>
        <v>6.9999999999999689</v>
      </c>
      <c r="AD132" s="323">
        <f t="shared" ca="1" si="55"/>
        <v>214.43815756641348</v>
      </c>
      <c r="AE132" s="324">
        <f t="shared" ref="AE132:AE195" ca="1" si="63">IF(t&lt;T_para, pos_z, NA())</f>
        <v>960.42890507551203</v>
      </c>
      <c r="AG132" s="306">
        <f t="shared" ca="1" si="56"/>
        <v>-15.901688606329259</v>
      </c>
      <c r="AH132" s="304">
        <f t="shared" ca="1" si="57"/>
        <v>-6.4927304436250939</v>
      </c>
    </row>
    <row r="133" spans="1:34" x14ac:dyDescent="0.2">
      <c r="A133" s="347">
        <f t="shared" ref="A133:A196" ca="1" si="64">IF(B132+0.01&lt;=T_ini+ROUNDUP(Temps_fin_propu,0), 0.01, IF(K132&gt;0, 0.1, 0.0001))</f>
        <v>0.1</v>
      </c>
      <c r="B133" s="304">
        <f t="shared" ref="B133:B196" ca="1" si="65">B132+pas</f>
        <v>7.0999999999999686</v>
      </c>
      <c r="D133" s="306">
        <f t="shared" ref="D133:D196" ca="1" si="66">IF(AND(L132&lt;L_rampe,Poussee&lt;Poids*SIN(M132)),0,(-W132+Poussee)/m*COS(M132)-U132/m*SIN(M132))</f>
        <v>-1.7897397942971476</v>
      </c>
      <c r="E133" s="307">
        <f t="shared" ref="E133:E196" ca="1" si="67">IF(AND(L132&lt;L_rampe,Poussee&lt;Poids*SIN(M132)),0,(-W132+Poussee)/m*SIN(M132)+U132/m*COS(M132)-Poids/m)</f>
        <v>-15.805003120672982</v>
      </c>
      <c r="F133" s="304">
        <f t="shared" ref="F133:F196" ca="1" si="68">SQRT(acc_x^2+acc_z^2)</f>
        <v>15.906014339732424</v>
      </c>
      <c r="G133" s="306">
        <f t="shared" ref="G133:G196" ca="1" si="69">G132+acc_x*pas</f>
        <v>24.701207955777527</v>
      </c>
      <c r="H133" s="307">
        <f t="shared" ref="H133:H196" ca="1" si="70">H132+acc_z*pas</f>
        <v>81.75941804911244</v>
      </c>
      <c r="I133" s="304">
        <f t="shared" ref="I133:I196" ca="1" si="71">SQRT(vit_x^2+vit_z^2)</f>
        <v>85.409321003062075</v>
      </c>
      <c r="J133" s="306">
        <f t="shared" ref="J133:J196" ca="1" si="72">J132+0.5*(vit_x+G132)*pas*(K132&gt;=0)</f>
        <v>216.91722706096272</v>
      </c>
      <c r="K133" s="307">
        <f t="shared" ref="K133:K196" ca="1" si="73">K132+0.5*(vit_z+H132)*pas</f>
        <v>968.68387189602663</v>
      </c>
      <c r="L133" s="304">
        <f t="shared" ca="1" si="58"/>
        <v>992.67392786720006</v>
      </c>
      <c r="M133" s="306">
        <f t="shared" ref="M133:M196" ca="1" si="74">IF(AND(L132&gt;L_rampe,G133&gt;0),ATAN2(G133,H133),$M$4)</f>
        <v>1.2773951255719103</v>
      </c>
      <c r="N133" s="304">
        <f t="shared" ref="N133:N196" ca="1" si="75">DEGREES(Beta)</f>
        <v>73.189349465854278</v>
      </c>
      <c r="P133" s="310">
        <f t="shared" ref="P133:P196" ca="1" si="76">MATCH(t-pas/2-T_ini,CdP_t)</f>
        <v>23</v>
      </c>
      <c r="Q133" s="304">
        <f t="shared" ref="Q133:Q196" ca="1" si="77">(INDEX(CdP,2,i_P+1)-INDEX(CdP,2,i_P+0))/(INDEX(CdP,1,i_P+1)-INDEX(CdP,1,i_P+0))*(t-pas/2-T_ini-INDEX(CdP,1,i_P+0))+INDEX(CdP,2,i_P+0)</f>
        <v>0</v>
      </c>
      <c r="R133" s="306">
        <f t="shared" ref="R133:R196" ca="1" si="78">Poussee/(g*ISP)</f>
        <v>0</v>
      </c>
      <c r="S133" s="307">
        <f t="shared" ref="S133:S196" ca="1" si="79">S132-Débit*pas</f>
        <v>2.7549999999999994</v>
      </c>
      <c r="T133" s="304">
        <f t="shared" ca="1" si="59"/>
        <v>27.026549999999997</v>
      </c>
      <c r="U133" s="311">
        <f t="shared" ca="1" si="60"/>
        <v>0</v>
      </c>
      <c r="V133" s="306">
        <f t="shared" ca="1" si="61"/>
        <v>1.1118180997603704</v>
      </c>
      <c r="W133" s="304">
        <f t="shared" ca="1" si="62"/>
        <v>16.607992796544334</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968.68387189602663</v>
      </c>
      <c r="AG133" s="306">
        <f t="shared" ref="AG133:AG196" ca="1" si="85">IF(AND(L132&lt;L_rampe,Poussee&lt;Poids*SIN(M132)),0,(-W132+Poussee)/m-Poids*SIN(M132)/m)</f>
        <v>-15.656503456566629</v>
      </c>
      <c r="AH133" s="304">
        <f t="shared" ref="AH133:AH196" ca="1" si="86">IF(AND(L132&lt;L_rampe,Poussee&lt;Poids*SIN(M132)), g*SIN(M132), (-W132+Poussee)/m)</f>
        <v>-6.2564551423445511</v>
      </c>
    </row>
    <row r="134" spans="1:34" x14ac:dyDescent="0.2">
      <c r="A134" s="347">
        <f t="shared" ca="1" si="64"/>
        <v>0.1</v>
      </c>
      <c r="B134" s="304">
        <f t="shared" ca="1" si="65"/>
        <v>7.1999999999999682</v>
      </c>
      <c r="D134" s="306">
        <f t="shared" ca="1" si="66"/>
        <v>-1.7434458668524797</v>
      </c>
      <c r="E134" s="307">
        <f t="shared" ca="1" si="67"/>
        <v>-15.580694280586744</v>
      </c>
      <c r="F134" s="304">
        <f t="shared" ca="1" si="68"/>
        <v>15.677934741404988</v>
      </c>
      <c r="G134" s="306">
        <f t="shared" ca="1" si="69"/>
        <v>24.526863369092279</v>
      </c>
      <c r="H134" s="307">
        <f t="shared" ca="1" si="70"/>
        <v>80.201348621053768</v>
      </c>
      <c r="I134" s="304">
        <f t="shared" ca="1" si="71"/>
        <v>83.867892231544261</v>
      </c>
      <c r="J134" s="306">
        <f t="shared" ca="1" si="72"/>
        <v>219.37863062720621</v>
      </c>
      <c r="K134" s="307">
        <f t="shared" ca="1" si="73"/>
        <v>976.7819102295349</v>
      </c>
      <c r="L134" s="304">
        <f t="shared" ca="1" si="58"/>
        <v>1001.1143210081091</v>
      </c>
      <c r="M134" s="306">
        <f t="shared" ca="1" si="74"/>
        <v>1.2740122421641979</v>
      </c>
      <c r="N134" s="304">
        <f t="shared" ca="1" si="75"/>
        <v>72.995524524007521</v>
      </c>
      <c r="P134" s="310">
        <f t="shared" ca="1" si="76"/>
        <v>23</v>
      </c>
      <c r="Q134" s="304">
        <f t="shared" ca="1" si="77"/>
        <v>0</v>
      </c>
      <c r="R134" s="306">
        <f t="shared" ca="1" si="78"/>
        <v>0</v>
      </c>
      <c r="S134" s="307">
        <f t="shared" ca="1" si="79"/>
        <v>2.7549999999999994</v>
      </c>
      <c r="T134" s="304">
        <f t="shared" ca="1" si="59"/>
        <v>27.026549999999997</v>
      </c>
      <c r="U134" s="311">
        <f t="shared" ca="1" si="60"/>
        <v>0</v>
      </c>
      <c r="V134" s="306">
        <f t="shared" ca="1" si="61"/>
        <v>1.1109159765161436</v>
      </c>
      <c r="W134" s="304">
        <f t="shared" ca="1" si="62"/>
        <v>16.000941555321798</v>
      </c>
      <c r="Y134" s="314" t="str">
        <f t="shared" ca="1" si="80"/>
        <v/>
      </c>
      <c r="Z134" s="315" t="str">
        <f t="shared" ca="1" si="81"/>
        <v/>
      </c>
      <c r="AA134" s="316" t="str">
        <f t="shared" ca="1" si="82"/>
        <v/>
      </c>
      <c r="AC134" s="310" t="e">
        <f t="shared" ca="1" si="83"/>
        <v>#N/A</v>
      </c>
      <c r="AD134" s="323" t="e">
        <f t="shared" ca="1" si="84"/>
        <v>#N/A</v>
      </c>
      <c r="AE134" s="324">
        <f t="shared" ca="1" si="63"/>
        <v>976.7819102295349</v>
      </c>
      <c r="AG134" s="306">
        <f t="shared" ca="1" si="85"/>
        <v>-15.419086589524067</v>
      </c>
      <c r="AH134" s="304">
        <f t="shared" ca="1" si="86"/>
        <v>-6.0283095450251674</v>
      </c>
    </row>
    <row r="135" spans="1:34" x14ac:dyDescent="0.2">
      <c r="A135" s="347">
        <f t="shared" ca="1" si="64"/>
        <v>0.1</v>
      </c>
      <c r="B135" s="304">
        <f t="shared" ca="1" si="65"/>
        <v>7.2999999999999678</v>
      </c>
      <c r="D135" s="306">
        <f t="shared" ca="1" si="66"/>
        <v>-1.6985182557545846</v>
      </c>
      <c r="E135" s="307">
        <f t="shared" ca="1" si="67"/>
        <v>-15.364051193544</v>
      </c>
      <c r="F135" s="304">
        <f t="shared" ca="1" si="68"/>
        <v>15.45765290537255</v>
      </c>
      <c r="G135" s="306">
        <f t="shared" ca="1" si="69"/>
        <v>24.357011543516819</v>
      </c>
      <c r="H135" s="307">
        <f t="shared" ca="1" si="70"/>
        <v>78.664943501699369</v>
      </c>
      <c r="I135" s="304">
        <f t="shared" ca="1" si="71"/>
        <v>82.349482982327004</v>
      </c>
      <c r="J135" s="306">
        <f t="shared" ca="1" si="72"/>
        <v>221.82282437283666</v>
      </c>
      <c r="K135" s="307">
        <f t="shared" ca="1" si="73"/>
        <v>984.72522483567252</v>
      </c>
      <c r="L135" s="304">
        <f t="shared" ca="1" si="58"/>
        <v>1009.4003833169513</v>
      </c>
      <c r="M135" s="306">
        <f t="shared" ca="1" si="74"/>
        <v>1.2705284254989158</v>
      </c>
      <c r="N135" s="304">
        <f t="shared" ca="1" si="75"/>
        <v>72.795916532489514</v>
      </c>
      <c r="P135" s="310">
        <f t="shared" ca="1" si="76"/>
        <v>23</v>
      </c>
      <c r="Q135" s="304">
        <f t="shared" ca="1" si="77"/>
        <v>0</v>
      </c>
      <c r="R135" s="306">
        <f t="shared" ca="1" si="78"/>
        <v>0</v>
      </c>
      <c r="S135" s="307">
        <f t="shared" ca="1" si="79"/>
        <v>2.7549999999999994</v>
      </c>
      <c r="T135" s="304">
        <f t="shared" ca="1" si="59"/>
        <v>27.026549999999997</v>
      </c>
      <c r="U135" s="311">
        <f t="shared" ca="1" si="60"/>
        <v>0</v>
      </c>
      <c r="V135" s="306">
        <f t="shared" ca="1" si="61"/>
        <v>1.110031765963174</v>
      </c>
      <c r="W135" s="304">
        <f t="shared" ca="1" si="62"/>
        <v>15.41452088125255</v>
      </c>
      <c r="Y135" s="314" t="str">
        <f t="shared" ca="1" si="80"/>
        <v/>
      </c>
      <c r="Z135" s="315" t="str">
        <f t="shared" ca="1" si="81"/>
        <v/>
      </c>
      <c r="AA135" s="316" t="str">
        <f t="shared" ca="1" si="82"/>
        <v/>
      </c>
      <c r="AC135" s="310" t="e">
        <f t="shared" ca="1" si="83"/>
        <v>#N/A</v>
      </c>
      <c r="AD135" s="323" t="e">
        <f t="shared" ca="1" si="84"/>
        <v>#N/A</v>
      </c>
      <c r="AE135" s="324">
        <f t="shared" ca="1" si="63"/>
        <v>984.72522483567252</v>
      </c>
      <c r="AG135" s="306">
        <f t="shared" ca="1" si="85"/>
        <v>-15.189089856664031</v>
      </c>
      <c r="AH135" s="304">
        <f t="shared" ca="1" si="86"/>
        <v>-5.8079642669044649</v>
      </c>
    </row>
    <row r="136" spans="1:34" x14ac:dyDescent="0.2">
      <c r="A136" s="347">
        <f t="shared" ca="1" si="64"/>
        <v>0.1</v>
      </c>
      <c r="B136" s="304">
        <f t="shared" ca="1" si="65"/>
        <v>7.3999999999999675</v>
      </c>
      <c r="D136" s="306">
        <f t="shared" ca="1" si="66"/>
        <v>-1.6548992239265199</v>
      </c>
      <c r="E136" s="307">
        <f t="shared" ca="1" si="67"/>
        <v>-15.1547670999621</v>
      </c>
      <c r="F136" s="304">
        <f t="shared" ca="1" si="68"/>
        <v>15.24485674893163</v>
      </c>
      <c r="G136" s="306">
        <f t="shared" ca="1" si="69"/>
        <v>24.191521621124167</v>
      </c>
      <c r="H136" s="307">
        <f t="shared" ca="1" si="70"/>
        <v>77.149466791703162</v>
      </c>
      <c r="I136" s="304">
        <f t="shared" ca="1" si="71"/>
        <v>80.853385486257949</v>
      </c>
      <c r="J136" s="306">
        <f t="shared" ca="1" si="72"/>
        <v>224.2502510310687</v>
      </c>
      <c r="K136" s="307">
        <f t="shared" ca="1" si="73"/>
        <v>992.51594535034269</v>
      </c>
      <c r="L136" s="304">
        <f t="shared" ca="1" si="58"/>
        <v>1017.534312375844</v>
      </c>
      <c r="M136" s="306">
        <f t="shared" ca="1" si="74"/>
        <v>1.2669397444994888</v>
      </c>
      <c r="N136" s="304">
        <f t="shared" ca="1" si="75"/>
        <v>72.590300257203566</v>
      </c>
      <c r="P136" s="310">
        <f t="shared" ca="1" si="76"/>
        <v>23</v>
      </c>
      <c r="Q136" s="304">
        <f t="shared" ca="1" si="77"/>
        <v>0</v>
      </c>
      <c r="R136" s="306">
        <f t="shared" ca="1" si="78"/>
        <v>0</v>
      </c>
      <c r="S136" s="307">
        <f t="shared" ca="1" si="79"/>
        <v>2.7549999999999994</v>
      </c>
      <c r="T136" s="304">
        <f t="shared" ca="1" si="59"/>
        <v>27.026549999999997</v>
      </c>
      <c r="U136" s="311">
        <f t="shared" ca="1" si="60"/>
        <v>0</v>
      </c>
      <c r="V136" s="306">
        <f t="shared" ca="1" si="61"/>
        <v>1.1091651914216156</v>
      </c>
      <c r="W136" s="304">
        <f t="shared" ca="1" si="62"/>
        <v>14.847916616339413</v>
      </c>
      <c r="Y136" s="314" t="str">
        <f t="shared" ca="1" si="80"/>
        <v/>
      </c>
      <c r="Z136" s="315" t="str">
        <f t="shared" ca="1" si="81"/>
        <v/>
      </c>
      <c r="AA136" s="316" t="str">
        <f t="shared" ca="1" si="82"/>
        <v/>
      </c>
      <c r="AC136" s="310" t="e">
        <f t="shared" ca="1" si="83"/>
        <v>#N/A</v>
      </c>
      <c r="AD136" s="323" t="e">
        <f t="shared" ca="1" si="84"/>
        <v>#N/A</v>
      </c>
      <c r="AE136" s="324">
        <f t="shared" ca="1" si="63"/>
        <v>992.51594535034269</v>
      </c>
      <c r="AG136" s="306">
        <f t="shared" ca="1" si="85"/>
        <v>-14.966181359814529</v>
      </c>
      <c r="AH136" s="304">
        <f t="shared" ca="1" si="86"/>
        <v>-5.5951073979138126</v>
      </c>
    </row>
    <row r="137" spans="1:34" x14ac:dyDescent="0.2">
      <c r="A137" s="347">
        <f t="shared" ca="1" si="64"/>
        <v>0.1</v>
      </c>
      <c r="B137" s="304">
        <f t="shared" ca="1" si="65"/>
        <v>7.4999999999999671</v>
      </c>
      <c r="D137" s="306">
        <f t="shared" ca="1" si="66"/>
        <v>-1.6125340477218666</v>
      </c>
      <c r="E137" s="307">
        <f t="shared" ca="1" si="67"/>
        <v>-14.952551341482247</v>
      </c>
      <c r="F137" s="304">
        <f t="shared" ca="1" si="68"/>
        <v>15.039250568918812</v>
      </c>
      <c r="G137" s="306">
        <f t="shared" ca="1" si="69"/>
        <v>24.030268216351981</v>
      </c>
      <c r="H137" s="307">
        <f t="shared" ca="1" si="70"/>
        <v>75.654211657554939</v>
      </c>
      <c r="I137" s="304">
        <f t="shared" ca="1" si="71"/>
        <v>79.378923727120025</v>
      </c>
      <c r="J137" s="306">
        <f t="shared" ca="1" si="72"/>
        <v>226.66134052294251</v>
      </c>
      <c r="K137" s="307">
        <f t="shared" ca="1" si="73"/>
        <v>1000.1561292728056</v>
      </c>
      <c r="L137" s="304">
        <f t="shared" ca="1" si="58"/>
        <v>1025.5182329971606</v>
      </c>
      <c r="M137" s="306">
        <f t="shared" ca="1" si="74"/>
        <v>1.2632420607264863</v>
      </c>
      <c r="N137" s="304">
        <f t="shared" ca="1" si="75"/>
        <v>72.378438583036512</v>
      </c>
      <c r="P137" s="310">
        <f t="shared" ca="1" si="76"/>
        <v>23</v>
      </c>
      <c r="Q137" s="304">
        <f t="shared" ca="1" si="77"/>
        <v>0</v>
      </c>
      <c r="R137" s="306">
        <f t="shared" ca="1" si="78"/>
        <v>0</v>
      </c>
      <c r="S137" s="307">
        <f t="shared" ca="1" si="79"/>
        <v>2.7549999999999994</v>
      </c>
      <c r="T137" s="304">
        <f t="shared" ca="1" si="59"/>
        <v>27.026549999999997</v>
      </c>
      <c r="U137" s="311">
        <f t="shared" ca="1" si="60"/>
        <v>0</v>
      </c>
      <c r="V137" s="306">
        <f t="shared" ca="1" si="61"/>
        <v>1.1083159857653293</v>
      </c>
      <c r="W137" s="304">
        <f t="shared" ca="1" si="62"/>
        <v>14.300356984855343</v>
      </c>
      <c r="Y137" s="314" t="str">
        <f t="shared" ca="1" si="80"/>
        <v/>
      </c>
      <c r="Z137" s="315" t="str">
        <f t="shared" ca="1" si="81"/>
        <v/>
      </c>
      <c r="AA137" s="316" t="str">
        <f t="shared" ca="1" si="82"/>
        <v/>
      </c>
      <c r="AC137" s="310" t="e">
        <f t="shared" ca="1" si="83"/>
        <v>#N/A</v>
      </c>
      <c r="AD137" s="323" t="e">
        <f t="shared" ca="1" si="84"/>
        <v>#N/A</v>
      </c>
      <c r="AE137" s="324">
        <f t="shared" ca="1" si="63"/>
        <v>1000.1561292728056</v>
      </c>
      <c r="AG137" s="306">
        <f t="shared" ca="1" si="85"/>
        <v>-14.750044271849069</v>
      </c>
      <c r="AH137" s="304">
        <f t="shared" ca="1" si="86"/>
        <v>-5.3894434179090442</v>
      </c>
    </row>
    <row r="138" spans="1:34" x14ac:dyDescent="0.2">
      <c r="A138" s="347">
        <f t="shared" ca="1" si="64"/>
        <v>0.1</v>
      </c>
      <c r="B138" s="304">
        <f t="shared" ca="1" si="65"/>
        <v>7.5999999999999668</v>
      </c>
      <c r="D138" s="306">
        <f t="shared" ca="1" si="66"/>
        <v>-1.571370833840946</v>
      </c>
      <c r="E138" s="307">
        <f t="shared" ca="1" si="67"/>
        <v>-14.757128371002377</v>
      </c>
      <c r="F138" s="304">
        <f t="shared" ca="1" si="68"/>
        <v>14.840554034660878</v>
      </c>
      <c r="G138" s="306">
        <f t="shared" ca="1" si="69"/>
        <v>23.873131132967888</v>
      </c>
      <c r="H138" s="307">
        <f t="shared" ca="1" si="70"/>
        <v>74.178498820454706</v>
      </c>
      <c r="I138" s="304">
        <f t="shared" ca="1" si="71"/>
        <v>77.925452050970364</v>
      </c>
      <c r="J138" s="306">
        <f t="shared" ca="1" si="72"/>
        <v>229.0565104904085</v>
      </c>
      <c r="K138" s="307">
        <f t="shared" ca="1" si="73"/>
        <v>1007.6477647967062</v>
      </c>
      <c r="L138" s="304">
        <f t="shared" ca="1" si="58"/>
        <v>1033.3542001162236</v>
      </c>
      <c r="M138" s="306">
        <f t="shared" ca="1" si="74"/>
        <v>1.2594310151685497</v>
      </c>
      <c r="N138" s="304">
        <f t="shared" ca="1" si="75"/>
        <v>72.160081757034661</v>
      </c>
      <c r="P138" s="310">
        <f t="shared" ca="1" si="76"/>
        <v>23</v>
      </c>
      <c r="Q138" s="304">
        <f t="shared" ca="1" si="77"/>
        <v>0</v>
      </c>
      <c r="R138" s="306">
        <f t="shared" ca="1" si="78"/>
        <v>0</v>
      </c>
      <c r="S138" s="307">
        <f t="shared" ca="1" si="79"/>
        <v>2.7549999999999994</v>
      </c>
      <c r="T138" s="304">
        <f t="shared" ca="1" si="59"/>
        <v>27.026549999999997</v>
      </c>
      <c r="U138" s="311">
        <f t="shared" ca="1" si="60"/>
        <v>0</v>
      </c>
      <c r="V138" s="306">
        <f t="shared" ca="1" si="61"/>
        <v>1.1074838910385347</v>
      </c>
      <c r="W138" s="304">
        <f t="shared" ca="1" si="62"/>
        <v>13.771110020193825</v>
      </c>
      <c r="Y138" s="314" t="str">
        <f t="shared" ca="1" si="80"/>
        <v/>
      </c>
      <c r="Z138" s="315" t="str">
        <f t="shared" ca="1" si="81"/>
        <v/>
      </c>
      <c r="AA138" s="316" t="str">
        <f t="shared" ca="1" si="82"/>
        <v/>
      </c>
      <c r="AC138" s="310" t="e">
        <f t="shared" ca="1" si="83"/>
        <v>#N/A</v>
      </c>
      <c r="AD138" s="323" t="e">
        <f t="shared" ca="1" si="84"/>
        <v>#N/A</v>
      </c>
      <c r="AE138" s="324">
        <f t="shared" ca="1" si="63"/>
        <v>1007.6477647967062</v>
      </c>
      <c r="AG138" s="306">
        <f t="shared" ca="1" si="85"/>
        <v>-14.540375727565303</v>
      </c>
      <c r="AH138" s="304">
        <f t="shared" ca="1" si="86"/>
        <v>-5.1906921905101076</v>
      </c>
    </row>
    <row r="139" spans="1:34" x14ac:dyDescent="0.2">
      <c r="A139" s="347">
        <f t="shared" ca="1" si="64"/>
        <v>0.1</v>
      </c>
      <c r="B139" s="304">
        <f t="shared" ca="1" si="65"/>
        <v>7.6999999999999664</v>
      </c>
      <c r="D139" s="306">
        <f t="shared" ca="1" si="66"/>
        <v>-1.5313603496394983</v>
      </c>
      <c r="E139" s="307">
        <f t="shared" ca="1" si="67"/>
        <v>-14.568236833565399</v>
      </c>
      <c r="F139" s="304">
        <f t="shared" ca="1" si="68"/>
        <v>14.64850125300536</v>
      </c>
      <c r="G139" s="306">
        <f t="shared" ca="1" si="69"/>
        <v>23.719995098003938</v>
      </c>
      <c r="H139" s="307">
        <f t="shared" ca="1" si="70"/>
        <v>72.72167513709816</v>
      </c>
      <c r="I139" s="304">
        <f t="shared" ca="1" si="71"/>
        <v>76.492353880600191</v>
      </c>
      <c r="J139" s="306">
        <f t="shared" ca="1" si="72"/>
        <v>231.43616680195709</v>
      </c>
      <c r="K139" s="307">
        <f t="shared" ca="1" si="73"/>
        <v>1014.9927734945838</v>
      </c>
      <c r="L139" s="304">
        <f t="shared" ca="1" si="58"/>
        <v>1041.0442015352714</v>
      </c>
      <c r="M139" s="306">
        <f t="shared" ca="1" si="74"/>
        <v>1.2555020140500499</v>
      </c>
      <c r="N139" s="304">
        <f t="shared" ca="1" si="75"/>
        <v>71.934966575242441</v>
      </c>
      <c r="P139" s="310">
        <f t="shared" ca="1" si="76"/>
        <v>23</v>
      </c>
      <c r="Q139" s="304">
        <f t="shared" ca="1" si="77"/>
        <v>0</v>
      </c>
      <c r="R139" s="306">
        <f t="shared" ca="1" si="78"/>
        <v>0</v>
      </c>
      <c r="S139" s="307">
        <f t="shared" ca="1" si="79"/>
        <v>2.7549999999999994</v>
      </c>
      <c r="T139" s="304">
        <f t="shared" ca="1" si="59"/>
        <v>27.026549999999997</v>
      </c>
      <c r="U139" s="311">
        <f t="shared" ca="1" si="60"/>
        <v>0</v>
      </c>
      <c r="V139" s="306">
        <f t="shared" ca="1" si="61"/>
        <v>1.1066686580926093</v>
      </c>
      <c r="W139" s="304">
        <f t="shared" ca="1" si="62"/>
        <v>13.259481174420007</v>
      </c>
      <c r="Y139" s="314" t="str">
        <f t="shared" ca="1" si="80"/>
        <v/>
      </c>
      <c r="Z139" s="315" t="str">
        <f t="shared" ca="1" si="81"/>
        <v/>
      </c>
      <c r="AA139" s="316" t="str">
        <f t="shared" ca="1" si="82"/>
        <v/>
      </c>
      <c r="AC139" s="310" t="e">
        <f t="shared" ca="1" si="83"/>
        <v>#N/A</v>
      </c>
      <c r="AD139" s="323" t="e">
        <f t="shared" ca="1" si="84"/>
        <v>#N/A</v>
      </c>
      <c r="AE139" s="324">
        <f t="shared" ca="1" si="63"/>
        <v>1014.9927734945838</v>
      </c>
      <c r="AG139" s="306">
        <f t="shared" ca="1" si="85"/>
        <v>-14.336885777483214</v>
      </c>
      <c r="AH139" s="304">
        <f t="shared" ca="1" si="86"/>
        <v>-4.9985880291084674</v>
      </c>
    </row>
    <row r="140" spans="1:34" x14ac:dyDescent="0.2">
      <c r="A140" s="347">
        <f t="shared" ca="1" si="64"/>
        <v>0.1</v>
      </c>
      <c r="B140" s="304">
        <f t="shared" ca="1" si="65"/>
        <v>7.7999999999999661</v>
      </c>
      <c r="D140" s="306">
        <f t="shared" ca="1" si="66"/>
        <v>-1.4924558657704017</v>
      </c>
      <c r="E140" s="307">
        <f t="shared" ca="1" si="67"/>
        <v>-14.385628712340882</v>
      </c>
      <c r="F140" s="304">
        <f t="shared" ca="1" si="68"/>
        <v>14.462839899570168</v>
      </c>
      <c r="G140" s="306">
        <f t="shared" ca="1" si="69"/>
        <v>23.570749511426897</v>
      </c>
      <c r="H140" s="307">
        <f t="shared" ca="1" si="70"/>
        <v>71.283112265864077</v>
      </c>
      <c r="I140" s="304">
        <f t="shared" ca="1" si="71"/>
        <v>75.079040529552671</v>
      </c>
      <c r="J140" s="306">
        <f t="shared" ca="1" si="72"/>
        <v>233.80070403242863</v>
      </c>
      <c r="K140" s="307">
        <f t="shared" ca="1" si="73"/>
        <v>1022.1930128647319</v>
      </c>
      <c r="L140" s="304">
        <f t="shared" ca="1" si="58"/>
        <v>1048.590160527714</v>
      </c>
      <c r="M140" s="306">
        <f t="shared" ca="1" si="74"/>
        <v>1.2514502135739742</v>
      </c>
      <c r="N140" s="304">
        <f t="shared" ca="1" si="75"/>
        <v>71.702815508534215</v>
      </c>
      <c r="P140" s="310">
        <f t="shared" ca="1" si="76"/>
        <v>23</v>
      </c>
      <c r="Q140" s="304">
        <f t="shared" ca="1" si="77"/>
        <v>0</v>
      </c>
      <c r="R140" s="306">
        <f t="shared" ca="1" si="78"/>
        <v>0</v>
      </c>
      <c r="S140" s="307">
        <f t="shared" ca="1" si="79"/>
        <v>2.7549999999999994</v>
      </c>
      <c r="T140" s="304">
        <f t="shared" ca="1" si="59"/>
        <v>27.026549999999997</v>
      </c>
      <c r="U140" s="311">
        <f t="shared" ca="1" si="60"/>
        <v>0</v>
      </c>
      <c r="V140" s="306">
        <f t="shared" ca="1" si="61"/>
        <v>1.105870046241797</v>
      </c>
      <c r="W140" s="304">
        <f t="shared" ca="1" si="62"/>
        <v>12.764811095861582</v>
      </c>
      <c r="Y140" s="314" t="str">
        <f t="shared" ca="1" si="80"/>
        <v/>
      </c>
      <c r="Z140" s="315" t="str">
        <f t="shared" ca="1" si="81"/>
        <v/>
      </c>
      <c r="AA140" s="316" t="str">
        <f t="shared" ca="1" si="82"/>
        <v/>
      </c>
      <c r="AC140" s="310" t="e">
        <f t="shared" ca="1" si="83"/>
        <v>#N/A</v>
      </c>
      <c r="AD140" s="323" t="e">
        <f t="shared" ca="1" si="84"/>
        <v>#N/A</v>
      </c>
      <c r="AE140" s="324">
        <f t="shared" ca="1" si="63"/>
        <v>1022.1930128647319</v>
      </c>
      <c r="AG140" s="306">
        <f t="shared" ca="1" si="85"/>
        <v>-14.139296397781873</v>
      </c>
      <c r="AH140" s="304">
        <f t="shared" ca="1" si="86"/>
        <v>-4.8128788291905655</v>
      </c>
    </row>
    <row r="141" spans="1:34" x14ac:dyDescent="0.2">
      <c r="A141" s="347">
        <f t="shared" ca="1" si="64"/>
        <v>0.1</v>
      </c>
      <c r="B141" s="304">
        <f t="shared" ca="1" si="65"/>
        <v>7.8999999999999657</v>
      </c>
      <c r="D141" s="306">
        <f t="shared" ca="1" si="66"/>
        <v>-1.454613010197785</v>
      </c>
      <c r="E141" s="307">
        <f t="shared" ca="1" si="67"/>
        <v>-14.209068534458249</v>
      </c>
      <c r="F141" s="304">
        <f t="shared" ca="1" si="68"/>
        <v>14.283330410879955</v>
      </c>
      <c r="G141" s="306">
        <f t="shared" ca="1" si="69"/>
        <v>23.425288210407118</v>
      </c>
      <c r="H141" s="307">
        <f t="shared" ca="1" si="70"/>
        <v>69.862205412418248</v>
      </c>
      <c r="I141" s="304">
        <f t="shared" ca="1" si="71"/>
        <v>73.684950110776086</v>
      </c>
      <c r="J141" s="306">
        <f t="shared" ca="1" si="72"/>
        <v>236.15050591852034</v>
      </c>
      <c r="K141" s="307">
        <f t="shared" ca="1" si="73"/>
        <v>1029.250278748646</v>
      </c>
      <c r="L141" s="304">
        <f t="shared" ca="1" si="58"/>
        <v>1055.993938311077</v>
      </c>
      <c r="M141" s="306">
        <f t="shared" ca="1" si="74"/>
        <v>1.2472705035113554</v>
      </c>
      <c r="N141" s="304">
        <f t="shared" ca="1" si="75"/>
        <v>71.463335762357787</v>
      </c>
      <c r="P141" s="310">
        <f t="shared" ca="1" si="76"/>
        <v>23</v>
      </c>
      <c r="Q141" s="304">
        <f t="shared" ca="1" si="77"/>
        <v>0</v>
      </c>
      <c r="R141" s="306">
        <f t="shared" ca="1" si="78"/>
        <v>0</v>
      </c>
      <c r="S141" s="307">
        <f t="shared" ca="1" si="79"/>
        <v>2.7549999999999994</v>
      </c>
      <c r="T141" s="304">
        <f t="shared" ca="1" si="59"/>
        <v>27.026549999999997</v>
      </c>
      <c r="U141" s="311">
        <f t="shared" ca="1" si="60"/>
        <v>0</v>
      </c>
      <c r="V141" s="306">
        <f t="shared" ca="1" si="61"/>
        <v>1.1050878229366801</v>
      </c>
      <c r="W141" s="304">
        <f t="shared" ca="1" si="62"/>
        <v>12.286473561392933</v>
      </c>
      <c r="Y141" s="314" t="str">
        <f t="shared" ca="1" si="80"/>
        <v/>
      </c>
      <c r="Z141" s="315" t="str">
        <f t="shared" ca="1" si="81"/>
        <v/>
      </c>
      <c r="AA141" s="316" t="str">
        <f t="shared" ca="1" si="82"/>
        <v/>
      </c>
      <c r="AC141" s="310" t="e">
        <f t="shared" ca="1" si="83"/>
        <v>#N/A</v>
      </c>
      <c r="AD141" s="323" t="e">
        <f t="shared" ca="1" si="84"/>
        <v>#N/A</v>
      </c>
      <c r="AE141" s="324">
        <f t="shared" ca="1" si="63"/>
        <v>1029.250278748646</v>
      </c>
      <c r="AG141" s="306">
        <f t="shared" ca="1" si="85"/>
        <v>-13.947340550022048</v>
      </c>
      <c r="AH141" s="304">
        <f t="shared" ca="1" si="86"/>
        <v>-4.6333252616557479</v>
      </c>
    </row>
    <row r="142" spans="1:34" x14ac:dyDescent="0.2">
      <c r="A142" s="347">
        <f t="shared" ca="1" si="64"/>
        <v>0.1</v>
      </c>
      <c r="B142" s="304">
        <f t="shared" ca="1" si="65"/>
        <v>7.9999999999999654</v>
      </c>
      <c r="D142" s="306">
        <f t="shared" ca="1" si="66"/>
        <v>-1.4177896327120929</v>
      </c>
      <c r="E142" s="307">
        <f t="shared" ca="1" si="67"/>
        <v>-14.038332631917182</v>
      </c>
      <c r="F142" s="304">
        <f t="shared" ca="1" si="68"/>
        <v>14.10974523253261</v>
      </c>
      <c r="G142" s="306">
        <f t="shared" ca="1" si="69"/>
        <v>23.283509247135907</v>
      </c>
      <c r="H142" s="307">
        <f t="shared" ca="1" si="70"/>
        <v>68.458372149226534</v>
      </c>
      <c r="I142" s="304">
        <f t="shared" ca="1" si="71"/>
        <v>72.309546535595544</v>
      </c>
      <c r="J142" s="306">
        <f t="shared" ca="1" si="72"/>
        <v>238.48594579139748</v>
      </c>
      <c r="K142" s="307">
        <f t="shared" ca="1" si="73"/>
        <v>1036.1663076267282</v>
      </c>
      <c r="L142" s="304">
        <f t="shared" ca="1" si="58"/>
        <v>1063.257336396427</v>
      </c>
      <c r="M142" s="306">
        <f t="shared" ca="1" si="74"/>
        <v>1.2429574895407385</v>
      </c>
      <c r="N142" s="304">
        <f t="shared" ca="1" si="75"/>
        <v>71.216218264860473</v>
      </c>
      <c r="P142" s="310">
        <f t="shared" ca="1" si="76"/>
        <v>23</v>
      </c>
      <c r="Q142" s="304">
        <f t="shared" ca="1" si="77"/>
        <v>0</v>
      </c>
      <c r="R142" s="306">
        <f t="shared" ca="1" si="78"/>
        <v>0</v>
      </c>
      <c r="S142" s="307">
        <f t="shared" ca="1" si="79"/>
        <v>2.7549999999999994</v>
      </c>
      <c r="T142" s="304">
        <f t="shared" ca="1" si="59"/>
        <v>27.026549999999997</v>
      </c>
      <c r="U142" s="311">
        <f t="shared" ca="1" si="60"/>
        <v>0</v>
      </c>
      <c r="V142" s="306">
        <f t="shared" ca="1" si="61"/>
        <v>1.1043217634543465</v>
      </c>
      <c r="W142" s="304">
        <f t="shared" ca="1" si="62"/>
        <v>11.823873551251127</v>
      </c>
      <c r="Y142" s="314" t="str">
        <f t="shared" ca="1" si="80"/>
        <v/>
      </c>
      <c r="Z142" s="315" t="str">
        <f t="shared" ca="1" si="81"/>
        <v/>
      </c>
      <c r="AA142" s="316" t="str">
        <f t="shared" ca="1" si="82"/>
        <v/>
      </c>
      <c r="AC142" s="310">
        <f t="shared" ca="1" si="83"/>
        <v>7.9999999999999654</v>
      </c>
      <c r="AD142" s="323">
        <f t="shared" ca="1" si="84"/>
        <v>238.48594579139748</v>
      </c>
      <c r="AE142" s="324">
        <f t="shared" ca="1" si="63"/>
        <v>1036.1663076267282</v>
      </c>
      <c r="AG142" s="306">
        <f t="shared" ca="1" si="85"/>
        <v>-13.760761284665282</v>
      </c>
      <c r="AH142" s="304">
        <f t="shared" ca="1" si="86"/>
        <v>-4.4597000222841867</v>
      </c>
    </row>
    <row r="143" spans="1:34" x14ac:dyDescent="0.2">
      <c r="A143" s="347">
        <f t="shared" ca="1" si="64"/>
        <v>0.1</v>
      </c>
      <c r="B143" s="304">
        <f t="shared" ca="1" si="65"/>
        <v>8.0999999999999659</v>
      </c>
      <c r="D143" s="306">
        <f t="shared" ca="1" si="66"/>
        <v>-1.3819456791554949</v>
      </c>
      <c r="E143" s="307">
        <f t="shared" ca="1" si="67"/>
        <v>-13.873208453222313</v>
      </c>
      <c r="F143" s="304">
        <f t="shared" ca="1" si="68"/>
        <v>13.941868118967975</v>
      </c>
      <c r="G143" s="306">
        <f t="shared" ca="1" si="69"/>
        <v>23.145314679220359</v>
      </c>
      <c r="H143" s="307">
        <f t="shared" ca="1" si="70"/>
        <v>67.071051303904298</v>
      </c>
      <c r="I143" s="304">
        <f t="shared" ca="1" si="71"/>
        <v>70.952318599261403</v>
      </c>
      <c r="J143" s="306">
        <f t="shared" ca="1" si="72"/>
        <v>240.80738698771529</v>
      </c>
      <c r="K143" s="307">
        <f t="shared" ca="1" si="73"/>
        <v>1042.9427787993848</v>
      </c>
      <c r="L143" s="304">
        <f t="shared" ca="1" si="58"/>
        <v>1070.3820988215534</v>
      </c>
      <c r="M143" s="306">
        <f t="shared" ca="1" si="74"/>
        <v>1.2385054742327066</v>
      </c>
      <c r="N143" s="304">
        <f t="shared" ca="1" si="75"/>
        <v>70.961136577382618</v>
      </c>
      <c r="P143" s="310">
        <f t="shared" ca="1" si="76"/>
        <v>23</v>
      </c>
      <c r="Q143" s="304">
        <f t="shared" ca="1" si="77"/>
        <v>0</v>
      </c>
      <c r="R143" s="306">
        <f t="shared" ca="1" si="78"/>
        <v>0</v>
      </c>
      <c r="S143" s="307">
        <f t="shared" ca="1" si="79"/>
        <v>2.7549999999999994</v>
      </c>
      <c r="T143" s="304">
        <f t="shared" ca="1" si="59"/>
        <v>27.026549999999997</v>
      </c>
      <c r="U143" s="311">
        <f t="shared" ca="1" si="60"/>
        <v>0</v>
      </c>
      <c r="V143" s="306">
        <f t="shared" ca="1" si="61"/>
        <v>1.1035716506042659</v>
      </c>
      <c r="W143" s="304">
        <f t="shared" ca="1" si="62"/>
        <v>11.376445455291039</v>
      </c>
      <c r="Y143" s="314" t="str">
        <f t="shared" ca="1" si="80"/>
        <v/>
      </c>
      <c r="Z143" s="315" t="str">
        <f t="shared" ca="1" si="81"/>
        <v/>
      </c>
      <c r="AA143" s="316" t="str">
        <f t="shared" ca="1" si="82"/>
        <v/>
      </c>
      <c r="AC143" s="310" t="e">
        <f t="shared" ca="1" si="83"/>
        <v>#N/A</v>
      </c>
      <c r="AD143" s="323" t="e">
        <f t="shared" ca="1" si="84"/>
        <v>#N/A</v>
      </c>
      <c r="AE143" s="324">
        <f t="shared" ca="1" si="63"/>
        <v>1042.9427787993848</v>
      </c>
      <c r="AG143" s="306">
        <f t="shared" ca="1" si="85"/>
        <v>-13.579310882703187</v>
      </c>
      <c r="AH143" s="304">
        <f t="shared" ca="1" si="86"/>
        <v>-4.2917871329405193</v>
      </c>
    </row>
    <row r="144" spans="1:34" x14ac:dyDescent="0.2">
      <c r="A144" s="347">
        <f t="shared" ca="1" si="64"/>
        <v>0.1</v>
      </c>
      <c r="B144" s="304">
        <f t="shared" ca="1" si="65"/>
        <v>8.1999999999999655</v>
      </c>
      <c r="D144" s="306">
        <f t="shared" ca="1" si="66"/>
        <v>-1.3470430746402158</v>
      </c>
      <c r="E144" s="307">
        <f t="shared" ca="1" si="67"/>
        <v>-13.713493921768803</v>
      </c>
      <c r="F144" s="304">
        <f t="shared" ca="1" si="68"/>
        <v>13.779493480796965</v>
      </c>
      <c r="G144" s="306">
        <f t="shared" ca="1" si="69"/>
        <v>23.010610371756336</v>
      </c>
      <c r="H144" s="307">
        <f t="shared" ca="1" si="70"/>
        <v>65.699701911727416</v>
      </c>
      <c r="I144" s="304">
        <f t="shared" ca="1" si="71"/>
        <v>69.612779149884673</v>
      </c>
      <c r="J144" s="306">
        <f t="shared" ca="1" si="72"/>
        <v>243.11518324026412</v>
      </c>
      <c r="K144" s="307">
        <f t="shared" ca="1" si="73"/>
        <v>1049.5813164601664</v>
      </c>
      <c r="L144" s="304">
        <f t="shared" ca="1" si="58"/>
        <v>1077.3699142746668</v>
      </c>
      <c r="M144" s="306">
        <f t="shared" ca="1" si="74"/>
        <v>1.233908436565301</v>
      </c>
      <c r="N144" s="304">
        <f t="shared" ca="1" si="75"/>
        <v>70.697745720777618</v>
      </c>
      <c r="P144" s="310">
        <f t="shared" ca="1" si="76"/>
        <v>23</v>
      </c>
      <c r="Q144" s="304">
        <f t="shared" ca="1" si="77"/>
        <v>0</v>
      </c>
      <c r="R144" s="306">
        <f t="shared" ca="1" si="78"/>
        <v>0</v>
      </c>
      <c r="S144" s="307">
        <f t="shared" ca="1" si="79"/>
        <v>2.7549999999999994</v>
      </c>
      <c r="T144" s="304">
        <f t="shared" ca="1" si="59"/>
        <v>27.026549999999997</v>
      </c>
      <c r="U144" s="311">
        <f t="shared" ca="1" si="60"/>
        <v>0</v>
      </c>
      <c r="V144" s="306">
        <f t="shared" ca="1" si="61"/>
        <v>1.1028372744489416</v>
      </c>
      <c r="W144" s="304">
        <f t="shared" ca="1" si="62"/>
        <v>10.943651400552122</v>
      </c>
      <c r="Y144" s="314" t="str">
        <f t="shared" ca="1" si="80"/>
        <v/>
      </c>
      <c r="Z144" s="315" t="str">
        <f t="shared" ca="1" si="81"/>
        <v/>
      </c>
      <c r="AA144" s="316" t="str">
        <f t="shared" ca="1" si="82"/>
        <v/>
      </c>
      <c r="AC144" s="310" t="e">
        <f t="shared" ca="1" si="83"/>
        <v>#N/A</v>
      </c>
      <c r="AD144" s="323" t="e">
        <f t="shared" ca="1" si="84"/>
        <v>#N/A</v>
      </c>
      <c r="AE144" s="324">
        <f t="shared" ca="1" si="63"/>
        <v>1049.5813164601664</v>
      </c>
      <c r="AG144" s="306">
        <f t="shared" ca="1" si="85"/>
        <v>-13.402750029956692</v>
      </c>
      <c r="AH144" s="304">
        <f t="shared" ca="1" si="86"/>
        <v>-4.1293812904867666</v>
      </c>
    </row>
    <row r="145" spans="1:34" x14ac:dyDescent="0.2">
      <c r="A145" s="347">
        <f t="shared" ca="1" si="64"/>
        <v>0.1</v>
      </c>
      <c r="B145" s="304">
        <f t="shared" ca="1" si="65"/>
        <v>8.2999999999999652</v>
      </c>
      <c r="D145" s="306">
        <f t="shared" ca="1" si="66"/>
        <v>-1.3130456151089676</v>
      </c>
      <c r="E145" s="307">
        <f t="shared" ca="1" si="67"/>
        <v>-13.55899683734793</v>
      </c>
      <c r="F145" s="304">
        <f t="shared" ca="1" si="68"/>
        <v>13.622425775997755</v>
      </c>
      <c r="G145" s="306">
        <f t="shared" ca="1" si="69"/>
        <v>22.879305810245437</v>
      </c>
      <c r="H145" s="307">
        <f t="shared" ca="1" si="70"/>
        <v>64.343802227992626</v>
      </c>
      <c r="I145" s="304">
        <f t="shared" ca="1" si="71"/>
        <v>68.290464338103305</v>
      </c>
      <c r="J145" s="306">
        <f t="shared" ca="1" si="72"/>
        <v>245.4096790493642</v>
      </c>
      <c r="K145" s="307">
        <f t="shared" ca="1" si="73"/>
        <v>1056.0834916671524</v>
      </c>
      <c r="L145" s="304">
        <f t="shared" ca="1" si="58"/>
        <v>1084.2224181149347</v>
      </c>
      <c r="M145" s="306">
        <f t="shared" ca="1" si="74"/>
        <v>1.2291600098462334</v>
      </c>
      <c r="N145" s="304">
        <f t="shared" ca="1" si="75"/>
        <v>70.42568091044788</v>
      </c>
      <c r="P145" s="310">
        <f t="shared" ca="1" si="76"/>
        <v>23</v>
      </c>
      <c r="Q145" s="304">
        <f t="shared" ca="1" si="77"/>
        <v>0</v>
      </c>
      <c r="R145" s="306">
        <f t="shared" ca="1" si="78"/>
        <v>0</v>
      </c>
      <c r="S145" s="307">
        <f t="shared" ca="1" si="79"/>
        <v>2.7549999999999994</v>
      </c>
      <c r="T145" s="304">
        <f t="shared" ca="1" si="59"/>
        <v>27.026549999999997</v>
      </c>
      <c r="U145" s="311">
        <f t="shared" ca="1" si="60"/>
        <v>0</v>
      </c>
      <c r="V145" s="306">
        <f t="shared" ca="1" si="61"/>
        <v>1.1021184320384902</v>
      </c>
      <c r="W145" s="304">
        <f t="shared" ca="1" si="62"/>
        <v>10.524979690882507</v>
      </c>
      <c r="Y145" s="314" t="str">
        <f t="shared" ca="1" si="80"/>
        <v/>
      </c>
      <c r="Z145" s="315" t="str">
        <f t="shared" ca="1" si="81"/>
        <v/>
      </c>
      <c r="AA145" s="316" t="str">
        <f t="shared" ca="1" si="82"/>
        <v/>
      </c>
      <c r="AC145" s="310" t="e">
        <f t="shared" ca="1" si="83"/>
        <v>#N/A</v>
      </c>
      <c r="AD145" s="323" t="e">
        <f t="shared" ca="1" si="84"/>
        <v>#N/A</v>
      </c>
      <c r="AE145" s="324">
        <f t="shared" ca="1" si="63"/>
        <v>1056.0834916671524</v>
      </c>
      <c r="AG145" s="306">
        <f t="shared" ca="1" si="85"/>
        <v>-13.230847018797053</v>
      </c>
      <c r="AH145" s="304">
        <f t="shared" ca="1" si="86"/>
        <v>-3.9722872597285388</v>
      </c>
    </row>
    <row r="146" spans="1:34" x14ac:dyDescent="0.2">
      <c r="A146" s="347">
        <f t="shared" ca="1" si="64"/>
        <v>0.1</v>
      </c>
      <c r="B146" s="304">
        <f t="shared" ca="1" si="65"/>
        <v>8.3999999999999648</v>
      </c>
      <c r="D146" s="306">
        <f t="shared" ca="1" si="66"/>
        <v>-1.2799188666473684</v>
      </c>
      <c r="E146" s="307">
        <f t="shared" ca="1" si="67"/>
        <v>-13.40953431745101</v>
      </c>
      <c r="F146" s="304">
        <f t="shared" ca="1" si="68"/>
        <v>13.470478941600266</v>
      </c>
      <c r="G146" s="306">
        <f t="shared" ca="1" si="69"/>
        <v>22.7513139235807</v>
      </c>
      <c r="H146" s="307">
        <f t="shared" ca="1" si="70"/>
        <v>63.002848796247527</v>
      </c>
      <c r="I146" s="304">
        <f t="shared" ca="1" si="71"/>
        <v>66.984932945343346</v>
      </c>
      <c r="J146" s="306">
        <f t="shared" ca="1" si="72"/>
        <v>247.69121003605551</v>
      </c>
      <c r="K146" s="307">
        <f t="shared" ca="1" si="73"/>
        <v>1062.4508242183645</v>
      </c>
      <c r="L146" s="304">
        <f t="shared" ca="1" si="58"/>
        <v>1090.9411942957363</v>
      </c>
      <c r="M146" s="306">
        <f t="shared" ca="1" si="74"/>
        <v>1.224253457907087</v>
      </c>
      <c r="N146" s="304">
        <f t="shared" ca="1" si="75"/>
        <v>70.144556192373059</v>
      </c>
      <c r="P146" s="310">
        <f t="shared" ca="1" si="76"/>
        <v>23</v>
      </c>
      <c r="Q146" s="304">
        <f t="shared" ca="1" si="77"/>
        <v>0</v>
      </c>
      <c r="R146" s="306">
        <f t="shared" ca="1" si="78"/>
        <v>0</v>
      </c>
      <c r="S146" s="307">
        <f t="shared" ca="1" si="79"/>
        <v>2.7549999999999994</v>
      </c>
      <c r="T146" s="304">
        <f t="shared" ca="1" si="59"/>
        <v>27.026549999999997</v>
      </c>
      <c r="U146" s="311">
        <f t="shared" ca="1" si="60"/>
        <v>0</v>
      </c>
      <c r="V146" s="306">
        <f t="shared" ca="1" si="61"/>
        <v>1.101414927158336</v>
      </c>
      <c r="W146" s="304">
        <f t="shared" ca="1" si="62"/>
        <v>10.119943350155395</v>
      </c>
      <c r="Y146" s="314" t="str">
        <f t="shared" ca="1" si="80"/>
        <v/>
      </c>
      <c r="Z146" s="315" t="str">
        <f t="shared" ca="1" si="81"/>
        <v/>
      </c>
      <c r="AA146" s="316" t="str">
        <f t="shared" ca="1" si="82"/>
        <v/>
      </c>
      <c r="AC146" s="310" t="e">
        <f t="shared" ca="1" si="83"/>
        <v>#N/A</v>
      </c>
      <c r="AD146" s="323" t="e">
        <f t="shared" ca="1" si="84"/>
        <v>#N/A</v>
      </c>
      <c r="AE146" s="324">
        <f t="shared" ca="1" si="63"/>
        <v>1062.4508242183645</v>
      </c>
      <c r="AG146" s="306">
        <f t="shared" ca="1" si="85"/>
        <v>-13.063376972180256</v>
      </c>
      <c r="AH146" s="304">
        <f t="shared" ca="1" si="86"/>
        <v>-3.8203193070353936</v>
      </c>
    </row>
    <row r="147" spans="1:34" x14ac:dyDescent="0.2">
      <c r="A147" s="347">
        <f t="shared" ca="1" si="64"/>
        <v>0.1</v>
      </c>
      <c r="B147" s="304">
        <f t="shared" ca="1" si="65"/>
        <v>8.4999999999999645</v>
      </c>
      <c r="D147" s="306">
        <f t="shared" ca="1" si="66"/>
        <v>-1.247630072013588</v>
      </c>
      <c r="E147" s="307">
        <f t="shared" ca="1" si="67"/>
        <v>-13.264932275329109</v>
      </c>
      <c r="F147" s="304">
        <f t="shared" ca="1" si="68"/>
        <v>13.32347586276421</v>
      </c>
      <c r="G147" s="306">
        <f t="shared" ca="1" si="69"/>
        <v>22.62655091637934</v>
      </c>
      <c r="H147" s="307">
        <f t="shared" ca="1" si="70"/>
        <v>61.676355568714612</v>
      </c>
      <c r="I147" s="304">
        <f t="shared" ca="1" si="71"/>
        <v>65.695765789052345</v>
      </c>
      <c r="J147" s="306">
        <f t="shared" ca="1" si="72"/>
        <v>249.96010327805351</v>
      </c>
      <c r="K147" s="307">
        <f t="shared" ca="1" si="73"/>
        <v>1068.6847844366125</v>
      </c>
      <c r="L147" s="304">
        <f t="shared" ca="1" si="58"/>
        <v>1097.5277771961421</v>
      </c>
      <c r="M147" s="306">
        <f t="shared" ca="1" si="74"/>
        <v>1.219181649423176</v>
      </c>
      <c r="N147" s="304">
        <f t="shared" ca="1" si="75"/>
        <v>69.853962971746327</v>
      </c>
      <c r="P147" s="310">
        <f t="shared" ca="1" si="76"/>
        <v>23</v>
      </c>
      <c r="Q147" s="304">
        <f t="shared" ca="1" si="77"/>
        <v>0</v>
      </c>
      <c r="R147" s="306">
        <f t="shared" ca="1" si="78"/>
        <v>0</v>
      </c>
      <c r="S147" s="307">
        <f t="shared" ca="1" si="79"/>
        <v>2.7549999999999994</v>
      </c>
      <c r="T147" s="304">
        <f t="shared" ca="1" si="59"/>
        <v>27.026549999999997</v>
      </c>
      <c r="U147" s="311">
        <f t="shared" ca="1" si="60"/>
        <v>0</v>
      </c>
      <c r="V147" s="306">
        <f t="shared" ca="1" si="61"/>
        <v>1.1007265700892817</v>
      </c>
      <c r="W147" s="304">
        <f t="shared" ca="1" si="62"/>
        <v>9.7280787613287938</v>
      </c>
      <c r="Y147" s="314" t="str">
        <f t="shared" ca="1" si="80"/>
        <v/>
      </c>
      <c r="Z147" s="315" t="str">
        <f t="shared" ca="1" si="81"/>
        <v/>
      </c>
      <c r="AA147" s="316" t="str">
        <f t="shared" ca="1" si="82"/>
        <v/>
      </c>
      <c r="AC147" s="310" t="e">
        <f t="shared" ca="1" si="83"/>
        <v>#N/A</v>
      </c>
      <c r="AD147" s="323" t="e">
        <f t="shared" ca="1" si="84"/>
        <v>#N/A</v>
      </c>
      <c r="AE147" s="324">
        <f t="shared" ca="1" si="63"/>
        <v>1068.6847844366125</v>
      </c>
      <c r="AG147" s="306">
        <f t="shared" ca="1" si="85"/>
        <v>-12.900121084975655</v>
      </c>
      <c r="AH147" s="304">
        <f t="shared" ca="1" si="86"/>
        <v>-3.6733006715627576</v>
      </c>
    </row>
    <row r="148" spans="1:34" x14ac:dyDescent="0.2">
      <c r="A148" s="347">
        <f t="shared" ca="1" si="64"/>
        <v>0.1</v>
      </c>
      <c r="B148" s="304">
        <f t="shared" ca="1" si="65"/>
        <v>8.5999999999999641</v>
      </c>
      <c r="D148" s="306">
        <f t="shared" ca="1" si="66"/>
        <v>-1.2161480639013533</v>
      </c>
      <c r="E148" s="307">
        <f t="shared" ca="1" si="67"/>
        <v>-13.125024932018508</v>
      </c>
      <c r="F148" s="304">
        <f t="shared" ca="1" si="68"/>
        <v>13.181247876412856</v>
      </c>
      <c r="G148" s="306">
        <f t="shared" ca="1" si="69"/>
        <v>22.504936109989206</v>
      </c>
      <c r="H148" s="307">
        <f t="shared" ca="1" si="70"/>
        <v>60.363853075512765</v>
      </c>
      <c r="I148" s="304">
        <f t="shared" ca="1" si="71"/>
        <v>64.422565203791663</v>
      </c>
      <c r="J148" s="306">
        <f t="shared" ca="1" si="72"/>
        <v>252.21667762937193</v>
      </c>
      <c r="K148" s="307">
        <f t="shared" ca="1" si="73"/>
        <v>1074.7867948688238</v>
      </c>
      <c r="L148" s="304">
        <f t="shared" ca="1" si="58"/>
        <v>1103.9836533657542</v>
      </c>
      <c r="M148" s="306">
        <f t="shared" ca="1" si="74"/>
        <v>1.2139370302004062</v>
      </c>
      <c r="N148" s="304">
        <f t="shared" ca="1" si="75"/>
        <v>69.553468425128429</v>
      </c>
      <c r="P148" s="310">
        <f t="shared" ca="1" si="76"/>
        <v>23</v>
      </c>
      <c r="Q148" s="304">
        <f t="shared" ca="1" si="77"/>
        <v>0</v>
      </c>
      <c r="R148" s="306">
        <f t="shared" ca="1" si="78"/>
        <v>0</v>
      </c>
      <c r="S148" s="307">
        <f t="shared" ca="1" si="79"/>
        <v>2.7549999999999994</v>
      </c>
      <c r="T148" s="304">
        <f t="shared" ca="1" si="59"/>
        <v>27.026549999999997</v>
      </c>
      <c r="U148" s="311">
        <f t="shared" ca="1" si="60"/>
        <v>0</v>
      </c>
      <c r="V148" s="306">
        <f t="shared" ca="1" si="61"/>
        <v>1.100053177379249</v>
      </c>
      <c r="W148" s="304">
        <f t="shared" ca="1" si="62"/>
        <v>9.3489443942478321</v>
      </c>
      <c r="Y148" s="314" t="str">
        <f t="shared" ca="1" si="80"/>
        <v/>
      </c>
      <c r="Z148" s="315" t="str">
        <f t="shared" ca="1" si="81"/>
        <v/>
      </c>
      <c r="AA148" s="316" t="str">
        <f t="shared" ca="1" si="82"/>
        <v/>
      </c>
      <c r="AC148" s="310" t="e">
        <f t="shared" ca="1" si="83"/>
        <v>#N/A</v>
      </c>
      <c r="AD148" s="323" t="e">
        <f t="shared" ca="1" si="84"/>
        <v>#N/A</v>
      </c>
      <c r="AE148" s="324">
        <f t="shared" ca="1" si="63"/>
        <v>1074.7867948688238</v>
      </c>
      <c r="AG148" s="306">
        <f t="shared" ca="1" si="85"/>
        <v>-12.740865877609124</v>
      </c>
      <c r="AH148" s="304">
        <f t="shared" ca="1" si="86"/>
        <v>-3.5310630712627207</v>
      </c>
    </row>
    <row r="149" spans="1:34" x14ac:dyDescent="0.2">
      <c r="A149" s="347">
        <f t="shared" ca="1" si="64"/>
        <v>0.1</v>
      </c>
      <c r="B149" s="304">
        <f t="shared" ca="1" si="65"/>
        <v>8.6999999999999638</v>
      </c>
      <c r="D149" s="306">
        <f t="shared" ca="1" si="66"/>
        <v>-1.1854431844990445</v>
      </c>
      <c r="E149" s="307">
        <f t="shared" ca="1" si="67"/>
        <v>-12.989654359769816</v>
      </c>
      <c r="F149" s="304">
        <f t="shared" ca="1" si="68"/>
        <v>13.043634306816571</v>
      </c>
      <c r="G149" s="306">
        <f t="shared" ca="1" si="69"/>
        <v>22.386391791539303</v>
      </c>
      <c r="H149" s="307">
        <f t="shared" ca="1" si="70"/>
        <v>59.064887639535783</v>
      </c>
      <c r="I149" s="304">
        <f t="shared" ca="1" si="71"/>
        <v>63.16495459758746</v>
      </c>
      <c r="J149" s="306">
        <f t="shared" ca="1" si="72"/>
        <v>254.46124402444835</v>
      </c>
      <c r="K149" s="307">
        <f t="shared" ca="1" si="73"/>
        <v>1080.7582319045762</v>
      </c>
      <c r="L149" s="304">
        <f t="shared" ca="1" si="58"/>
        <v>1110.3102631877161</v>
      </c>
      <c r="M149" s="306">
        <f t="shared" ca="1" si="74"/>
        <v>1.2085115932573156</v>
      </c>
      <c r="N149" s="304">
        <f t="shared" ca="1" si="75"/>
        <v>69.242613786274987</v>
      </c>
      <c r="P149" s="310">
        <f t="shared" ca="1" si="76"/>
        <v>23</v>
      </c>
      <c r="Q149" s="304">
        <f t="shared" ca="1" si="77"/>
        <v>0</v>
      </c>
      <c r="R149" s="306">
        <f t="shared" ca="1" si="78"/>
        <v>0</v>
      </c>
      <c r="S149" s="307">
        <f t="shared" ca="1" si="79"/>
        <v>2.7549999999999994</v>
      </c>
      <c r="T149" s="304">
        <f t="shared" ca="1" si="59"/>
        <v>27.026549999999997</v>
      </c>
      <c r="U149" s="311">
        <f t="shared" ca="1" si="60"/>
        <v>0</v>
      </c>
      <c r="V149" s="306">
        <f t="shared" ca="1" si="61"/>
        <v>1.0993945716260423</v>
      </c>
      <c r="W149" s="304">
        <f t="shared" ca="1" si="62"/>
        <v>8.9821196156783092</v>
      </c>
      <c r="Y149" s="314" t="str">
        <f t="shared" ca="1" si="80"/>
        <v/>
      </c>
      <c r="Z149" s="315" t="str">
        <f t="shared" ca="1" si="81"/>
        <v/>
      </c>
      <c r="AA149" s="316" t="str">
        <f t="shared" ca="1" si="82"/>
        <v/>
      </c>
      <c r="AC149" s="310" t="e">
        <f t="shared" ca="1" si="83"/>
        <v>#N/A</v>
      </c>
      <c r="AD149" s="323" t="e">
        <f t="shared" ca="1" si="84"/>
        <v>#N/A</v>
      </c>
      <c r="AE149" s="324">
        <f t="shared" ca="1" si="63"/>
        <v>1080.7582319045762</v>
      </c>
      <c r="AG149" s="306">
        <f t="shared" ca="1" si="85"/>
        <v>-12.585402457030577</v>
      </c>
      <c r="AH149" s="304">
        <f t="shared" ca="1" si="86"/>
        <v>-3.3934462411062918</v>
      </c>
    </row>
    <row r="150" spans="1:34" x14ac:dyDescent="0.2">
      <c r="A150" s="347">
        <f t="shared" ca="1" si="64"/>
        <v>0.1</v>
      </c>
      <c r="B150" s="304">
        <f t="shared" ca="1" si="65"/>
        <v>8.7999999999999634</v>
      </c>
      <c r="D150" s="306">
        <f t="shared" ca="1" si="66"/>
        <v>-1.155487210950831</v>
      </c>
      <c r="E150" s="307">
        <f t="shared" ca="1" si="67"/>
        <v>-12.858670054525058</v>
      </c>
      <c r="F150" s="304">
        <f t="shared" ca="1" si="68"/>
        <v>12.910482030730318</v>
      </c>
      <c r="G150" s="306">
        <f t="shared" ca="1" si="69"/>
        <v>22.270843070444219</v>
      </c>
      <c r="H150" s="307">
        <f t="shared" ca="1" si="70"/>
        <v>57.779020634083274</v>
      </c>
      <c r="I150" s="304">
        <f t="shared" ca="1" si="71"/>
        <v>61.922578083459783</v>
      </c>
      <c r="J150" s="306">
        <f t="shared" ca="1" si="72"/>
        <v>256.69410576754751</v>
      </c>
      <c r="K150" s="307">
        <f t="shared" ca="1" si="73"/>
        <v>1086.6004273182571</v>
      </c>
      <c r="L150" s="304">
        <f t="shared" ca="1" si="58"/>
        <v>1116.5090024643866</v>
      </c>
      <c r="M150" s="306">
        <f t="shared" ca="1" si="74"/>
        <v>1.2028968465165371</v>
      </c>
      <c r="N150" s="304">
        <f t="shared" ca="1" si="75"/>
        <v>68.92091249499353</v>
      </c>
      <c r="P150" s="310">
        <f t="shared" ca="1" si="76"/>
        <v>23</v>
      </c>
      <c r="Q150" s="304">
        <f t="shared" ca="1" si="77"/>
        <v>0</v>
      </c>
      <c r="R150" s="306">
        <f t="shared" ca="1" si="78"/>
        <v>0</v>
      </c>
      <c r="S150" s="307">
        <f t="shared" ca="1" si="79"/>
        <v>2.7549999999999994</v>
      </c>
      <c r="T150" s="304">
        <f t="shared" ca="1" si="59"/>
        <v>27.026549999999997</v>
      </c>
      <c r="U150" s="311">
        <f t="shared" ca="1" si="60"/>
        <v>0</v>
      </c>
      <c r="V150" s="306">
        <f t="shared" ca="1" si="61"/>
        <v>1.0987505812705205</v>
      </c>
      <c r="W150" s="304">
        <f t="shared" ca="1" si="62"/>
        <v>8.6272035755947414</v>
      </c>
      <c r="Y150" s="314" t="str">
        <f t="shared" ca="1" si="80"/>
        <v/>
      </c>
      <c r="Z150" s="315" t="str">
        <f t="shared" ca="1" si="81"/>
        <v/>
      </c>
      <c r="AA150" s="316" t="str">
        <f t="shared" ca="1" si="82"/>
        <v/>
      </c>
      <c r="AC150" s="310" t="e">
        <f t="shared" ca="1" si="83"/>
        <v>#N/A</v>
      </c>
      <c r="AD150" s="323" t="e">
        <f t="shared" ca="1" si="84"/>
        <v>#N/A</v>
      </c>
      <c r="AE150" s="324">
        <f t="shared" ca="1" si="63"/>
        <v>1086.6004273182571</v>
      </c>
      <c r="AG150" s="306">
        <f t="shared" ca="1" si="85"/>
        <v>-12.433525779955847</v>
      </c>
      <c r="AH150" s="304">
        <f t="shared" ca="1" si="86"/>
        <v>-3.2602975011536519</v>
      </c>
    </row>
    <row r="151" spans="1:34" x14ac:dyDescent="0.2">
      <c r="A151" s="347">
        <f t="shared" ca="1" si="64"/>
        <v>0.1</v>
      </c>
      <c r="B151" s="304">
        <f t="shared" ca="1" si="65"/>
        <v>8.8999999999999631</v>
      </c>
      <c r="D151" s="306">
        <f t="shared" ca="1" si="66"/>
        <v>-1.1262532863656747</v>
      </c>
      <c r="E151" s="307">
        <f t="shared" ca="1" si="67"/>
        <v>-12.731928535273381</v>
      </c>
      <c r="F151" s="304">
        <f t="shared" ca="1" si="68"/>
        <v>12.781645069878842</v>
      </c>
      <c r="G151" s="306">
        <f t="shared" ca="1" si="69"/>
        <v>22.15821774180765</v>
      </c>
      <c r="H151" s="307">
        <f t="shared" ca="1" si="70"/>
        <v>56.505827780555933</v>
      </c>
      <c r="I151" s="304">
        <f t="shared" ca="1" si="71"/>
        <v>60.695100186581833</v>
      </c>
      <c r="J151" s="306">
        <f t="shared" ca="1" si="72"/>
        <v>258.91555880816009</v>
      </c>
      <c r="K151" s="307">
        <f t="shared" ca="1" si="73"/>
        <v>1092.3146697389891</v>
      </c>
      <c r="L151" s="304">
        <f t="shared" ca="1" si="58"/>
        <v>1122.5812239298939</v>
      </c>
      <c r="M151" s="306">
        <f t="shared" ca="1" si="74"/>
        <v>1.1970837779052348</v>
      </c>
      <c r="N151" s="304">
        <f t="shared" ca="1" si="75"/>
        <v>68.587848197545938</v>
      </c>
      <c r="P151" s="310">
        <f t="shared" ca="1" si="76"/>
        <v>23</v>
      </c>
      <c r="Q151" s="304">
        <f t="shared" ca="1" si="77"/>
        <v>0</v>
      </c>
      <c r="R151" s="306">
        <f t="shared" ca="1" si="78"/>
        <v>0</v>
      </c>
      <c r="S151" s="307">
        <f t="shared" ca="1" si="79"/>
        <v>2.7549999999999994</v>
      </c>
      <c r="T151" s="304">
        <f t="shared" ca="1" si="59"/>
        <v>27.026549999999997</v>
      </c>
      <c r="U151" s="311">
        <f t="shared" ca="1" si="60"/>
        <v>0</v>
      </c>
      <c r="V151" s="306">
        <f t="shared" ca="1" si="61"/>
        <v>1.0981210403996102</v>
      </c>
      <c r="W151" s="304">
        <f t="shared" ca="1" si="62"/>
        <v>8.2838141642326661</v>
      </c>
      <c r="Y151" s="314" t="str">
        <f t="shared" ca="1" si="80"/>
        <v/>
      </c>
      <c r="Z151" s="315" t="str">
        <f t="shared" ca="1" si="81"/>
        <v/>
      </c>
      <c r="AA151" s="316" t="str">
        <f t="shared" ca="1" si="82"/>
        <v/>
      </c>
      <c r="AC151" s="310" t="e">
        <f t="shared" ca="1" si="83"/>
        <v>#N/A</v>
      </c>
      <c r="AD151" s="323" t="e">
        <f t="shared" ca="1" si="84"/>
        <v>#N/A</v>
      </c>
      <c r="AE151" s="324">
        <f t="shared" ca="1" si="63"/>
        <v>1092.3146697389891</v>
      </c>
      <c r="AG151" s="306">
        <f t="shared" ca="1" si="85"/>
        <v>-12.28503391322225</v>
      </c>
      <c r="AH151" s="304">
        <f t="shared" ca="1" si="86"/>
        <v>-3.131471352302992</v>
      </c>
    </row>
    <row r="152" spans="1:34" x14ac:dyDescent="0.2">
      <c r="A152" s="347">
        <f t="shared" ca="1" si="64"/>
        <v>0.1</v>
      </c>
      <c r="B152" s="304">
        <f t="shared" ca="1" si="65"/>
        <v>8.9999999999999627</v>
      </c>
      <c r="D152" s="306">
        <f t="shared" ca="1" si="66"/>
        <v>-1.0977158560572777</v>
      </c>
      <c r="E152" s="307">
        <f t="shared" ca="1" si="67"/>
        <v>-12.609292968284459</v>
      </c>
      <c r="F152" s="304">
        <f t="shared" ca="1" si="68"/>
        <v>12.656984208754764</v>
      </c>
      <c r="G152" s="306">
        <f t="shared" ca="1" si="69"/>
        <v>22.048446156201923</v>
      </c>
      <c r="H152" s="307">
        <f t="shared" ca="1" si="70"/>
        <v>55.244898483727489</v>
      </c>
      <c r="I152" s="304">
        <f t="shared" ca="1" si="71"/>
        <v>59.482205628072428</v>
      </c>
      <c r="J152" s="306">
        <f t="shared" ca="1" si="72"/>
        <v>261.12589200306059</v>
      </c>
      <c r="K152" s="307">
        <f t="shared" ca="1" si="73"/>
        <v>1097.9022060522032</v>
      </c>
      <c r="L152" s="304">
        <f t="shared" ca="1" si="58"/>
        <v>1128.5282386935155</v>
      </c>
      <c r="M152" s="306">
        <f t="shared" ca="1" si="74"/>
        <v>1.1910628176487488</v>
      </c>
      <c r="N152" s="304">
        <f t="shared" ca="1" si="75"/>
        <v>68.24287258623329</v>
      </c>
      <c r="P152" s="310">
        <f t="shared" ca="1" si="76"/>
        <v>23</v>
      </c>
      <c r="Q152" s="304">
        <f t="shared" ca="1" si="77"/>
        <v>0</v>
      </c>
      <c r="R152" s="306">
        <f t="shared" ca="1" si="78"/>
        <v>0</v>
      </c>
      <c r="S152" s="307">
        <f t="shared" ca="1" si="79"/>
        <v>2.7549999999999994</v>
      </c>
      <c r="T152" s="304">
        <f t="shared" ca="1" si="59"/>
        <v>27.026549999999997</v>
      </c>
      <c r="U152" s="311">
        <f t="shared" ca="1" si="60"/>
        <v>0</v>
      </c>
      <c r="V152" s="306">
        <f t="shared" ca="1" si="61"/>
        <v>1.0975057885586239</v>
      </c>
      <c r="W152" s="304">
        <f t="shared" ca="1" si="62"/>
        <v>7.9515870348577531</v>
      </c>
      <c r="Y152" s="314" t="str">
        <f t="shared" ca="1" si="80"/>
        <v/>
      </c>
      <c r="Z152" s="315" t="str">
        <f t="shared" ca="1" si="81"/>
        <v/>
      </c>
      <c r="AA152" s="316" t="str">
        <f t="shared" ca="1" si="82"/>
        <v/>
      </c>
      <c r="AC152" s="310">
        <f t="shared" ca="1" si="83"/>
        <v>8.9999999999999627</v>
      </c>
      <c r="AD152" s="323">
        <f t="shared" ca="1" si="84"/>
        <v>261.12589200306059</v>
      </c>
      <c r="AE152" s="324">
        <f t="shared" ca="1" si="63"/>
        <v>1097.9022060522032</v>
      </c>
      <c r="AG152" s="306">
        <f t="shared" ca="1" si="85"/>
        <v>-12.139727285935042</v>
      </c>
      <c r="AH152" s="304">
        <f t="shared" ca="1" si="86"/>
        <v>-3.0068290977251064</v>
      </c>
    </row>
    <row r="153" spans="1:34" x14ac:dyDescent="0.2">
      <c r="A153" s="347">
        <f t="shared" ca="1" si="64"/>
        <v>0.1</v>
      </c>
      <c r="B153" s="304">
        <f t="shared" ca="1" si="65"/>
        <v>9.0999999999999623</v>
      </c>
      <c r="D153" s="306">
        <f t="shared" ca="1" si="66"/>
        <v>-1.0698506087329023</v>
      </c>
      <c r="E153" s="307">
        <f t="shared" ca="1" si="67"/>
        <v>-12.49063281437083</v>
      </c>
      <c r="F153" s="304">
        <f t="shared" ca="1" si="68"/>
        <v>12.536366635849621</v>
      </c>
      <c r="G153" s="306">
        <f t="shared" ca="1" si="69"/>
        <v>21.941461095328634</v>
      </c>
      <c r="H153" s="307">
        <f t="shared" ca="1" si="70"/>
        <v>53.995835202290408</v>
      </c>
      <c r="I153" s="304">
        <f t="shared" ca="1" si="71"/>
        <v>58.283599186998778</v>
      </c>
      <c r="J153" s="306">
        <f t="shared" ca="1" si="72"/>
        <v>263.32538736563708</v>
      </c>
      <c r="K153" s="307">
        <f t="shared" ca="1" si="73"/>
        <v>1103.3642427365041</v>
      </c>
      <c r="L153" s="304">
        <f t="shared" ca="1" si="58"/>
        <v>1134.3513176175898</v>
      </c>
      <c r="M153" s="306">
        <f t="shared" ca="1" si="74"/>
        <v>1.1848237975258817</v>
      </c>
      <c r="N153" s="304">
        <f t="shared" ca="1" si="75"/>
        <v>67.885403064895812</v>
      </c>
      <c r="P153" s="310">
        <f t="shared" ca="1" si="76"/>
        <v>23</v>
      </c>
      <c r="Q153" s="304">
        <f t="shared" ca="1" si="77"/>
        <v>0</v>
      </c>
      <c r="R153" s="306">
        <f t="shared" ca="1" si="78"/>
        <v>0</v>
      </c>
      <c r="S153" s="307">
        <f t="shared" ca="1" si="79"/>
        <v>2.7549999999999994</v>
      </c>
      <c r="T153" s="304">
        <f t="shared" ca="1" si="59"/>
        <v>27.026549999999997</v>
      </c>
      <c r="U153" s="311">
        <f t="shared" ca="1" si="60"/>
        <v>0</v>
      </c>
      <c r="V153" s="306">
        <f t="shared" ca="1" si="61"/>
        <v>1.0969046705723779</v>
      </c>
      <c r="W153" s="304">
        <f t="shared" ca="1" si="62"/>
        <v>7.6301746876072896</v>
      </c>
      <c r="Y153" s="314" t="str">
        <f t="shared" ca="1" si="80"/>
        <v/>
      </c>
      <c r="Z153" s="315" t="str">
        <f t="shared" ca="1" si="81"/>
        <v/>
      </c>
      <c r="AA153" s="316" t="str">
        <f t="shared" ca="1" si="82"/>
        <v/>
      </c>
      <c r="AC153" s="310" t="e">
        <f t="shared" ca="1" si="83"/>
        <v>#N/A</v>
      </c>
      <c r="AD153" s="323" t="e">
        <f t="shared" ca="1" si="84"/>
        <v>#N/A</v>
      </c>
      <c r="AE153" s="324">
        <f t="shared" ca="1" si="63"/>
        <v>1103.3642427365041</v>
      </c>
      <c r="AG153" s="306">
        <f t="shared" ca="1" si="85"/>
        <v>-11.997407927867133</v>
      </c>
      <c r="AH153" s="304">
        <f t="shared" ca="1" si="86"/>
        <v>-2.8862384881516352</v>
      </c>
    </row>
    <row r="154" spans="1:34" x14ac:dyDescent="0.2">
      <c r="A154" s="347">
        <f t="shared" ca="1" si="64"/>
        <v>0.1</v>
      </c>
      <c r="B154" s="304">
        <f t="shared" ca="1" si="65"/>
        <v>9.199999999999962</v>
      </c>
      <c r="D154" s="306">
        <f t="shared" ca="1" si="66"/>
        <v>-1.0426344223817632</v>
      </c>
      <c r="E154" s="307">
        <f t="shared" ca="1" si="67"/>
        <v>-12.375823497467398</v>
      </c>
      <c r="F154" s="304">
        <f t="shared" ca="1" si="68"/>
        <v>12.419665606577398</v>
      </c>
      <c r="G154" s="306">
        <f t="shared" ca="1" si="69"/>
        <v>21.837197653090456</v>
      </c>
      <c r="H154" s="307">
        <f t="shared" ca="1" si="70"/>
        <v>52.75825285254367</v>
      </c>
      <c r="I154" s="304">
        <f t="shared" ca="1" si="71"/>
        <v>57.099005642769924</v>
      </c>
      <c r="J154" s="306">
        <f t="shared" ca="1" si="72"/>
        <v>265.51432030305801</v>
      </c>
      <c r="K154" s="307">
        <f t="shared" ca="1" si="73"/>
        <v>1108.7019471392459</v>
      </c>
      <c r="L154" s="304">
        <f t="shared" ca="1" si="58"/>
        <v>1140.0516926334305</v>
      </c>
      <c r="M154" s="306">
        <f t="shared" ca="1" si="74"/>
        <v>1.1783559068382004</v>
      </c>
      <c r="N154" s="304">
        <f t="shared" ca="1" si="75"/>
        <v>67.514820226139705</v>
      </c>
      <c r="P154" s="310">
        <f t="shared" ca="1" si="76"/>
        <v>23</v>
      </c>
      <c r="Q154" s="304">
        <f t="shared" ca="1" si="77"/>
        <v>0</v>
      </c>
      <c r="R154" s="306">
        <f t="shared" ca="1" si="78"/>
        <v>0</v>
      </c>
      <c r="S154" s="307">
        <f t="shared" ca="1" si="79"/>
        <v>2.7549999999999994</v>
      </c>
      <c r="T154" s="304">
        <f t="shared" ca="1" si="59"/>
        <v>27.026549999999997</v>
      </c>
      <c r="U154" s="311">
        <f t="shared" ca="1" si="60"/>
        <v>0</v>
      </c>
      <c r="V154" s="306">
        <f t="shared" ca="1" si="61"/>
        <v>1.0963175363746478</v>
      </c>
      <c r="W154" s="304">
        <f t="shared" ca="1" si="62"/>
        <v>7.3192456101273251</v>
      </c>
      <c r="Y154" s="314" t="str">
        <f t="shared" ca="1" si="80"/>
        <v/>
      </c>
      <c r="Z154" s="315" t="str">
        <f t="shared" ca="1" si="81"/>
        <v/>
      </c>
      <c r="AA154" s="316" t="str">
        <f t="shared" ca="1" si="82"/>
        <v/>
      </c>
      <c r="AC154" s="310" t="e">
        <f t="shared" ca="1" si="83"/>
        <v>#N/A</v>
      </c>
      <c r="AD154" s="323" t="e">
        <f t="shared" ca="1" si="84"/>
        <v>#N/A</v>
      </c>
      <c r="AE154" s="324">
        <f t="shared" ca="1" si="63"/>
        <v>1108.7019471392459</v>
      </c>
      <c r="AG154" s="306">
        <f t="shared" ca="1" si="85"/>
        <v>-11.857878688304989</v>
      </c>
      <c r="AH154" s="304">
        <f t="shared" ca="1" si="86"/>
        <v>-2.7695733893311401</v>
      </c>
    </row>
    <row r="155" spans="1:34" x14ac:dyDescent="0.2">
      <c r="A155" s="347">
        <f t="shared" ca="1" si="64"/>
        <v>0.1</v>
      </c>
      <c r="B155" s="304">
        <f t="shared" ca="1" si="65"/>
        <v>9.2999999999999616</v>
      </c>
      <c r="D155" s="306">
        <f t="shared" ca="1" si="66"/>
        <v>-1.0160453146448458</v>
      </c>
      <c r="E155" s="307">
        <f t="shared" ca="1" si="67"/>
        <v>-12.264746092939669</v>
      </c>
      <c r="F155" s="304">
        <f t="shared" ca="1" si="68"/>
        <v>12.306760126275746</v>
      </c>
      <c r="G155" s="306">
        <f t="shared" ca="1" si="69"/>
        <v>21.735593121625971</v>
      </c>
      <c r="H155" s="307">
        <f t="shared" ca="1" si="70"/>
        <v>51.531778243249704</v>
      </c>
      <c r="I155" s="304">
        <f t="shared" ca="1" si="71"/>
        <v>55.92816980073939</v>
      </c>
      <c r="J155" s="306">
        <f t="shared" ca="1" si="72"/>
        <v>267.69295984179382</v>
      </c>
      <c r="K155" s="307">
        <f t="shared" ca="1" si="73"/>
        <v>1113.9164486940356</v>
      </c>
      <c r="L155" s="304">
        <f t="shared" ca="1" si="58"/>
        <v>1145.6305579985165</v>
      </c>
      <c r="M155" s="306">
        <f t="shared" ca="1" si="74"/>
        <v>1.1716476448297435</v>
      </c>
      <c r="N155" s="304">
        <f t="shared" ca="1" si="75"/>
        <v>67.130465125187172</v>
      </c>
      <c r="P155" s="310">
        <f t="shared" ca="1" si="76"/>
        <v>23</v>
      </c>
      <c r="Q155" s="304">
        <f t="shared" ca="1" si="77"/>
        <v>0</v>
      </c>
      <c r="R155" s="306">
        <f t="shared" ca="1" si="78"/>
        <v>0</v>
      </c>
      <c r="S155" s="307">
        <f t="shared" ca="1" si="79"/>
        <v>2.7549999999999994</v>
      </c>
      <c r="T155" s="304">
        <f t="shared" ca="1" si="59"/>
        <v>27.026549999999997</v>
      </c>
      <c r="U155" s="311">
        <f t="shared" ca="1" si="60"/>
        <v>0</v>
      </c>
      <c r="V155" s="306">
        <f t="shared" ca="1" si="61"/>
        <v>1.0957442408455118</v>
      </c>
      <c r="W155" s="304">
        <f t="shared" ca="1" si="62"/>
        <v>7.0184834710639086</v>
      </c>
      <c r="Y155" s="314" t="str">
        <f t="shared" ca="1" si="80"/>
        <v/>
      </c>
      <c r="Z155" s="315" t="str">
        <f t="shared" ca="1" si="81"/>
        <v/>
      </c>
      <c r="AA155" s="316" t="str">
        <f t="shared" ca="1" si="82"/>
        <v/>
      </c>
      <c r="AC155" s="310" t="e">
        <f t="shared" ca="1" si="83"/>
        <v>#N/A</v>
      </c>
      <c r="AD155" s="323" t="e">
        <f t="shared" ca="1" si="84"/>
        <v>#N/A</v>
      </c>
      <c r="AE155" s="324">
        <f t="shared" ca="1" si="63"/>
        <v>1113.9164486940356</v>
      </c>
      <c r="AG155" s="306">
        <f t="shared" ca="1" si="85"/>
        <v>-11.720942429208439</v>
      </c>
      <c r="AH155" s="304">
        <f t="shared" ca="1" si="86"/>
        <v>-2.6567134701006632</v>
      </c>
    </row>
    <row r="156" spans="1:34" x14ac:dyDescent="0.2">
      <c r="A156" s="347">
        <f t="shared" ca="1" si="64"/>
        <v>0.1</v>
      </c>
      <c r="B156" s="304">
        <f t="shared" ca="1" si="65"/>
        <v>9.3999999999999613</v>
      </c>
      <c r="D156" s="306">
        <f t="shared" ca="1" si="66"/>
        <v>-0.99006239747763591</v>
      </c>
      <c r="E156" s="307">
        <f t="shared" ca="1" si="67"/>
        <v>-12.157287034142875</v>
      </c>
      <c r="F156" s="304">
        <f t="shared" ca="1" si="68"/>
        <v>12.197534651782615</v>
      </c>
      <c r="G156" s="306">
        <f t="shared" ca="1" si="69"/>
        <v>21.636586881878209</v>
      </c>
      <c r="H156" s="307">
        <f t="shared" ca="1" si="70"/>
        <v>50.316049539835419</v>
      </c>
      <c r="I156" s="304">
        <f t="shared" ca="1" si="71"/>
        <v>54.770856604514016</v>
      </c>
      <c r="J156" s="306">
        <f t="shared" ca="1" si="72"/>
        <v>269.86156884196902</v>
      </c>
      <c r="K156" s="307">
        <f t="shared" ca="1" si="73"/>
        <v>1119.0088400831899</v>
      </c>
      <c r="L156" s="304">
        <f t="shared" ca="1" si="58"/>
        <v>1151.0890714980203</v>
      </c>
      <c r="M156" s="306">
        <f t="shared" ca="1" si="74"/>
        <v>1.1646867692780705</v>
      </c>
      <c r="N156" s="304">
        <f t="shared" ca="1" si="75"/>
        <v>66.731636334360502</v>
      </c>
      <c r="P156" s="310">
        <f t="shared" ca="1" si="76"/>
        <v>23</v>
      </c>
      <c r="Q156" s="304">
        <f t="shared" ca="1" si="77"/>
        <v>0</v>
      </c>
      <c r="R156" s="306">
        <f t="shared" ca="1" si="78"/>
        <v>0</v>
      </c>
      <c r="S156" s="307">
        <f t="shared" ca="1" si="79"/>
        <v>2.7549999999999994</v>
      </c>
      <c r="T156" s="304">
        <f t="shared" ca="1" si="59"/>
        <v>27.026549999999997</v>
      </c>
      <c r="U156" s="311">
        <f t="shared" ca="1" si="60"/>
        <v>0</v>
      </c>
      <c r="V156" s="306">
        <f t="shared" ca="1" si="61"/>
        <v>1.0951846436561741</v>
      </c>
      <c r="W156" s="304">
        <f t="shared" ca="1" si="62"/>
        <v>6.7275863627730486</v>
      </c>
      <c r="Y156" s="314" t="str">
        <f t="shared" ca="1" si="80"/>
        <v/>
      </c>
      <c r="Z156" s="315" t="str">
        <f t="shared" ca="1" si="81"/>
        <v/>
      </c>
      <c r="AA156" s="316" t="str">
        <f t="shared" ca="1" si="82"/>
        <v/>
      </c>
      <c r="AC156" s="310" t="e">
        <f t="shared" ca="1" si="83"/>
        <v>#N/A</v>
      </c>
      <c r="AD156" s="323" t="e">
        <f t="shared" ca="1" si="84"/>
        <v>#N/A</v>
      </c>
      <c r="AE156" s="324">
        <f t="shared" ca="1" si="63"/>
        <v>1119.0088400831899</v>
      </c>
      <c r="AG156" s="306">
        <f t="shared" ca="1" si="85"/>
        <v>-11.586401186169587</v>
      </c>
      <c r="AH156" s="304">
        <f t="shared" ca="1" si="86"/>
        <v>-2.5475439096420724</v>
      </c>
    </row>
    <row r="157" spans="1:34" x14ac:dyDescent="0.2">
      <c r="A157" s="347">
        <f t="shared" ca="1" si="64"/>
        <v>0.1</v>
      </c>
      <c r="B157" s="304">
        <f t="shared" ca="1" si="65"/>
        <v>9.4999999999999609</v>
      </c>
      <c r="D157" s="306">
        <f t="shared" ca="1" si="66"/>
        <v>-0.96466583594580579</v>
      </c>
      <c r="E157" s="307">
        <f t="shared" ca="1" si="67"/>
        <v>-12.053337835852901</v>
      </c>
      <c r="F157" s="304">
        <f t="shared" ca="1" si="68"/>
        <v>12.091878810186783</v>
      </c>
      <c r="G157" s="306">
        <f t="shared" ca="1" si="69"/>
        <v>21.540120298283629</v>
      </c>
      <c r="H157" s="307">
        <f t="shared" ca="1" si="70"/>
        <v>49.11071575625013</v>
      </c>
      <c r="I157" s="304">
        <f t="shared" ca="1" si="71"/>
        <v>53.626851339191312</v>
      </c>
      <c r="J157" s="306">
        <f t="shared" ca="1" si="72"/>
        <v>272.02040420097711</v>
      </c>
      <c r="K157" s="307">
        <f t="shared" ca="1" si="73"/>
        <v>1123.9801783479941</v>
      </c>
      <c r="L157" s="304">
        <f t="shared" ca="1" si="58"/>
        <v>1156.4283555935713</v>
      </c>
      <c r="M157" s="306">
        <f t="shared" ca="1" si="74"/>
        <v>1.1574602409632564</v>
      </c>
      <c r="N157" s="304">
        <f t="shared" ca="1" si="75"/>
        <v>66.317586761389876</v>
      </c>
      <c r="P157" s="310">
        <f t="shared" ca="1" si="76"/>
        <v>23</v>
      </c>
      <c r="Q157" s="304">
        <f t="shared" ca="1" si="77"/>
        <v>0</v>
      </c>
      <c r="R157" s="306">
        <f t="shared" ca="1" si="78"/>
        <v>0</v>
      </c>
      <c r="S157" s="307">
        <f t="shared" ca="1" si="79"/>
        <v>2.7549999999999994</v>
      </c>
      <c r="T157" s="304">
        <f t="shared" ca="1" si="59"/>
        <v>27.026549999999997</v>
      </c>
      <c r="U157" s="311">
        <f t="shared" ca="1" si="60"/>
        <v>0</v>
      </c>
      <c r="V157" s="306">
        <f t="shared" ca="1" si="61"/>
        <v>1.0946386091208717</v>
      </c>
      <c r="W157" s="304">
        <f t="shared" ca="1" si="62"/>
        <v>6.4462660898935811</v>
      </c>
      <c r="Y157" s="314" t="str">
        <f t="shared" ca="1" si="80"/>
        <v/>
      </c>
      <c r="Z157" s="315" t="str">
        <f t="shared" ca="1" si="81"/>
        <v/>
      </c>
      <c r="AA157" s="316" t="str">
        <f t="shared" ca="1" si="82"/>
        <v/>
      </c>
      <c r="AC157" s="310" t="e">
        <f t="shared" ca="1" si="83"/>
        <v>#N/A</v>
      </c>
      <c r="AD157" s="323" t="e">
        <f t="shared" ca="1" si="84"/>
        <v>#N/A</v>
      </c>
      <c r="AE157" s="324">
        <f t="shared" ca="1" si="63"/>
        <v>1123.9801783479941</v>
      </c>
      <c r="AG157" s="306">
        <f t="shared" ca="1" si="85"/>
        <v>-11.4540552902155</v>
      </c>
      <c r="AH157" s="304">
        <f t="shared" ca="1" si="86"/>
        <v>-2.4419551226036478</v>
      </c>
    </row>
    <row r="158" spans="1:34" x14ac:dyDescent="0.2">
      <c r="A158" s="347">
        <f t="shared" ca="1" si="64"/>
        <v>0.1</v>
      </c>
      <c r="B158" s="304">
        <f t="shared" ca="1" si="65"/>
        <v>9.5999999999999606</v>
      </c>
      <c r="D158" s="306">
        <f t="shared" ca="1" si="66"/>
        <v>-0.93983681102152727</v>
      </c>
      <c r="E158" s="307">
        <f t="shared" ca="1" si="67"/>
        <v>-11.952794833277538</v>
      </c>
      <c r="F158" s="304">
        <f t="shared" ca="1" si="68"/>
        <v>11.989687133440027</v>
      </c>
      <c r="G158" s="306">
        <f t="shared" ca="1" si="69"/>
        <v>21.446136617181477</v>
      </c>
      <c r="H158" s="307">
        <f t="shared" ca="1" si="70"/>
        <v>47.915436272922378</v>
      </c>
      <c r="I158" s="304">
        <f t="shared" ca="1" si="71"/>
        <v>52.495959930525103</v>
      </c>
      <c r="J158" s="306">
        <f t="shared" ca="1" si="72"/>
        <v>274.16971704675035</v>
      </c>
      <c r="K158" s="307">
        <f t="shared" ca="1" si="73"/>
        <v>1128.8314859494526</v>
      </c>
      <c r="L158" s="304">
        <f t="shared" ca="1" si="58"/>
        <v>1161.6494985219699</v>
      </c>
      <c r="M158" s="306">
        <f t="shared" ca="1" si="74"/>
        <v>1.1499541637090922</v>
      </c>
      <c r="N158" s="304">
        <f t="shared" ca="1" si="75"/>
        <v>65.88752021402712</v>
      </c>
      <c r="P158" s="310">
        <f t="shared" ca="1" si="76"/>
        <v>23</v>
      </c>
      <c r="Q158" s="304">
        <f t="shared" ca="1" si="77"/>
        <v>0</v>
      </c>
      <c r="R158" s="306">
        <f t="shared" ca="1" si="78"/>
        <v>0</v>
      </c>
      <c r="S158" s="307">
        <f t="shared" ca="1" si="79"/>
        <v>2.7549999999999994</v>
      </c>
      <c r="T158" s="304">
        <f t="shared" ca="1" si="59"/>
        <v>27.026549999999997</v>
      </c>
      <c r="U158" s="311">
        <f t="shared" ca="1" si="60"/>
        <v>0</v>
      </c>
      <c r="V158" s="306">
        <f t="shared" ca="1" si="61"/>
        <v>1.0941060060555032</v>
      </c>
      <c r="W158" s="304">
        <f t="shared" ca="1" si="62"/>
        <v>6.1742475006828812</v>
      </c>
      <c r="Y158" s="314" t="str">
        <f t="shared" ca="1" si="80"/>
        <v/>
      </c>
      <c r="Z158" s="315" t="str">
        <f t="shared" ca="1" si="81"/>
        <v/>
      </c>
      <c r="AA158" s="316" t="str">
        <f t="shared" ca="1" si="82"/>
        <v/>
      </c>
      <c r="AC158" s="310" t="e">
        <f t="shared" ca="1" si="83"/>
        <v>#N/A</v>
      </c>
      <c r="AD158" s="323" t="e">
        <f t="shared" ca="1" si="84"/>
        <v>#N/A</v>
      </c>
      <c r="AE158" s="324">
        <f t="shared" ca="1" si="63"/>
        <v>1128.8314859494526</v>
      </c>
      <c r="AG158" s="306">
        <f t="shared" ca="1" si="85"/>
        <v>-11.323702443000537</v>
      </c>
      <c r="AH158" s="304">
        <f t="shared" ca="1" si="86"/>
        <v>-2.339842500868814</v>
      </c>
    </row>
    <row r="159" spans="1:34" x14ac:dyDescent="0.2">
      <c r="A159" s="347">
        <f t="shared" ca="1" si="64"/>
        <v>0.1</v>
      </c>
      <c r="B159" s="304">
        <f t="shared" ca="1" si="65"/>
        <v>9.6999999999999602</v>
      </c>
      <c r="D159" s="306">
        <f t="shared" ca="1" si="66"/>
        <v>-0.91555748627507294</v>
      </c>
      <c r="E159" s="307">
        <f t="shared" ca="1" si="67"/>
        <v>-11.855558935433834</v>
      </c>
      <c r="F159" s="304">
        <f t="shared" ca="1" si="68"/>
        <v>11.890858807597514</v>
      </c>
      <c r="G159" s="306">
        <f t="shared" ca="1" si="69"/>
        <v>21.35458086855397</v>
      </c>
      <c r="H159" s="307">
        <f t="shared" ca="1" si="70"/>
        <v>46.729880379378997</v>
      </c>
      <c r="I159" s="304">
        <f t="shared" ca="1" si="71"/>
        <v>51.378009345854203</v>
      </c>
      <c r="J159" s="306">
        <f t="shared" ca="1" si="72"/>
        <v>276.3097529210371</v>
      </c>
      <c r="K159" s="307">
        <f t="shared" ca="1" si="73"/>
        <v>1133.5637517820676</v>
      </c>
      <c r="L159" s="304">
        <f t="shared" ca="1" si="58"/>
        <v>1166.7535553464243</v>
      </c>
      <c r="M159" s="306">
        <f t="shared" ca="1" si="74"/>
        <v>1.1421537196814406</v>
      </c>
      <c r="N159" s="304">
        <f t="shared" ca="1" si="75"/>
        <v>65.440587692914661</v>
      </c>
      <c r="P159" s="310">
        <f t="shared" ca="1" si="76"/>
        <v>23</v>
      </c>
      <c r="Q159" s="304">
        <f t="shared" ca="1" si="77"/>
        <v>0</v>
      </c>
      <c r="R159" s="306">
        <f t="shared" ca="1" si="78"/>
        <v>0</v>
      </c>
      <c r="S159" s="307">
        <f t="shared" ca="1" si="79"/>
        <v>2.7549999999999994</v>
      </c>
      <c r="T159" s="304">
        <f t="shared" ca="1" si="59"/>
        <v>27.026549999999997</v>
      </c>
      <c r="U159" s="311">
        <f t="shared" ca="1" si="60"/>
        <v>0</v>
      </c>
      <c r="V159" s="306">
        <f t="shared" ca="1" si="61"/>
        <v>1.0935867076426296</v>
      </c>
      <c r="W159" s="304">
        <f t="shared" ca="1" si="62"/>
        <v>5.9112678582490261</v>
      </c>
      <c r="Y159" s="314" t="str">
        <f t="shared" ca="1" si="80"/>
        <v/>
      </c>
      <c r="Z159" s="315" t="str">
        <f t="shared" ca="1" si="81"/>
        <v/>
      </c>
      <c r="AA159" s="316" t="str">
        <f t="shared" ca="1" si="82"/>
        <v/>
      </c>
      <c r="AC159" s="310" t="e">
        <f t="shared" ca="1" si="83"/>
        <v>#N/A</v>
      </c>
      <c r="AD159" s="323" t="e">
        <f t="shared" ca="1" si="84"/>
        <v>#N/A</v>
      </c>
      <c r="AE159" s="324">
        <f t="shared" ca="1" si="63"/>
        <v>1133.5637517820676</v>
      </c>
      <c r="AG159" s="306">
        <f t="shared" ca="1" si="85"/>
        <v>-11.195136737378927</v>
      </c>
      <c r="AH159" s="304">
        <f t="shared" ca="1" si="86"/>
        <v>-2.2411061708467814</v>
      </c>
    </row>
    <row r="160" spans="1:34" x14ac:dyDescent="0.2">
      <c r="A160" s="347">
        <f t="shared" ca="1" si="64"/>
        <v>0.1</v>
      </c>
      <c r="B160" s="304">
        <f t="shared" ca="1" si="65"/>
        <v>9.7999999999999599</v>
      </c>
      <c r="D160" s="306">
        <f t="shared" ca="1" si="66"/>
        <v>-0.89181097838289392</v>
      </c>
      <c r="E160" s="307">
        <f t="shared" ca="1" si="67"/>
        <v>-11.761535391744337</v>
      </c>
      <c r="F160" s="304">
        <f t="shared" ca="1" si="68"/>
        <v>11.79529743552145</v>
      </c>
      <c r="G160" s="306">
        <f t="shared" ca="1" si="69"/>
        <v>21.265399770715682</v>
      </c>
      <c r="H160" s="307">
        <f t="shared" ca="1" si="70"/>
        <v>45.553726840204561</v>
      </c>
      <c r="I160" s="304">
        <f t="shared" ca="1" si="71"/>
        <v>50.272848103527295</v>
      </c>
      <c r="J160" s="306">
        <f t="shared" ca="1" si="72"/>
        <v>278.44075195300059</v>
      </c>
      <c r="K160" s="307">
        <f t="shared" ca="1" si="73"/>
        <v>1138.1779321430467</v>
      </c>
      <c r="L160" s="304">
        <f t="shared" ca="1" si="58"/>
        <v>1171.7415489627285</v>
      </c>
      <c r="M160" s="306">
        <f t="shared" ca="1" si="74"/>
        <v>1.134043099623909</v>
      </c>
      <c r="N160" s="304">
        <f t="shared" ca="1" si="75"/>
        <v>64.975883394383942</v>
      </c>
      <c r="P160" s="310">
        <f t="shared" ca="1" si="76"/>
        <v>23</v>
      </c>
      <c r="Q160" s="304">
        <f t="shared" ca="1" si="77"/>
        <v>0</v>
      </c>
      <c r="R160" s="306">
        <f t="shared" ca="1" si="78"/>
        <v>0</v>
      </c>
      <c r="S160" s="307">
        <f t="shared" ca="1" si="79"/>
        <v>2.7549999999999994</v>
      </c>
      <c r="T160" s="304">
        <f t="shared" ca="1" si="59"/>
        <v>27.026549999999997</v>
      </c>
      <c r="U160" s="311">
        <f t="shared" ca="1" si="60"/>
        <v>0</v>
      </c>
      <c r="V160" s="306">
        <f t="shared" ca="1" si="61"/>
        <v>1.0930805913025183</v>
      </c>
      <c r="W160" s="304">
        <f t="shared" ca="1" si="62"/>
        <v>5.6570762490270727</v>
      </c>
      <c r="Y160" s="314" t="str">
        <f t="shared" ca="1" si="80"/>
        <v/>
      </c>
      <c r="Z160" s="315" t="str">
        <f t="shared" ca="1" si="81"/>
        <v/>
      </c>
      <c r="AA160" s="316" t="str">
        <f t="shared" ca="1" si="82"/>
        <v/>
      </c>
      <c r="AC160" s="310" t="e">
        <f t="shared" ca="1" si="83"/>
        <v>#N/A</v>
      </c>
      <c r="AD160" s="323" t="e">
        <f t="shared" ca="1" si="84"/>
        <v>#N/A</v>
      </c>
      <c r="AE160" s="324">
        <f t="shared" ca="1" si="63"/>
        <v>1138.1779321430467</v>
      </c>
      <c r="AG160" s="306">
        <f t="shared" ca="1" si="85"/>
        <v>-11.068147614739644</v>
      </c>
      <c r="AH160" s="304">
        <f t="shared" ca="1" si="86"/>
        <v>-2.1456507652446559</v>
      </c>
    </row>
    <row r="161" spans="1:34" x14ac:dyDescent="0.2">
      <c r="A161" s="347">
        <f t="shared" ca="1" si="64"/>
        <v>0.1</v>
      </c>
      <c r="B161" s="304">
        <f t="shared" ca="1" si="65"/>
        <v>9.8999999999999595</v>
      </c>
      <c r="D161" s="306">
        <f t="shared" ca="1" si="66"/>
        <v>-0.86858133139963267</v>
      </c>
      <c r="E161" s="307">
        <f t="shared" ca="1" si="67"/>
        <v>-11.670633570762561</v>
      </c>
      <c r="F161" s="304">
        <f t="shared" ca="1" si="68"/>
        <v>11.702910811941875</v>
      </c>
      <c r="G161" s="306">
        <f t="shared" ca="1" si="69"/>
        <v>21.178541637575719</v>
      </c>
      <c r="H161" s="307">
        <f t="shared" ca="1" si="70"/>
        <v>44.386663483128302</v>
      </c>
      <c r="I161" s="304">
        <f t="shared" ca="1" si="71"/>
        <v>49.180346898522423</v>
      </c>
      <c r="J161" s="306">
        <f t="shared" ca="1" si="72"/>
        <v>280.56294902341517</v>
      </c>
      <c r="K161" s="307">
        <f t="shared" ca="1" si="73"/>
        <v>1142.6749516592133</v>
      </c>
      <c r="L161" s="304">
        <f t="shared" ca="1" si="58"/>
        <v>1176.6144710626761</v>
      </c>
      <c r="M161" s="306">
        <f t="shared" ca="1" si="74"/>
        <v>1.1256054277125631</v>
      </c>
      <c r="N161" s="304">
        <f t="shared" ca="1" si="75"/>
        <v>64.492440404947743</v>
      </c>
      <c r="P161" s="310">
        <f t="shared" ca="1" si="76"/>
        <v>23</v>
      </c>
      <c r="Q161" s="304">
        <f t="shared" ca="1" si="77"/>
        <v>0</v>
      </c>
      <c r="R161" s="306">
        <f t="shared" ca="1" si="78"/>
        <v>0</v>
      </c>
      <c r="S161" s="307">
        <f t="shared" ca="1" si="79"/>
        <v>2.7549999999999994</v>
      </c>
      <c r="T161" s="304">
        <f t="shared" ca="1" si="59"/>
        <v>27.026549999999997</v>
      </c>
      <c r="U161" s="311">
        <f t="shared" ca="1" si="60"/>
        <v>0</v>
      </c>
      <c r="V161" s="306">
        <f t="shared" ca="1" si="61"/>
        <v>1.0925875385699306</v>
      </c>
      <c r="W161" s="304">
        <f t="shared" ca="1" si="62"/>
        <v>5.4114330260430625</v>
      </c>
      <c r="Y161" s="314" t="str">
        <f t="shared" ca="1" si="80"/>
        <v/>
      </c>
      <c r="Z161" s="315" t="str">
        <f t="shared" ca="1" si="81"/>
        <v/>
      </c>
      <c r="AA161" s="316" t="str">
        <f t="shared" ca="1" si="82"/>
        <v/>
      </c>
      <c r="AC161" s="310" t="e">
        <f t="shared" ca="1" si="83"/>
        <v>#N/A</v>
      </c>
      <c r="AD161" s="323" t="e">
        <f t="shared" ca="1" si="84"/>
        <v>#N/A</v>
      </c>
      <c r="AE161" s="324">
        <f t="shared" ca="1" si="63"/>
        <v>1142.6749516592133</v>
      </c>
      <c r="AG161" s="306">
        <f t="shared" ca="1" si="85"/>
        <v>-10.942518749830587</v>
      </c>
      <c r="AH161" s="304">
        <f t="shared" ca="1" si="86"/>
        <v>-2.0533852083582844</v>
      </c>
    </row>
    <row r="162" spans="1:34" x14ac:dyDescent="0.2">
      <c r="A162" s="347">
        <f t="shared" ca="1" si="64"/>
        <v>0.1</v>
      </c>
      <c r="B162" s="304">
        <f t="shared" ca="1" si="65"/>
        <v>9.9999999999999591</v>
      </c>
      <c r="D162" s="306">
        <f t="shared" ca="1" si="66"/>
        <v>-0.84585349476775262</v>
      </c>
      <c r="E162" s="307">
        <f t="shared" ca="1" si="67"/>
        <v>-11.58276674998581</v>
      </c>
      <c r="F162" s="304">
        <f t="shared" ca="1" si="68"/>
        <v>11.613610709817497</v>
      </c>
      <c r="G162" s="306">
        <f t="shared" ca="1" si="69"/>
        <v>21.093956288098944</v>
      </c>
      <c r="H162" s="307">
        <f t="shared" ca="1" si="70"/>
        <v>43.22838680812972</v>
      </c>
      <c r="I162" s="304">
        <f t="shared" ca="1" si="71"/>
        <v>48.100399352994074</v>
      </c>
      <c r="J162" s="306">
        <f t="shared" ca="1" si="72"/>
        <v>282.67657391969891</v>
      </c>
      <c r="K162" s="307">
        <f t="shared" ca="1" si="73"/>
        <v>1147.0557041737761</v>
      </c>
      <c r="L162" s="304">
        <f t="shared" ca="1" si="58"/>
        <v>1181.3732830568738</v>
      </c>
      <c r="M162" s="306">
        <f t="shared" ca="1" si="74"/>
        <v>1.1168226807217909</v>
      </c>
      <c r="N162" s="304">
        <f t="shared" ca="1" si="75"/>
        <v>63.989226069845266</v>
      </c>
      <c r="P162" s="310">
        <f t="shared" ca="1" si="76"/>
        <v>23</v>
      </c>
      <c r="Q162" s="304">
        <f t="shared" ca="1" si="77"/>
        <v>0</v>
      </c>
      <c r="R162" s="306">
        <f t="shared" ca="1" si="78"/>
        <v>0</v>
      </c>
      <c r="S162" s="307">
        <f t="shared" ca="1" si="79"/>
        <v>2.7549999999999994</v>
      </c>
      <c r="T162" s="304">
        <f t="shared" ca="1" si="59"/>
        <v>27.026549999999997</v>
      </c>
      <c r="U162" s="311">
        <f t="shared" ca="1" si="60"/>
        <v>0</v>
      </c>
      <c r="V162" s="306">
        <f t="shared" ca="1" si="61"/>
        <v>1.0921074349763458</v>
      </c>
      <c r="W162" s="304">
        <f t="shared" ca="1" si="62"/>
        <v>5.1741092846885506</v>
      </c>
      <c r="Y162" s="314" t="str">
        <f t="shared" ca="1" si="80"/>
        <v/>
      </c>
      <c r="Z162" s="315" t="str">
        <f t="shared" ca="1" si="81"/>
        <v/>
      </c>
      <c r="AA162" s="316" t="str">
        <f t="shared" ca="1" si="82"/>
        <v/>
      </c>
      <c r="AC162" s="310">
        <f t="shared" ca="1" si="83"/>
        <v>9.9999999999999591</v>
      </c>
      <c r="AD162" s="323">
        <f t="shared" ca="1" si="84"/>
        <v>282.67657391969891</v>
      </c>
      <c r="AE162" s="324">
        <f t="shared" ca="1" si="63"/>
        <v>1147.0557041737761</v>
      </c>
      <c r="AG162" s="306">
        <f t="shared" ca="1" si="85"/>
        <v>-10.818026853108679</v>
      </c>
      <c r="AH162" s="304">
        <f t="shared" ca="1" si="86"/>
        <v>-1.9642225139902227</v>
      </c>
    </row>
    <row r="163" spans="1:34" x14ac:dyDescent="0.2">
      <c r="A163" s="347">
        <f t="shared" ca="1" si="64"/>
        <v>0.1</v>
      </c>
      <c r="B163" s="304">
        <f t="shared" ca="1" si="65"/>
        <v>10.099999999999959</v>
      </c>
      <c r="D163" s="306">
        <f t="shared" ca="1" si="66"/>
        <v>-0.82361330506466668</v>
      </c>
      <c r="E163" s="307">
        <f t="shared" ca="1" si="67"/>
        <v>-11.497851915752038</v>
      </c>
      <c r="F163" s="304">
        <f t="shared" ca="1" si="68"/>
        <v>11.52731267697907</v>
      </c>
      <c r="G163" s="306">
        <f t="shared" ca="1" si="69"/>
        <v>21.011594957592479</v>
      </c>
      <c r="H163" s="307">
        <f t="shared" ca="1" si="70"/>
        <v>42.078601616554515</v>
      </c>
      <c r="I163" s="304">
        <f t="shared" ca="1" si="71"/>
        <v>47.032922901587035</v>
      </c>
      <c r="J163" s="306">
        <f t="shared" ca="1" si="72"/>
        <v>284.78185148198349</v>
      </c>
      <c r="K163" s="307">
        <f t="shared" ca="1" si="73"/>
        <v>1151.3210535950104</v>
      </c>
      <c r="L163" s="304">
        <f t="shared" ca="1" si="58"/>
        <v>1186.0189169590135</v>
      </c>
      <c r="M163" s="306">
        <f t="shared" ca="1" si="74"/>
        <v>1.1076756012157452</v>
      </c>
      <c r="N163" s="304">
        <f t="shared" ca="1" si="75"/>
        <v>63.465137019278238</v>
      </c>
      <c r="P163" s="310">
        <f t="shared" ca="1" si="76"/>
        <v>23</v>
      </c>
      <c r="Q163" s="304">
        <f t="shared" ca="1" si="77"/>
        <v>0</v>
      </c>
      <c r="R163" s="306">
        <f t="shared" ca="1" si="78"/>
        <v>0</v>
      </c>
      <c r="S163" s="307">
        <f t="shared" ca="1" si="79"/>
        <v>2.7549999999999994</v>
      </c>
      <c r="T163" s="304">
        <f t="shared" ca="1" si="59"/>
        <v>27.026549999999997</v>
      </c>
      <c r="U163" s="311">
        <f t="shared" ca="1" si="60"/>
        <v>0</v>
      </c>
      <c r="V163" s="306">
        <f t="shared" ca="1" si="61"/>
        <v>1.0916401699373599</v>
      </c>
      <c r="W163" s="304">
        <f t="shared" ca="1" si="62"/>
        <v>4.944886368893032</v>
      </c>
      <c r="Y163" s="314" t="str">
        <f t="shared" ca="1" si="80"/>
        <v/>
      </c>
      <c r="Z163" s="315" t="str">
        <f t="shared" ca="1" si="81"/>
        <v/>
      </c>
      <c r="AA163" s="316" t="str">
        <f t="shared" ca="1" si="82"/>
        <v/>
      </c>
      <c r="AC163" s="310" t="e">
        <f t="shared" ca="1" si="83"/>
        <v>#N/A</v>
      </c>
      <c r="AD163" s="323" t="e">
        <f t="shared" ca="1" si="84"/>
        <v>#N/A</v>
      </c>
      <c r="AE163" s="324">
        <f t="shared" ca="1" si="63"/>
        <v>1151.3210535950104</v>
      </c>
      <c r="AG163" s="306">
        <f t="shared" ca="1" si="85"/>
        <v>-10.694440379943234</v>
      </c>
      <c r="AH163" s="304">
        <f t="shared" ca="1" si="86"/>
        <v>-1.8780795951682583</v>
      </c>
    </row>
    <row r="164" spans="1:34" x14ac:dyDescent="0.2">
      <c r="A164" s="347">
        <f t="shared" ca="1" si="64"/>
        <v>0.1</v>
      </c>
      <c r="B164" s="304">
        <f t="shared" ca="1" si="65"/>
        <v>10.199999999999958</v>
      </c>
      <c r="D164" s="306">
        <f t="shared" ca="1" si="66"/>
        <v>-0.80184747151364566</v>
      </c>
      <c r="E164" s="307">
        <f t="shared" ca="1" si="67"/>
        <v>-11.415809572246308</v>
      </c>
      <c r="F164" s="304">
        <f t="shared" ca="1" si="68"/>
        <v>11.443935842067766</v>
      </c>
      <c r="G164" s="306">
        <f t="shared" ca="1" si="69"/>
        <v>20.931410210441115</v>
      </c>
      <c r="H164" s="307">
        <f t="shared" ca="1" si="70"/>
        <v>40.937020659329882</v>
      </c>
      <c r="I164" s="304">
        <f t="shared" ca="1" si="71"/>
        <v>45.977859822529368</v>
      </c>
      <c r="J164" s="306">
        <f t="shared" ca="1" si="72"/>
        <v>286.87900174038515</v>
      </c>
      <c r="K164" s="307">
        <f t="shared" ca="1" si="73"/>
        <v>1155.4718347088046</v>
      </c>
      <c r="L164" s="304">
        <f t="shared" ca="1" si="58"/>
        <v>1190.5522762335515</v>
      </c>
      <c r="M164" s="306">
        <f t="shared" ca="1" si="74"/>
        <v>1.0981436045180679</v>
      </c>
      <c r="N164" s="304">
        <f t="shared" ca="1" si="75"/>
        <v>62.918993838168696</v>
      </c>
      <c r="P164" s="310">
        <f t="shared" ca="1" si="76"/>
        <v>23</v>
      </c>
      <c r="Q164" s="304">
        <f t="shared" ca="1" si="77"/>
        <v>0</v>
      </c>
      <c r="R164" s="306">
        <f t="shared" ca="1" si="78"/>
        <v>0</v>
      </c>
      <c r="S164" s="307">
        <f t="shared" ca="1" si="79"/>
        <v>2.7549999999999994</v>
      </c>
      <c r="T164" s="304">
        <f t="shared" ca="1" si="59"/>
        <v>27.026549999999997</v>
      </c>
      <c r="U164" s="311">
        <f t="shared" ca="1" si="60"/>
        <v>0</v>
      </c>
      <c r="V164" s="306">
        <f t="shared" ca="1" si="61"/>
        <v>1.0911856366449821</v>
      </c>
      <c r="W164" s="304">
        <f t="shared" ca="1" si="62"/>
        <v>4.72355540573189</v>
      </c>
      <c r="Y164" s="314" t="str">
        <f t="shared" ca="1" si="80"/>
        <v/>
      </c>
      <c r="Z164" s="315" t="str">
        <f t="shared" ca="1" si="81"/>
        <v/>
      </c>
      <c r="AA164" s="316" t="str">
        <f t="shared" ca="1" si="82"/>
        <v/>
      </c>
      <c r="AC164" s="310" t="e">
        <f t="shared" ca="1" si="83"/>
        <v>#N/A</v>
      </c>
      <c r="AD164" s="323" t="e">
        <f t="shared" ca="1" si="84"/>
        <v>#N/A</v>
      </c>
      <c r="AE164" s="324">
        <f t="shared" ca="1" si="63"/>
        <v>1155.4718347088046</v>
      </c>
      <c r="AG164" s="306">
        <f t="shared" ca="1" si="85"/>
        <v>-10.57151813529835</v>
      </c>
      <c r="AH164" s="304">
        <f t="shared" ca="1" si="86"/>
        <v>-1.7948770848976527</v>
      </c>
    </row>
    <row r="165" spans="1:34" x14ac:dyDescent="0.2">
      <c r="A165" s="347">
        <f t="shared" ca="1" si="64"/>
        <v>0.1</v>
      </c>
      <c r="B165" s="304">
        <f t="shared" ca="1" si="65"/>
        <v>10.299999999999958</v>
      </c>
      <c r="D165" s="306">
        <f t="shared" ca="1" si="66"/>
        <v>-0.78054356531129088</v>
      </c>
      <c r="E165" s="307">
        <f t="shared" ca="1" si="67"/>
        <v>-11.336563558661533</v>
      </c>
      <c r="F165" s="304">
        <f t="shared" ca="1" si="68"/>
        <v>11.363402728800978</v>
      </c>
      <c r="G165" s="306">
        <f t="shared" ca="1" si="69"/>
        <v>20.853355853909985</v>
      </c>
      <c r="H165" s="307">
        <f t="shared" ca="1" si="70"/>
        <v>39.803364303463731</v>
      </c>
      <c r="I165" s="304">
        <f t="shared" ca="1" si="71"/>
        <v>44.935178426752159</v>
      </c>
      <c r="J165" s="306">
        <f t="shared" ca="1" si="72"/>
        <v>288.96824004360269</v>
      </c>
      <c r="K165" s="307">
        <f t="shared" ca="1" si="73"/>
        <v>1159.5088539569442</v>
      </c>
      <c r="L165" s="304">
        <f t="shared" ca="1" si="58"/>
        <v>1194.9742366086573</v>
      </c>
      <c r="M165" s="306">
        <f t="shared" ca="1" si="74"/>
        <v>1.0882046792719555</v>
      </c>
      <c r="N165" s="304">
        <f t="shared" ca="1" si="75"/>
        <v>62.349535368670431</v>
      </c>
      <c r="P165" s="310">
        <f t="shared" ca="1" si="76"/>
        <v>23</v>
      </c>
      <c r="Q165" s="304">
        <f t="shared" ca="1" si="77"/>
        <v>0</v>
      </c>
      <c r="R165" s="306">
        <f t="shared" ca="1" si="78"/>
        <v>0</v>
      </c>
      <c r="S165" s="307">
        <f t="shared" ca="1" si="79"/>
        <v>2.7549999999999994</v>
      </c>
      <c r="T165" s="304">
        <f t="shared" ca="1" si="59"/>
        <v>27.026549999999997</v>
      </c>
      <c r="U165" s="311">
        <f t="shared" ca="1" si="60"/>
        <v>0</v>
      </c>
      <c r="V165" s="306">
        <f t="shared" ca="1" si="61"/>
        <v>1.0907437319645883</v>
      </c>
      <c r="W165" s="304">
        <f t="shared" ca="1" si="62"/>
        <v>4.5099168666455025</v>
      </c>
      <c r="Y165" s="314" t="str">
        <f t="shared" ca="1" si="80"/>
        <v/>
      </c>
      <c r="Z165" s="315" t="str">
        <f t="shared" ca="1" si="81"/>
        <v/>
      </c>
      <c r="AA165" s="316" t="str">
        <f t="shared" ca="1" si="82"/>
        <v/>
      </c>
      <c r="AC165" s="310" t="e">
        <f t="shared" ca="1" si="83"/>
        <v>#N/A</v>
      </c>
      <c r="AD165" s="323" t="e">
        <f t="shared" ca="1" si="84"/>
        <v>#N/A</v>
      </c>
      <c r="AE165" s="324">
        <f t="shared" ca="1" si="63"/>
        <v>1159.5088539569442</v>
      </c>
      <c r="AG165" s="306">
        <f t="shared" ca="1" si="85"/>
        <v>-10.44900776186139</v>
      </c>
      <c r="AH165" s="304">
        <f t="shared" ca="1" si="86"/>
        <v>-1.7145391672348063</v>
      </c>
    </row>
    <row r="166" spans="1:34" x14ac:dyDescent="0.2">
      <c r="A166" s="347">
        <f t="shared" ca="1" si="64"/>
        <v>0.1</v>
      </c>
      <c r="B166" s="304">
        <f t="shared" ca="1" si="65"/>
        <v>10.399999999999958</v>
      </c>
      <c r="D166" s="306">
        <f t="shared" ca="1" si="66"/>
        <v>-0.75969001285102689</v>
      </c>
      <c r="E166" s="307">
        <f t="shared" ca="1" si="67"/>
        <v>-11.260040873567256</v>
      </c>
      <c r="F166" s="304">
        <f t="shared" ca="1" si="68"/>
        <v>11.285639077607915</v>
      </c>
      <c r="G166" s="306">
        <f t="shared" ca="1" si="69"/>
        <v>20.777386852624883</v>
      </c>
      <c r="H166" s="307">
        <f t="shared" ca="1" si="70"/>
        <v>38.677360216107004</v>
      </c>
      <c r="I166" s="304">
        <f t="shared" ca="1" si="71"/>
        <v>43.904874418566855</v>
      </c>
      <c r="J166" s="306">
        <f t="shared" ca="1" si="72"/>
        <v>291.04977717892945</v>
      </c>
      <c r="K166" s="307">
        <f t="shared" ca="1" si="73"/>
        <v>1163.4328901829228</v>
      </c>
      <c r="L166" s="304">
        <f t="shared" ca="1" si="58"/>
        <v>1199.2856468561997</v>
      </c>
      <c r="M166" s="306">
        <f t="shared" ca="1" si="74"/>
        <v>1.0778352814895553</v>
      </c>
      <c r="N166" s="304">
        <f t="shared" ca="1" si="75"/>
        <v>61.755412639646579</v>
      </c>
      <c r="P166" s="310">
        <f t="shared" ca="1" si="76"/>
        <v>23</v>
      </c>
      <c r="Q166" s="304">
        <f t="shared" ca="1" si="77"/>
        <v>0</v>
      </c>
      <c r="R166" s="306">
        <f t="shared" ca="1" si="78"/>
        <v>0</v>
      </c>
      <c r="S166" s="307">
        <f t="shared" ca="1" si="79"/>
        <v>2.7549999999999994</v>
      </c>
      <c r="T166" s="304">
        <f t="shared" ca="1" si="59"/>
        <v>27.026549999999997</v>
      </c>
      <c r="U166" s="311">
        <f t="shared" ca="1" si="60"/>
        <v>0</v>
      </c>
      <c r="V166" s="306">
        <f t="shared" ca="1" si="61"/>
        <v>1.0903143563362834</v>
      </c>
      <c r="W166" s="304">
        <f t="shared" ca="1" si="62"/>
        <v>4.3037801535711129</v>
      </c>
      <c r="Y166" s="314" t="str">
        <f t="shared" ca="1" si="80"/>
        <v/>
      </c>
      <c r="Z166" s="315" t="str">
        <f t="shared" ca="1" si="81"/>
        <v/>
      </c>
      <c r="AA166" s="316" t="str">
        <f t="shared" ca="1" si="82"/>
        <v/>
      </c>
      <c r="AC166" s="310" t="e">
        <f t="shared" ca="1" si="83"/>
        <v>#N/A</v>
      </c>
      <c r="AD166" s="323" t="e">
        <f t="shared" ca="1" si="84"/>
        <v>#N/A</v>
      </c>
      <c r="AE166" s="324">
        <f t="shared" ca="1" si="63"/>
        <v>1163.4328901829228</v>
      </c>
      <c r="AG166" s="306">
        <f t="shared" ca="1" si="85"/>
        <v>-10.32664409902228</v>
      </c>
      <c r="AH166" s="304">
        <f t="shared" ca="1" si="86"/>
        <v>-1.6369934180201464</v>
      </c>
    </row>
    <row r="167" spans="1:34" x14ac:dyDescent="0.2">
      <c r="A167" s="347">
        <f t="shared" ca="1" si="64"/>
        <v>0.1</v>
      </c>
      <c r="B167" s="304">
        <f t="shared" ca="1" si="65"/>
        <v>10.499999999999957</v>
      </c>
      <c r="D167" s="306">
        <f t="shared" ca="1" si="66"/>
        <v>-0.73927609294865537</v>
      </c>
      <c r="E167" s="307">
        <f t="shared" ca="1" si="67"/>
        <v>-11.186171505538439</v>
      </c>
      <c r="F167" s="304">
        <f t="shared" ca="1" si="68"/>
        <v>11.210573673676363</v>
      </c>
      <c r="G167" s="306">
        <f t="shared" ca="1" si="69"/>
        <v>20.703459243330016</v>
      </c>
      <c r="H167" s="307">
        <f t="shared" ca="1" si="70"/>
        <v>37.558743065553159</v>
      </c>
      <c r="I167" s="304">
        <f t="shared" ca="1" si="71"/>
        <v>42.886972442741452</v>
      </c>
      <c r="J167" s="306">
        <f t="shared" ca="1" si="72"/>
        <v>293.12381948372717</v>
      </c>
      <c r="K167" s="307">
        <f t="shared" ca="1" si="73"/>
        <v>1167.2446953470057</v>
      </c>
      <c r="L167" s="304">
        <f t="shared" ca="1" si="58"/>
        <v>1203.4873295404705</v>
      </c>
      <c r="M167" s="306">
        <f t="shared" ca="1" si="74"/>
        <v>1.0670102221124069</v>
      </c>
      <c r="N167" s="304">
        <f t="shared" ca="1" si="75"/>
        <v>61.135182424357467</v>
      </c>
      <c r="P167" s="310">
        <f t="shared" ca="1" si="76"/>
        <v>23</v>
      </c>
      <c r="Q167" s="304">
        <f t="shared" ca="1" si="77"/>
        <v>0</v>
      </c>
      <c r="R167" s="306">
        <f t="shared" ca="1" si="78"/>
        <v>0</v>
      </c>
      <c r="S167" s="307">
        <f t="shared" ca="1" si="79"/>
        <v>2.7549999999999994</v>
      </c>
      <c r="T167" s="304">
        <f t="shared" ca="1" si="59"/>
        <v>27.026549999999997</v>
      </c>
      <c r="U167" s="311">
        <f t="shared" ca="1" si="60"/>
        <v>0</v>
      </c>
      <c r="V167" s="306">
        <f t="shared" ca="1" si="61"/>
        <v>1.0898974136804496</v>
      </c>
      <c r="W167" s="304">
        <f t="shared" ca="1" si="62"/>
        <v>4.1049632084045902</v>
      </c>
      <c r="Y167" s="314" t="str">
        <f t="shared" ca="1" si="80"/>
        <v/>
      </c>
      <c r="Z167" s="315" t="str">
        <f t="shared" ca="1" si="81"/>
        <v/>
      </c>
      <c r="AA167" s="316" t="str">
        <f t="shared" ca="1" si="82"/>
        <v/>
      </c>
      <c r="AC167" s="310" t="e">
        <f t="shared" ca="1" si="83"/>
        <v>#N/A</v>
      </c>
      <c r="AD167" s="323" t="e">
        <f t="shared" ca="1" si="84"/>
        <v>#N/A</v>
      </c>
      <c r="AE167" s="324">
        <f t="shared" ca="1" si="63"/>
        <v>1167.2446953470057</v>
      </c>
      <c r="AG167" s="306">
        <f t="shared" ca="1" si="85"/>
        <v>-10.204147399713198</v>
      </c>
      <c r="AH167" s="304">
        <f t="shared" ca="1" si="86"/>
        <v>-1.5621706546537617</v>
      </c>
    </row>
    <row r="168" spans="1:34" x14ac:dyDescent="0.2">
      <c r="A168" s="347">
        <f t="shared" ca="1" si="64"/>
        <v>0.1</v>
      </c>
      <c r="B168" s="304">
        <f t="shared" ca="1" si="65"/>
        <v>10.599999999999957</v>
      </c>
      <c r="D168" s="306">
        <f t="shared" ca="1" si="66"/>
        <v>-0.71929193820231263</v>
      </c>
      <c r="E168" s="307">
        <f t="shared" ca="1" si="67"/>
        <v>-11.114888269083245</v>
      </c>
      <c r="F168" s="304">
        <f t="shared" ca="1" si="68"/>
        <v>11.138138180439636</v>
      </c>
      <c r="G168" s="306">
        <f t="shared" ca="1" si="69"/>
        <v>20.631530049509784</v>
      </c>
      <c r="H168" s="307">
        <f t="shared" ca="1" si="70"/>
        <v>36.447254238644831</v>
      </c>
      <c r="I168" s="304">
        <f t="shared" ca="1" si="71"/>
        <v>41.881527834120845</v>
      </c>
      <c r="J168" s="306">
        <f t="shared" ca="1" si="72"/>
        <v>295.19056894836916</v>
      </c>
      <c r="K168" s="307">
        <f t="shared" ca="1" si="73"/>
        <v>1170.9449952122156</v>
      </c>
      <c r="L168" s="304">
        <f t="shared" ca="1" si="58"/>
        <v>1207.5800817372724</v>
      </c>
      <c r="M168" s="306">
        <f t="shared" ca="1" si="74"/>
        <v>1.0557025482734463</v>
      </c>
      <c r="N168" s="304">
        <f t="shared" ca="1" si="75"/>
        <v>60.487300437274527</v>
      </c>
      <c r="P168" s="310">
        <f t="shared" ca="1" si="76"/>
        <v>23</v>
      </c>
      <c r="Q168" s="304">
        <f t="shared" ca="1" si="77"/>
        <v>0</v>
      </c>
      <c r="R168" s="306">
        <f t="shared" ca="1" si="78"/>
        <v>0</v>
      </c>
      <c r="S168" s="307">
        <f t="shared" ca="1" si="79"/>
        <v>2.7549999999999994</v>
      </c>
      <c r="T168" s="304">
        <f t="shared" ca="1" si="59"/>
        <v>27.026549999999997</v>
      </c>
      <c r="U168" s="311">
        <f t="shared" ca="1" si="60"/>
        <v>0</v>
      </c>
      <c r="V168" s="306">
        <f t="shared" ca="1" si="61"/>
        <v>1.0894928113072559</v>
      </c>
      <c r="W168" s="304">
        <f t="shared" ca="1" si="62"/>
        <v>3.9132921443144486</v>
      </c>
      <c r="Y168" s="314" t="str">
        <f t="shared" ca="1" si="80"/>
        <v/>
      </c>
      <c r="Z168" s="315" t="str">
        <f t="shared" ca="1" si="81"/>
        <v/>
      </c>
      <c r="AA168" s="316" t="str">
        <f t="shared" ca="1" si="82"/>
        <v/>
      </c>
      <c r="AC168" s="310" t="e">
        <f t="shared" ca="1" si="83"/>
        <v>#N/A</v>
      </c>
      <c r="AD168" s="323" t="e">
        <f t="shared" ca="1" si="84"/>
        <v>#N/A</v>
      </c>
      <c r="AE168" s="324">
        <f t="shared" ca="1" si="63"/>
        <v>1170.9449952122156</v>
      </c>
      <c r="AG168" s="306">
        <f t="shared" ca="1" si="85"/>
        <v>-10.081221391990121</v>
      </c>
      <c r="AH168" s="304">
        <f t="shared" ca="1" si="86"/>
        <v>-1.4900047943392345</v>
      </c>
    </row>
    <row r="169" spans="1:34" x14ac:dyDescent="0.2">
      <c r="A169" s="347">
        <f t="shared" ca="1" si="64"/>
        <v>0.1</v>
      </c>
      <c r="B169" s="304">
        <f t="shared" ca="1" si="65"/>
        <v>10.699999999999957</v>
      </c>
      <c r="D169" s="306">
        <f t="shared" ca="1" si="66"/>
        <v>-0.69972854064464018</v>
      </c>
      <c r="E169" s="307">
        <f t="shared" ca="1" si="67"/>
        <v>-11.046126644883378</v>
      </c>
      <c r="F169" s="304">
        <f t="shared" ca="1" si="68"/>
        <v>11.068266977508051</v>
      </c>
      <c r="G169" s="306">
        <f t="shared" ca="1" si="69"/>
        <v>20.561557195445321</v>
      </c>
      <c r="H169" s="307">
        <f t="shared" ca="1" si="70"/>
        <v>35.342641574156495</v>
      </c>
      <c r="I169" s="304">
        <f t="shared" ca="1" si="71"/>
        <v>40.888628587186247</v>
      </c>
      <c r="J169" s="306">
        <f t="shared" ca="1" si="72"/>
        <v>297.25022331061689</v>
      </c>
      <c r="K169" s="307">
        <f t="shared" ca="1" si="73"/>
        <v>1174.5344900028558</v>
      </c>
      <c r="L169" s="304">
        <f t="shared" ca="1" si="58"/>
        <v>1211.5646757249406</v>
      </c>
      <c r="M169" s="306">
        <f t="shared" ca="1" si="74"/>
        <v>1.0438834186788633</v>
      </c>
      <c r="N169" s="304">
        <f t="shared" ca="1" si="75"/>
        <v>59.810114193986749</v>
      </c>
      <c r="P169" s="310">
        <f t="shared" ca="1" si="76"/>
        <v>23</v>
      </c>
      <c r="Q169" s="304">
        <f t="shared" ca="1" si="77"/>
        <v>0</v>
      </c>
      <c r="R169" s="306">
        <f t="shared" ca="1" si="78"/>
        <v>0</v>
      </c>
      <c r="S169" s="307">
        <f t="shared" ca="1" si="79"/>
        <v>2.7549999999999994</v>
      </c>
      <c r="T169" s="304">
        <f t="shared" ca="1" si="59"/>
        <v>27.026549999999997</v>
      </c>
      <c r="U169" s="311">
        <f t="shared" ca="1" si="60"/>
        <v>0</v>
      </c>
      <c r="V169" s="306">
        <f t="shared" ca="1" si="61"/>
        <v>1.0891004598299148</v>
      </c>
      <c r="W169" s="304">
        <f t="shared" ca="1" si="62"/>
        <v>3.7286008975266811</v>
      </c>
      <c r="Y169" s="314" t="str">
        <f t="shared" ca="1" si="80"/>
        <v/>
      </c>
      <c r="Z169" s="315" t="str">
        <f t="shared" ca="1" si="81"/>
        <v/>
      </c>
      <c r="AA169" s="316" t="str">
        <f t="shared" ca="1" si="82"/>
        <v/>
      </c>
      <c r="AC169" s="310" t="e">
        <f t="shared" ca="1" si="83"/>
        <v>#N/A</v>
      </c>
      <c r="AD169" s="323" t="e">
        <f t="shared" ca="1" si="84"/>
        <v>#N/A</v>
      </c>
      <c r="AE169" s="324">
        <f t="shared" ca="1" si="63"/>
        <v>1174.5344900028558</v>
      </c>
      <c r="AG169" s="306">
        <f t="shared" ca="1" si="85"/>
        <v>-9.9575511725095858</v>
      </c>
      <c r="AH169" s="304">
        <f t="shared" ca="1" si="86"/>
        <v>-1.4204327202593283</v>
      </c>
    </row>
    <row r="170" spans="1:34" x14ac:dyDescent="0.2">
      <c r="A170" s="347">
        <f t="shared" ca="1" si="64"/>
        <v>0.1</v>
      </c>
      <c r="B170" s="304">
        <f t="shared" ca="1" si="65"/>
        <v>10.799999999999956</v>
      </c>
      <c r="D170" s="306">
        <f t="shared" ca="1" si="66"/>
        <v>-0.68057776186895358</v>
      </c>
      <c r="E170" s="307">
        <f t="shared" ca="1" si="67"/>
        <v>-10.979824623322024</v>
      </c>
      <c r="F170" s="304">
        <f t="shared" ca="1" si="68"/>
        <v>11.000897002011207</v>
      </c>
      <c r="G170" s="306">
        <f t="shared" ca="1" si="69"/>
        <v>20.493499419258427</v>
      </c>
      <c r="H170" s="307">
        <f t="shared" ca="1" si="70"/>
        <v>34.244659111824291</v>
      </c>
      <c r="I170" s="304">
        <f t="shared" ca="1" si="71"/>
        <v>39.9083975640741</v>
      </c>
      <c r="J170" s="306">
        <f t="shared" ca="1" si="72"/>
        <v>299.30297614135208</v>
      </c>
      <c r="K170" s="307">
        <f t="shared" ca="1" si="73"/>
        <v>1178.0138550371548</v>
      </c>
      <c r="L170" s="304">
        <f t="shared" ca="1" si="58"/>
        <v>1215.4418596488149</v>
      </c>
      <c r="M170" s="306">
        <f t="shared" ca="1" si="74"/>
        <v>1.0315219738307906</v>
      </c>
      <c r="N170" s="304">
        <f t="shared" ca="1" si="75"/>
        <v>59.101855575508452</v>
      </c>
      <c r="P170" s="310">
        <f t="shared" ca="1" si="76"/>
        <v>23</v>
      </c>
      <c r="Q170" s="304">
        <f t="shared" ca="1" si="77"/>
        <v>0</v>
      </c>
      <c r="R170" s="306">
        <f t="shared" ca="1" si="78"/>
        <v>0</v>
      </c>
      <c r="S170" s="307">
        <f t="shared" ca="1" si="79"/>
        <v>2.7549999999999994</v>
      </c>
      <c r="T170" s="304">
        <f t="shared" ca="1" si="59"/>
        <v>27.026549999999997</v>
      </c>
      <c r="U170" s="311">
        <f t="shared" ca="1" si="60"/>
        <v>0</v>
      </c>
      <c r="V170" s="306">
        <f t="shared" ca="1" si="61"/>
        <v>1.0887202730814831</v>
      </c>
      <c r="W170" s="304">
        <f t="shared" ca="1" si="62"/>
        <v>3.5507308982863117</v>
      </c>
      <c r="Y170" s="314" t="str">
        <f t="shared" ca="1" si="80"/>
        <v/>
      </c>
      <c r="Z170" s="315" t="str">
        <f t="shared" ca="1" si="81"/>
        <v/>
      </c>
      <c r="AA170" s="316" t="str">
        <f t="shared" ca="1" si="82"/>
        <v/>
      </c>
      <c r="AC170" s="310" t="e">
        <f t="shared" ca="1" si="83"/>
        <v>#N/A</v>
      </c>
      <c r="AD170" s="323" t="e">
        <f t="shared" ca="1" si="84"/>
        <v>#N/A</v>
      </c>
      <c r="AE170" s="324">
        <f t="shared" ca="1" si="63"/>
        <v>1178.0138550371548</v>
      </c>
      <c r="AG170" s="306">
        <f t="shared" ca="1" si="85"/>
        <v>-9.8328009199061235</v>
      </c>
      <c r="AH170" s="304">
        <f t="shared" ca="1" si="86"/>
        <v>-1.3533941551820987</v>
      </c>
    </row>
    <row r="171" spans="1:34" x14ac:dyDescent="0.2">
      <c r="A171" s="347">
        <f t="shared" ca="1" si="64"/>
        <v>0.1</v>
      </c>
      <c r="B171" s="304">
        <f t="shared" ca="1" si="65"/>
        <v>10.899999999999956</v>
      </c>
      <c r="D171" s="306">
        <f t="shared" ca="1" si="66"/>
        <v>-0.66183234783256562</v>
      </c>
      <c r="E171" s="307">
        <f t="shared" ca="1" si="67"/>
        <v>-10.915922550221277</v>
      </c>
      <c r="F171" s="304">
        <f t="shared" ca="1" si="68"/>
        <v>10.935967592264845</v>
      </c>
      <c r="G171" s="306">
        <f t="shared" ca="1" si="69"/>
        <v>20.427316184475171</v>
      </c>
      <c r="H171" s="307">
        <f t="shared" ca="1" si="70"/>
        <v>33.153066856802162</v>
      </c>
      <c r="I171" s="304">
        <f t="shared" ca="1" si="71"/>
        <v>38.940994960479827</v>
      </c>
      <c r="J171" s="306">
        <f t="shared" ca="1" si="72"/>
        <v>301.34901692153875</v>
      </c>
      <c r="K171" s="307">
        <f t="shared" ca="1" si="73"/>
        <v>1181.3837413355861</v>
      </c>
      <c r="L171" s="304">
        <f t="shared" ca="1" si="58"/>
        <v>1219.2123581606468</v>
      </c>
      <c r="M171" s="306">
        <f t="shared" ca="1" si="74"/>
        <v>1.0185852022090556</v>
      </c>
      <c r="N171" s="304">
        <f t="shared" ca="1" si="75"/>
        <v>58.360633161058423</v>
      </c>
      <c r="P171" s="310">
        <f t="shared" ca="1" si="76"/>
        <v>23</v>
      </c>
      <c r="Q171" s="304">
        <f t="shared" ca="1" si="77"/>
        <v>0</v>
      </c>
      <c r="R171" s="306">
        <f t="shared" ca="1" si="78"/>
        <v>0</v>
      </c>
      <c r="S171" s="307">
        <f t="shared" ca="1" si="79"/>
        <v>2.7549999999999994</v>
      </c>
      <c r="T171" s="304">
        <f t="shared" ca="1" si="59"/>
        <v>27.026549999999997</v>
      </c>
      <c r="U171" s="311">
        <f t="shared" ca="1" si="60"/>
        <v>0</v>
      </c>
      <c r="V171" s="306">
        <f t="shared" ca="1" si="61"/>
        <v>1.088352168035001</v>
      </c>
      <c r="W171" s="304">
        <f t="shared" ca="1" si="62"/>
        <v>3.3795307597808075</v>
      </c>
      <c r="Y171" s="314" t="str">
        <f t="shared" ca="1" si="80"/>
        <v/>
      </c>
      <c r="Z171" s="315" t="str">
        <f t="shared" ca="1" si="81"/>
        <v/>
      </c>
      <c r="AA171" s="316" t="str">
        <f t="shared" ca="1" si="82"/>
        <v/>
      </c>
      <c r="AC171" s="310" t="e">
        <f t="shared" ca="1" si="83"/>
        <v>#N/A</v>
      </c>
      <c r="AD171" s="323" t="e">
        <f t="shared" ca="1" si="84"/>
        <v>#N/A</v>
      </c>
      <c r="AE171" s="324">
        <f t="shared" ca="1" si="63"/>
        <v>1181.3837413355861</v>
      </c>
      <c r="AG171" s="306">
        <f t="shared" ca="1" si="85"/>
        <v>-9.706611417745199</v>
      </c>
      <c r="AH171" s="304">
        <f t="shared" ca="1" si="86"/>
        <v>-1.2888315420276997</v>
      </c>
    </row>
    <row r="172" spans="1:34" x14ac:dyDescent="0.2">
      <c r="A172" s="347">
        <f t="shared" ca="1" si="64"/>
        <v>0.1</v>
      </c>
      <c r="B172" s="304">
        <f t="shared" ca="1" si="65"/>
        <v>10.999999999999956</v>
      </c>
      <c r="D172" s="306">
        <f t="shared" ca="1" si="66"/>
        <v>-0.64348594855778263</v>
      </c>
      <c r="E172" s="307">
        <f t="shared" ca="1" si="67"/>
        <v>-10.85436297364225</v>
      </c>
      <c r="F172" s="304">
        <f t="shared" ca="1" si="68"/>
        <v>10.873420332607727</v>
      </c>
      <c r="G172" s="306">
        <f t="shared" ca="1" si="69"/>
        <v>20.362967589619391</v>
      </c>
      <c r="H172" s="307">
        <f t="shared" ca="1" si="70"/>
        <v>32.067630559437937</v>
      </c>
      <c r="I172" s="304">
        <f t="shared" ca="1" si="71"/>
        <v>37.986621049423277</v>
      </c>
      <c r="J172" s="306">
        <f t="shared" ca="1" si="72"/>
        <v>303.38853111024349</v>
      </c>
      <c r="K172" s="307">
        <f t="shared" ca="1" si="73"/>
        <v>1184.6447762063981</v>
      </c>
      <c r="L172" s="304">
        <f t="shared" ca="1" si="58"/>
        <v>1222.8768730343779</v>
      </c>
      <c r="M172" s="306">
        <f t="shared" ca="1" si="74"/>
        <v>1.0050378040460146</v>
      </c>
      <c r="N172" s="304">
        <f t="shared" ca="1" si="75"/>
        <v>57.584424422932891</v>
      </c>
      <c r="P172" s="310">
        <f t="shared" ca="1" si="76"/>
        <v>23</v>
      </c>
      <c r="Q172" s="304">
        <f t="shared" ca="1" si="77"/>
        <v>0</v>
      </c>
      <c r="R172" s="306">
        <f t="shared" ca="1" si="78"/>
        <v>0</v>
      </c>
      <c r="S172" s="307">
        <f t="shared" ca="1" si="79"/>
        <v>2.7549999999999994</v>
      </c>
      <c r="T172" s="304">
        <f t="shared" ca="1" si="59"/>
        <v>27.026549999999997</v>
      </c>
      <c r="U172" s="311">
        <f t="shared" ca="1" si="60"/>
        <v>0</v>
      </c>
      <c r="V172" s="306">
        <f t="shared" ca="1" si="61"/>
        <v>1.0879960647267737</v>
      </c>
      <c r="W172" s="304">
        <f t="shared" ca="1" si="62"/>
        <v>3.214855983881971</v>
      </c>
      <c r="Y172" s="314" t="str">
        <f t="shared" ca="1" si="80"/>
        <v/>
      </c>
      <c r="Z172" s="315" t="str">
        <f t="shared" ca="1" si="81"/>
        <v/>
      </c>
      <c r="AA172" s="316" t="str">
        <f t="shared" ca="1" si="82"/>
        <v/>
      </c>
      <c r="AC172" s="310">
        <f t="shared" ca="1" si="83"/>
        <v>10.999999999999956</v>
      </c>
      <c r="AD172" s="323">
        <f t="shared" ca="1" si="84"/>
        <v>303.38853111024349</v>
      </c>
      <c r="AE172" s="324">
        <f t="shared" ca="1" si="63"/>
        <v>1184.6447762063981</v>
      </c>
      <c r="AG172" s="306">
        <f t="shared" ca="1" si="85"/>
        <v>-9.5785973795267427</v>
      </c>
      <c r="AH172" s="304">
        <f t="shared" ca="1" si="86"/>
        <v>-1.2266899309549213</v>
      </c>
    </row>
    <row r="173" spans="1:34" x14ac:dyDescent="0.2">
      <c r="A173" s="347">
        <f t="shared" ca="1" si="64"/>
        <v>0.1</v>
      </c>
      <c r="B173" s="304">
        <f t="shared" ca="1" si="65"/>
        <v>11.099999999999955</v>
      </c>
      <c r="D173" s="306">
        <f t="shared" ca="1" si="66"/>
        <v>-0.62553314296234597</v>
      </c>
      <c r="E173" s="307">
        <f t="shared" ca="1" si="67"/>
        <v>-10.795090490515069</v>
      </c>
      <c r="F173" s="304">
        <f t="shared" ca="1" si="68"/>
        <v>10.813198898168535</v>
      </c>
      <c r="G173" s="306">
        <f t="shared" ca="1" si="69"/>
        <v>20.300414275323156</v>
      </c>
      <c r="H173" s="307">
        <f t="shared" ca="1" si="70"/>
        <v>30.988121510386431</v>
      </c>
      <c r="I173" s="304">
        <f t="shared" ca="1" si="71"/>
        <v>37.045519222872535</v>
      </c>
      <c r="J173" s="306">
        <f t="shared" ca="1" si="72"/>
        <v>305.42170020349062</v>
      </c>
      <c r="K173" s="307">
        <f t="shared" ca="1" si="73"/>
        <v>1187.7975638098892</v>
      </c>
      <c r="L173" s="304">
        <f t="shared" ca="1" si="58"/>
        <v>1226.436083759728</v>
      </c>
      <c r="M173" s="306">
        <f t="shared" ca="1" si="74"/>
        <v>0.99084205499172417</v>
      </c>
      <c r="N173" s="304">
        <f t="shared" ca="1" si="75"/>
        <v>56.771067915095216</v>
      </c>
      <c r="P173" s="310">
        <f t="shared" ca="1" si="76"/>
        <v>23</v>
      </c>
      <c r="Q173" s="304">
        <f t="shared" ca="1" si="77"/>
        <v>0</v>
      </c>
      <c r="R173" s="306">
        <f t="shared" ca="1" si="78"/>
        <v>0</v>
      </c>
      <c r="S173" s="307">
        <f t="shared" ca="1" si="79"/>
        <v>2.7549999999999994</v>
      </c>
      <c r="T173" s="304">
        <f t="shared" ca="1" si="59"/>
        <v>27.026549999999997</v>
      </c>
      <c r="U173" s="311">
        <f t="shared" ca="1" si="60"/>
        <v>0</v>
      </c>
      <c r="V173" s="306">
        <f t="shared" ca="1" si="61"/>
        <v>1.0876518861825981</v>
      </c>
      <c r="W173" s="304">
        <f t="shared" ca="1" si="62"/>
        <v>3.0565686826270682</v>
      </c>
      <c r="Y173" s="314" t="str">
        <f t="shared" ca="1" si="80"/>
        <v/>
      </c>
      <c r="Z173" s="315" t="str">
        <f t="shared" ca="1" si="81"/>
        <v/>
      </c>
      <c r="AA173" s="316" t="str">
        <f t="shared" ca="1" si="82"/>
        <v/>
      </c>
      <c r="AC173" s="310" t="e">
        <f t="shared" ca="1" si="83"/>
        <v>#N/A</v>
      </c>
      <c r="AD173" s="323" t="e">
        <f t="shared" ca="1" si="84"/>
        <v>#N/A</v>
      </c>
      <c r="AE173" s="324">
        <f t="shared" ca="1" si="63"/>
        <v>1187.7975638098892</v>
      </c>
      <c r="AG173" s="306">
        <f t="shared" ca="1" si="85"/>
        <v>-9.4483445725521555</v>
      </c>
      <c r="AH173" s="304">
        <f t="shared" ca="1" si="86"/>
        <v>-1.1669168725524397</v>
      </c>
    </row>
    <row r="174" spans="1:34" x14ac:dyDescent="0.2">
      <c r="A174" s="347">
        <f t="shared" ca="1" si="64"/>
        <v>0.1</v>
      </c>
      <c r="B174" s="304">
        <f t="shared" ca="1" si="65"/>
        <v>11.199999999999955</v>
      </c>
      <c r="D174" s="306">
        <f t="shared" ca="1" si="66"/>
        <v>-0.60796946905356553</v>
      </c>
      <c r="E174" s="307">
        <f t="shared" ca="1" si="67"/>
        <v>-10.738051591761771</v>
      </c>
      <c r="F174" s="304">
        <f t="shared" ca="1" si="68"/>
        <v>10.755248898218897</v>
      </c>
      <c r="G174" s="306">
        <f t="shared" ca="1" si="69"/>
        <v>20.2396173284178</v>
      </c>
      <c r="H174" s="307">
        <f t="shared" ca="1" si="70"/>
        <v>29.914316351210253</v>
      </c>
      <c r="I174" s="304">
        <f t="shared" ca="1" si="71"/>
        <v>36.117979350471352</v>
      </c>
      <c r="J174" s="306">
        <f t="shared" ca="1" si="72"/>
        <v>307.44870178367768</v>
      </c>
      <c r="K174" s="307">
        <f t="shared" ca="1" si="73"/>
        <v>1190.842685702969</v>
      </c>
      <c r="L174" s="304">
        <f t="shared" ca="1" si="58"/>
        <v>1229.8906481149977</v>
      </c>
      <c r="M174" s="306">
        <f t="shared" ca="1" si="74"/>
        <v>0.9759576728117948</v>
      </c>
      <c r="N174" s="304">
        <f t="shared" ca="1" si="75"/>
        <v>55.918255635525533</v>
      </c>
      <c r="P174" s="310">
        <f t="shared" ca="1" si="76"/>
        <v>23</v>
      </c>
      <c r="Q174" s="304">
        <f t="shared" ca="1" si="77"/>
        <v>0</v>
      </c>
      <c r="R174" s="306">
        <f t="shared" ca="1" si="78"/>
        <v>0</v>
      </c>
      <c r="S174" s="307">
        <f t="shared" ca="1" si="79"/>
        <v>2.7549999999999994</v>
      </c>
      <c r="T174" s="304">
        <f t="shared" ca="1" si="59"/>
        <v>27.026549999999997</v>
      </c>
      <c r="U174" s="311">
        <f t="shared" ca="1" si="60"/>
        <v>0</v>
      </c>
      <c r="V174" s="306">
        <f t="shared" ca="1" si="61"/>
        <v>1.0873195583467432</v>
      </c>
      <c r="W174" s="304">
        <f t="shared" ca="1" si="62"/>
        <v>2.9045373144169062</v>
      </c>
      <c r="Y174" s="314" t="str">
        <f t="shared" ca="1" si="80"/>
        <v/>
      </c>
      <c r="Z174" s="315" t="str">
        <f t="shared" ca="1" si="81"/>
        <v/>
      </c>
      <c r="AA174" s="316" t="str">
        <f t="shared" ca="1" si="82"/>
        <v/>
      </c>
      <c r="AC174" s="310" t="e">
        <f t="shared" ca="1" si="83"/>
        <v>#N/A</v>
      </c>
      <c r="AD174" s="323" t="e">
        <f t="shared" ca="1" si="84"/>
        <v>#N/A</v>
      </c>
      <c r="AE174" s="324">
        <f t="shared" ca="1" si="63"/>
        <v>1190.842685702969</v>
      </c>
      <c r="AG174" s="306">
        <f t="shared" ca="1" si="85"/>
        <v>-9.3154067438682535</v>
      </c>
      <c r="AH174" s="304">
        <f t="shared" ca="1" si="86"/>
        <v>-1.1094623167430377</v>
      </c>
    </row>
    <row r="175" spans="1:34" x14ac:dyDescent="0.2">
      <c r="A175" s="347">
        <f t="shared" ca="1" si="64"/>
        <v>0.1</v>
      </c>
      <c r="B175" s="304">
        <f t="shared" ca="1" si="65"/>
        <v>11.299999999999955</v>
      </c>
      <c r="D175" s="306">
        <f t="shared" ca="1" si="66"/>
        <v>-0.59079145971035818</v>
      </c>
      <c r="E175" s="307">
        <f t="shared" ca="1" si="67"/>
        <v>-10.683194504451164</v>
      </c>
      <c r="F175" s="304">
        <f t="shared" ca="1" si="68"/>
        <v>10.699517716645094</v>
      </c>
      <c r="G175" s="306">
        <f t="shared" ca="1" si="69"/>
        <v>20.180538182446764</v>
      </c>
      <c r="H175" s="307">
        <f t="shared" ca="1" si="70"/>
        <v>28.845996900765137</v>
      </c>
      <c r="I175" s="304">
        <f t="shared" ca="1" si="71"/>
        <v>35.204341472780648</v>
      </c>
      <c r="J175" s="306">
        <f t="shared" ca="1" si="72"/>
        <v>309.46970955922092</v>
      </c>
      <c r="K175" s="307">
        <f t="shared" ca="1" si="73"/>
        <v>1193.7807013655677</v>
      </c>
      <c r="L175" s="304">
        <f t="shared" ca="1" si="58"/>
        <v>1233.2412027205121</v>
      </c>
      <c r="M175" s="306">
        <f t="shared" ca="1" si="74"/>
        <v>0.9603416913274625</v>
      </c>
      <c r="N175" s="304">
        <f t="shared" ca="1" si="75"/>
        <v>55.023525803518851</v>
      </c>
      <c r="P175" s="310">
        <f t="shared" ca="1" si="76"/>
        <v>23</v>
      </c>
      <c r="Q175" s="304">
        <f t="shared" ca="1" si="77"/>
        <v>0</v>
      </c>
      <c r="R175" s="306">
        <f t="shared" ca="1" si="78"/>
        <v>0</v>
      </c>
      <c r="S175" s="307">
        <f t="shared" ca="1" si="79"/>
        <v>2.7549999999999994</v>
      </c>
      <c r="T175" s="304">
        <f t="shared" ca="1" si="59"/>
        <v>27.026549999999997</v>
      </c>
      <c r="U175" s="311">
        <f t="shared" ca="1" si="60"/>
        <v>0</v>
      </c>
      <c r="V175" s="306">
        <f t="shared" ca="1" si="61"/>
        <v>1.0869990100134803</v>
      </c>
      <c r="W175" s="304">
        <f t="shared" ca="1" si="62"/>
        <v>2.7586364339586997</v>
      </c>
      <c r="Y175" s="314" t="str">
        <f t="shared" ca="1" si="80"/>
        <v/>
      </c>
      <c r="Z175" s="315" t="str">
        <f t="shared" ca="1" si="81"/>
        <v/>
      </c>
      <c r="AA175" s="316" t="str">
        <f t="shared" ca="1" si="82"/>
        <v/>
      </c>
      <c r="AC175" s="310" t="e">
        <f t="shared" ca="1" si="83"/>
        <v>#N/A</v>
      </c>
      <c r="AD175" s="323" t="e">
        <f t="shared" ca="1" si="84"/>
        <v>#N/A</v>
      </c>
      <c r="AE175" s="324">
        <f t="shared" ca="1" si="63"/>
        <v>1193.7807013655677</v>
      </c>
      <c r="AG175" s="306">
        <f t="shared" ca="1" si="85"/>
        <v>-9.179302360633617</v>
      </c>
      <c r="AH175" s="304">
        <f t="shared" ca="1" si="86"/>
        <v>-1.0542785170297302</v>
      </c>
    </row>
    <row r="176" spans="1:34" x14ac:dyDescent="0.2">
      <c r="A176" s="347">
        <f t="shared" ca="1" si="64"/>
        <v>0.1</v>
      </c>
      <c r="B176" s="304">
        <f t="shared" ca="1" si="65"/>
        <v>11.399999999999954</v>
      </c>
      <c r="D176" s="306">
        <f t="shared" ca="1" si="66"/>
        <v>-0.57399668425012451</v>
      </c>
      <c r="E176" s="307">
        <f t="shared" ca="1" si="67"/>
        <v>-10.630469029380517</v>
      </c>
      <c r="F176" s="304">
        <f t="shared" ca="1" si="68"/>
        <v>10.645954347927127</v>
      </c>
      <c r="G176" s="306">
        <f t="shared" ca="1" si="69"/>
        <v>20.12313851402175</v>
      </c>
      <c r="H176" s="307">
        <f t="shared" ca="1" si="70"/>
        <v>27.782949997827085</v>
      </c>
      <c r="I176" s="304">
        <f t="shared" ca="1" si="71"/>
        <v>34.304999843117123</v>
      </c>
      <c r="J176" s="306">
        <f t="shared" ca="1" si="72"/>
        <v>311.48489339404432</v>
      </c>
      <c r="K176" s="307">
        <f t="shared" ca="1" si="73"/>
        <v>1196.6121487104972</v>
      </c>
      <c r="L176" s="304">
        <f t="shared" ca="1" si="58"/>
        <v>1236.4883635741389</v>
      </c>
      <c r="M176" s="306">
        <f t="shared" ca="1" si="74"/>
        <v>0.94394834714267895</v>
      </c>
      <c r="N176" s="304">
        <f t="shared" ca="1" si="75"/>
        <v>54.084256369625422</v>
      </c>
      <c r="P176" s="310">
        <f t="shared" ca="1" si="76"/>
        <v>23</v>
      </c>
      <c r="Q176" s="304">
        <f t="shared" ca="1" si="77"/>
        <v>0</v>
      </c>
      <c r="R176" s="306">
        <f t="shared" ca="1" si="78"/>
        <v>0</v>
      </c>
      <c r="S176" s="307">
        <f t="shared" ca="1" si="79"/>
        <v>2.7549999999999994</v>
      </c>
      <c r="T176" s="304">
        <f t="shared" ca="1" si="59"/>
        <v>27.026549999999997</v>
      </c>
      <c r="U176" s="311">
        <f t="shared" ca="1" si="60"/>
        <v>0</v>
      </c>
      <c r="V176" s="306">
        <f t="shared" ca="1" si="61"/>
        <v>1.0866901727609775</v>
      </c>
      <c r="W176" s="304">
        <f t="shared" ca="1" si="62"/>
        <v>2.6187464550249073</v>
      </c>
      <c r="Y176" s="314" t="str">
        <f t="shared" ca="1" si="80"/>
        <v/>
      </c>
      <c r="Z176" s="315" t="str">
        <f t="shared" ca="1" si="81"/>
        <v/>
      </c>
      <c r="AA176" s="316" t="str">
        <f t="shared" ca="1" si="82"/>
        <v/>
      </c>
      <c r="AC176" s="310" t="e">
        <f t="shared" ca="1" si="83"/>
        <v>#N/A</v>
      </c>
      <c r="AD176" s="323" t="e">
        <f t="shared" ca="1" si="84"/>
        <v>#N/A</v>
      </c>
      <c r="AE176" s="324">
        <f t="shared" ca="1" si="63"/>
        <v>1196.6121487104972</v>
      </c>
      <c r="AG176" s="306">
        <f t="shared" ca="1" si="85"/>
        <v>-9.0395111899578424</v>
      </c>
      <c r="AH176" s="304">
        <f t="shared" ca="1" si="86"/>
        <v>-1.0013199397309256</v>
      </c>
    </row>
    <row r="177" spans="1:34" x14ac:dyDescent="0.2">
      <c r="A177" s="347">
        <f t="shared" ca="1" si="64"/>
        <v>0.1</v>
      </c>
      <c r="B177" s="304">
        <f t="shared" ca="1" si="65"/>
        <v>11.499999999999954</v>
      </c>
      <c r="D177" s="306">
        <f t="shared" ca="1" si="66"/>
        <v>-0.55758379592657248</v>
      </c>
      <c r="E177" s="307">
        <f t="shared" ca="1" si="67"/>
        <v>-10.579826372314253</v>
      </c>
      <c r="F177" s="304">
        <f t="shared" ca="1" si="68"/>
        <v>10.594509226849352</v>
      </c>
      <c r="G177" s="306">
        <f t="shared" ca="1" si="69"/>
        <v>20.067380134429094</v>
      </c>
      <c r="H177" s="307">
        <f t="shared" ca="1" si="70"/>
        <v>26.724967360595659</v>
      </c>
      <c r="I177" s="304">
        <f t="shared" ca="1" si="71"/>
        <v>33.420407326730512</v>
      </c>
      <c r="J177" s="306">
        <f t="shared" ca="1" si="72"/>
        <v>313.49441932646687</v>
      </c>
      <c r="K177" s="307">
        <f t="shared" ca="1" si="73"/>
        <v>1199.3375445784184</v>
      </c>
      <c r="L177" s="304">
        <f t="shared" ca="1" si="58"/>
        <v>1239.6327265703453</v>
      </c>
      <c r="M177" s="306">
        <f t="shared" ca="1" si="74"/>
        <v>0.92672898635721346</v>
      </c>
      <c r="N177" s="304">
        <f t="shared" ca="1" si="75"/>
        <v>53.097659670705177</v>
      </c>
      <c r="P177" s="310">
        <f t="shared" ca="1" si="76"/>
        <v>23</v>
      </c>
      <c r="Q177" s="304">
        <f t="shared" ca="1" si="77"/>
        <v>0</v>
      </c>
      <c r="R177" s="306">
        <f t="shared" ca="1" si="78"/>
        <v>0</v>
      </c>
      <c r="S177" s="307">
        <f t="shared" ca="1" si="79"/>
        <v>2.7549999999999994</v>
      </c>
      <c r="T177" s="304">
        <f t="shared" ca="1" si="59"/>
        <v>27.026549999999997</v>
      </c>
      <c r="U177" s="311">
        <f t="shared" ca="1" si="60"/>
        <v>0</v>
      </c>
      <c r="V177" s="306">
        <f t="shared" ca="1" si="61"/>
        <v>1.0863929808873394</v>
      </c>
      <c r="W177" s="304">
        <f t="shared" ca="1" si="62"/>
        <v>2.4847534251358061</v>
      </c>
      <c r="Y177" s="314" t="str">
        <f t="shared" ca="1" si="80"/>
        <v/>
      </c>
      <c r="Z177" s="315" t="str">
        <f t="shared" ca="1" si="81"/>
        <v/>
      </c>
      <c r="AA177" s="316" t="str">
        <f t="shared" ca="1" si="82"/>
        <v/>
      </c>
      <c r="AC177" s="310" t="e">
        <f t="shared" ca="1" si="83"/>
        <v>#N/A</v>
      </c>
      <c r="AD177" s="323" t="e">
        <f t="shared" ca="1" si="84"/>
        <v>#N/A</v>
      </c>
      <c r="AE177" s="324">
        <f t="shared" ca="1" si="63"/>
        <v>1199.3375445784184</v>
      </c>
      <c r="AG177" s="306">
        <f t="shared" ca="1" si="85"/>
        <v>-8.8954707605844856</v>
      </c>
      <c r="AH177" s="304">
        <f t="shared" ca="1" si="86"/>
        <v>-0.95054317786748022</v>
      </c>
    </row>
    <row r="178" spans="1:34" x14ac:dyDescent="0.2">
      <c r="A178" s="347">
        <f t="shared" ca="1" si="64"/>
        <v>0.1</v>
      </c>
      <c r="B178" s="304">
        <f t="shared" ca="1" si="65"/>
        <v>11.599999999999953</v>
      </c>
      <c r="D178" s="306">
        <f t="shared" ca="1" si="66"/>
        <v>-0.54155258542229023</v>
      </c>
      <c r="E178" s="307">
        <f t="shared" ca="1" si="67"/>
        <v>-10.531218966925632</v>
      </c>
      <c r="F178" s="304">
        <f t="shared" ca="1" si="68"/>
        <v>10.545134049983041</v>
      </c>
      <c r="G178" s="306">
        <f t="shared" ca="1" si="69"/>
        <v>20.013224875886866</v>
      </c>
      <c r="H178" s="307">
        <f t="shared" ca="1" si="70"/>
        <v>25.671845463903097</v>
      </c>
      <c r="I178" s="304">
        <f t="shared" ca="1" si="71"/>
        <v>32.551080158042971</v>
      </c>
      <c r="J178" s="306">
        <f t="shared" ca="1" si="72"/>
        <v>315.49844957698269</v>
      </c>
      <c r="K178" s="307">
        <f t="shared" ca="1" si="73"/>
        <v>1201.9573852196434</v>
      </c>
      <c r="L178" s="304">
        <f t="shared" ca="1" si="58"/>
        <v>1242.674868004307</v>
      </c>
      <c r="M178" s="306">
        <f t="shared" ca="1" si="74"/>
        <v>0.90863200049161807</v>
      </c>
      <c r="N178" s="304">
        <f t="shared" ca="1" si="75"/>
        <v>52.06077875869866</v>
      </c>
      <c r="P178" s="310">
        <f t="shared" ca="1" si="76"/>
        <v>23</v>
      </c>
      <c r="Q178" s="304">
        <f t="shared" ca="1" si="77"/>
        <v>0</v>
      </c>
      <c r="R178" s="306">
        <f t="shared" ca="1" si="78"/>
        <v>0</v>
      </c>
      <c r="S178" s="307">
        <f t="shared" ca="1" si="79"/>
        <v>2.7549999999999994</v>
      </c>
      <c r="T178" s="304">
        <f t="shared" ca="1" si="59"/>
        <v>27.026549999999997</v>
      </c>
      <c r="U178" s="311">
        <f t="shared" ca="1" si="60"/>
        <v>0</v>
      </c>
      <c r="V178" s="306">
        <f t="shared" ca="1" si="61"/>
        <v>1.0861073713485996</v>
      </c>
      <c r="W178" s="304">
        <f t="shared" ca="1" si="62"/>
        <v>2.3565488113035769</v>
      </c>
      <c r="Y178" s="314" t="str">
        <f t="shared" ca="1" si="80"/>
        <v/>
      </c>
      <c r="Z178" s="315" t="str">
        <f t="shared" ca="1" si="81"/>
        <v/>
      </c>
      <c r="AA178" s="316" t="str">
        <f t="shared" ca="1" si="82"/>
        <v/>
      </c>
      <c r="AC178" s="310" t="e">
        <f t="shared" ca="1" si="83"/>
        <v>#N/A</v>
      </c>
      <c r="AD178" s="323" t="e">
        <f t="shared" ca="1" si="84"/>
        <v>#N/A</v>
      </c>
      <c r="AE178" s="324">
        <f t="shared" ca="1" si="63"/>
        <v>1201.9573852196434</v>
      </c>
      <c r="AG178" s="306">
        <f t="shared" ca="1" si="85"/>
        <v>-8.7465727719908752</v>
      </c>
      <c r="AH178" s="304">
        <f t="shared" ca="1" si="86"/>
        <v>-0.90190686937778819</v>
      </c>
    </row>
    <row r="179" spans="1:34" x14ac:dyDescent="0.2">
      <c r="A179" s="347">
        <f t="shared" ca="1" si="64"/>
        <v>0.1</v>
      </c>
      <c r="B179" s="304">
        <f t="shared" ca="1" si="65"/>
        <v>11.699999999999953</v>
      </c>
      <c r="D179" s="306">
        <f t="shared" ca="1" si="66"/>
        <v>-0.5259040402759726</v>
      </c>
      <c r="E179" s="307">
        <f t="shared" ca="1" si="67"/>
        <v>-10.484600287286721</v>
      </c>
      <c r="F179" s="304">
        <f t="shared" ca="1" si="68"/>
        <v>10.497781586780675</v>
      </c>
      <c r="G179" s="306">
        <f t="shared" ca="1" si="69"/>
        <v>19.960634471859269</v>
      </c>
      <c r="H179" s="307">
        <f t="shared" ca="1" si="70"/>
        <v>24.623385435174423</v>
      </c>
      <c r="I179" s="304">
        <f t="shared" ca="1" si="71"/>
        <v>31.697603045156846</v>
      </c>
      <c r="J179" s="306">
        <f t="shared" ca="1" si="72"/>
        <v>317.49714254436998</v>
      </c>
      <c r="K179" s="307">
        <f t="shared" ca="1" si="73"/>
        <v>1204.4721467645973</v>
      </c>
      <c r="L179" s="304">
        <f t="shared" ca="1" si="58"/>
        <v>1245.6153450626553</v>
      </c>
      <c r="M179" s="306">
        <f t="shared" ca="1" si="74"/>
        <v>0.8896028033019856</v>
      </c>
      <c r="N179" s="304">
        <f t="shared" ca="1" si="75"/>
        <v>50.970486072210512</v>
      </c>
      <c r="P179" s="310">
        <f t="shared" ca="1" si="76"/>
        <v>23</v>
      </c>
      <c r="Q179" s="304">
        <f t="shared" ca="1" si="77"/>
        <v>0</v>
      </c>
      <c r="R179" s="306">
        <f t="shared" ca="1" si="78"/>
        <v>0</v>
      </c>
      <c r="S179" s="307">
        <f t="shared" ca="1" si="79"/>
        <v>2.7549999999999994</v>
      </c>
      <c r="T179" s="304">
        <f t="shared" ca="1" si="59"/>
        <v>27.026549999999997</v>
      </c>
      <c r="U179" s="311">
        <f t="shared" ca="1" si="60"/>
        <v>0</v>
      </c>
      <c r="V179" s="306">
        <f t="shared" ca="1" si="61"/>
        <v>1.0858332836984332</v>
      </c>
      <c r="W179" s="304">
        <f t="shared" ca="1" si="62"/>
        <v>2.23402929599869</v>
      </c>
      <c r="Y179" s="314" t="str">
        <f t="shared" ca="1" si="80"/>
        <v/>
      </c>
      <c r="Z179" s="315" t="str">
        <f t="shared" ca="1" si="81"/>
        <v/>
      </c>
      <c r="AA179" s="316" t="str">
        <f t="shared" ca="1" si="82"/>
        <v/>
      </c>
      <c r="AC179" s="310" t="e">
        <f t="shared" ca="1" si="83"/>
        <v>#N/A</v>
      </c>
      <c r="AD179" s="323" t="e">
        <f t="shared" ca="1" si="84"/>
        <v>#N/A</v>
      </c>
      <c r="AE179" s="324">
        <f t="shared" ca="1" si="63"/>
        <v>1204.4721467645973</v>
      </c>
      <c r="AG179" s="306">
        <f t="shared" ca="1" si="85"/>
        <v>-8.592159547064762</v>
      </c>
      <c r="AH179" s="304">
        <f t="shared" ca="1" si="86"/>
        <v>-0.85537161934794093</v>
      </c>
    </row>
    <row r="180" spans="1:34" x14ac:dyDescent="0.2">
      <c r="A180" s="347">
        <f t="shared" ca="1" si="64"/>
        <v>0.1</v>
      </c>
      <c r="B180" s="304">
        <f t="shared" ca="1" si="65"/>
        <v>11.799999999999953</v>
      </c>
      <c r="D180" s="306">
        <f t="shared" ca="1" si="66"/>
        <v>-0.51064041000619043</v>
      </c>
      <c r="E180" s="307">
        <f t="shared" ca="1" si="67"/>
        <v>-10.439924647539859</v>
      </c>
      <c r="F180" s="304">
        <f t="shared" ca="1" si="68"/>
        <v>10.452405477909933</v>
      </c>
      <c r="G180" s="306">
        <f t="shared" ca="1" si="69"/>
        <v>19.909570430858651</v>
      </c>
      <c r="H180" s="307">
        <f t="shared" ca="1" si="70"/>
        <v>23.579392970420436</v>
      </c>
      <c r="I180" s="304">
        <f t="shared" ca="1" si="71"/>
        <v>30.860634594817292</v>
      </c>
      <c r="J180" s="306">
        <f t="shared" ca="1" si="72"/>
        <v>319.49065278950587</v>
      </c>
      <c r="K180" s="307">
        <f t="shared" ca="1" si="73"/>
        <v>1206.8822856848769</v>
      </c>
      <c r="L180" s="304">
        <f t="shared" ca="1" si="58"/>
        <v>1248.45469630252</v>
      </c>
      <c r="M180" s="306">
        <f t="shared" ca="1" si="74"/>
        <v>0.86958386308445967</v>
      </c>
      <c r="N180" s="304">
        <f t="shared" ca="1" si="75"/>
        <v>49.823485287421569</v>
      </c>
      <c r="P180" s="310">
        <f t="shared" ca="1" si="76"/>
        <v>23</v>
      </c>
      <c r="Q180" s="304">
        <f t="shared" ca="1" si="77"/>
        <v>0</v>
      </c>
      <c r="R180" s="306">
        <f t="shared" ca="1" si="78"/>
        <v>0</v>
      </c>
      <c r="S180" s="307">
        <f t="shared" ca="1" si="79"/>
        <v>2.7549999999999994</v>
      </c>
      <c r="T180" s="304">
        <f t="shared" ca="1" si="59"/>
        <v>27.026549999999997</v>
      </c>
      <c r="U180" s="311">
        <f t="shared" ca="1" si="60"/>
        <v>0</v>
      </c>
      <c r="V180" s="306">
        <f t="shared" ca="1" si="61"/>
        <v>1.0855706600293671</v>
      </c>
      <c r="W180" s="304">
        <f t="shared" ca="1" si="62"/>
        <v>2.1170965825158334</v>
      </c>
      <c r="Y180" s="314" t="str">
        <f t="shared" ca="1" si="80"/>
        <v/>
      </c>
      <c r="Z180" s="315" t="str">
        <f t="shared" ca="1" si="81"/>
        <v/>
      </c>
      <c r="AA180" s="316" t="str">
        <f t="shared" ca="1" si="82"/>
        <v/>
      </c>
      <c r="AC180" s="310" t="e">
        <f t="shared" ca="1" si="83"/>
        <v>#N/A</v>
      </c>
      <c r="AD180" s="323" t="e">
        <f t="shared" ca="1" si="84"/>
        <v>#N/A</v>
      </c>
      <c r="AE180" s="324">
        <f t="shared" ca="1" si="63"/>
        <v>1206.8822856848769</v>
      </c>
      <c r="AG180" s="306">
        <f t="shared" ca="1" si="85"/>
        <v>-8.4315206642125116</v>
      </c>
      <c r="AH180" s="304">
        <f t="shared" ca="1" si="86"/>
        <v>-0.81089992595233773</v>
      </c>
    </row>
    <row r="181" spans="1:34" x14ac:dyDescent="0.2">
      <c r="A181" s="347">
        <f t="shared" ca="1" si="64"/>
        <v>0.1</v>
      </c>
      <c r="B181" s="304">
        <f t="shared" ca="1" si="65"/>
        <v>11.899999999999952</v>
      </c>
      <c r="D181" s="306">
        <f t="shared" ca="1" si="66"/>
        <v>-0.49576527644631813</v>
      </c>
      <c r="E181" s="307">
        <f t="shared" ca="1" si="67"/>
        <v>-10.397146986169943</v>
      </c>
      <c r="F181" s="304">
        <f t="shared" ca="1" si="68"/>
        <v>10.408960018241622</v>
      </c>
      <c r="G181" s="306">
        <f t="shared" ca="1" si="69"/>
        <v>19.859993903214018</v>
      </c>
      <c r="H181" s="307">
        <f t="shared" ca="1" si="70"/>
        <v>22.539678271803442</v>
      </c>
      <c r="I181" s="304">
        <f t="shared" ca="1" si="71"/>
        <v>30.040913009296276</v>
      </c>
      <c r="J181" s="306">
        <f t="shared" ca="1" si="72"/>
        <v>321.47913100620951</v>
      </c>
      <c r="K181" s="307">
        <f t="shared" ca="1" si="73"/>
        <v>1209.1882392469881</v>
      </c>
      <c r="L181" s="304">
        <f t="shared" ca="1" si="58"/>
        <v>1251.1934421206574</v>
      </c>
      <c r="M181" s="306">
        <f t="shared" ca="1" si="74"/>
        <v>0.84851480848738459</v>
      </c>
      <c r="N181" s="304">
        <f t="shared" ca="1" si="75"/>
        <v>48.61631738067846</v>
      </c>
      <c r="P181" s="310">
        <f t="shared" ca="1" si="76"/>
        <v>23</v>
      </c>
      <c r="Q181" s="304">
        <f t="shared" ca="1" si="77"/>
        <v>0</v>
      </c>
      <c r="R181" s="306">
        <f t="shared" ca="1" si="78"/>
        <v>0</v>
      </c>
      <c r="S181" s="307">
        <f t="shared" ca="1" si="79"/>
        <v>2.7549999999999994</v>
      </c>
      <c r="T181" s="304">
        <f t="shared" ca="1" si="59"/>
        <v>27.026549999999997</v>
      </c>
      <c r="U181" s="311">
        <f t="shared" ca="1" si="60"/>
        <v>0</v>
      </c>
      <c r="V181" s="306">
        <f t="shared" ca="1" si="61"/>
        <v>1.085319444915243</v>
      </c>
      <c r="W181" s="304">
        <f t="shared" ca="1" si="62"/>
        <v>2.0056572089257214</v>
      </c>
      <c r="Y181" s="314" t="str">
        <f t="shared" ca="1" si="80"/>
        <v/>
      </c>
      <c r="Z181" s="315" t="str">
        <f t="shared" ca="1" si="81"/>
        <v/>
      </c>
      <c r="AA181" s="316" t="str">
        <f t="shared" ca="1" si="82"/>
        <v/>
      </c>
      <c r="AC181" s="310" t="e">
        <f t="shared" ca="1" si="83"/>
        <v>#N/A</v>
      </c>
      <c r="AD181" s="323" t="e">
        <f t="shared" ca="1" si="84"/>
        <v>#N/A</v>
      </c>
      <c r="AE181" s="324">
        <f t="shared" ca="1" si="63"/>
        <v>1209.1882392469881</v>
      </c>
      <c r="AG181" s="306">
        <f t="shared" ca="1" si="85"/>
        <v>-8.263889955442945</v>
      </c>
      <c r="AH181" s="304">
        <f t="shared" ca="1" si="86"/>
        <v>-0.76845610980611034</v>
      </c>
    </row>
    <row r="182" spans="1:34" x14ac:dyDescent="0.2">
      <c r="A182" s="347">
        <f t="shared" ca="1" si="64"/>
        <v>0.1</v>
      </c>
      <c r="B182" s="304">
        <f t="shared" ca="1" si="65"/>
        <v>11.999999999999952</v>
      </c>
      <c r="D182" s="306">
        <f t="shared" ca="1" si="66"/>
        <v>-0.4812836284705192</v>
      </c>
      <c r="E182" s="307">
        <f t="shared" ca="1" si="67"/>
        <v>-10.356222632095376</v>
      </c>
      <c r="F182" s="304">
        <f t="shared" ca="1" si="68"/>
        <v>10.367399921704488</v>
      </c>
      <c r="G182" s="306">
        <f t="shared" ca="1" si="69"/>
        <v>19.811865540366966</v>
      </c>
      <c r="H182" s="307">
        <f t="shared" ca="1" si="70"/>
        <v>21.504056008593906</v>
      </c>
      <c r="I182" s="304">
        <f t="shared" ca="1" si="71"/>
        <v>29.239261977866743</v>
      </c>
      <c r="J182" s="306">
        <f t="shared" ca="1" si="72"/>
        <v>323.46272397838857</v>
      </c>
      <c r="K182" s="307">
        <f t="shared" ca="1" si="73"/>
        <v>1211.3904259610081</v>
      </c>
      <c r="L182" s="304">
        <f t="shared" ca="1" si="58"/>
        <v>1253.832085214568</v>
      </c>
      <c r="M182" s="306">
        <f t="shared" ca="1" si="74"/>
        <v>0.82633262975362198</v>
      </c>
      <c r="N182" s="304">
        <f t="shared" ca="1" si="75"/>
        <v>47.345372158829015</v>
      </c>
      <c r="P182" s="310">
        <f t="shared" ca="1" si="76"/>
        <v>23</v>
      </c>
      <c r="Q182" s="304">
        <f t="shared" ca="1" si="77"/>
        <v>0</v>
      </c>
      <c r="R182" s="306">
        <f t="shared" ca="1" si="78"/>
        <v>0</v>
      </c>
      <c r="S182" s="307">
        <f t="shared" ca="1" si="79"/>
        <v>2.7549999999999994</v>
      </c>
      <c r="T182" s="304">
        <f t="shared" ca="1" si="59"/>
        <v>27.026549999999997</v>
      </c>
      <c r="U182" s="311">
        <f t="shared" ca="1" si="60"/>
        <v>0</v>
      </c>
      <c r="V182" s="306">
        <f t="shared" ca="1" si="61"/>
        <v>1.0850795853546693</v>
      </c>
      <c r="W182" s="304">
        <f t="shared" ca="1" si="62"/>
        <v>1.8996223698012984</v>
      </c>
      <c r="Y182" s="314" t="str">
        <f t="shared" ca="1" si="80"/>
        <v/>
      </c>
      <c r="Z182" s="315" t="str">
        <f t="shared" ca="1" si="81"/>
        <v/>
      </c>
      <c r="AA182" s="316" t="str">
        <f t="shared" ca="1" si="82"/>
        <v/>
      </c>
      <c r="AC182" s="310">
        <f t="shared" ca="1" si="83"/>
        <v>11.999999999999952</v>
      </c>
      <c r="AD182" s="323">
        <f t="shared" ca="1" si="84"/>
        <v>323.46272397838857</v>
      </c>
      <c r="AE182" s="324">
        <f t="shared" ca="1" si="63"/>
        <v>1211.3904259610081</v>
      </c>
      <c r="AG182" s="306">
        <f t="shared" ca="1" si="85"/>
        <v>-8.0884431205718705</v>
      </c>
      <c r="AH182" s="304">
        <f t="shared" ca="1" si="86"/>
        <v>-0.72800624643401879</v>
      </c>
    </row>
    <row r="183" spans="1:34" x14ac:dyDescent="0.2">
      <c r="A183" s="347">
        <f t="shared" ca="1" si="64"/>
        <v>0.1</v>
      </c>
      <c r="B183" s="304">
        <f t="shared" ca="1" si="65"/>
        <v>12.099999999999952</v>
      </c>
      <c r="D183" s="306">
        <f t="shared" ca="1" si="66"/>
        <v>-0.46720193984792352</v>
      </c>
      <c r="E183" s="307">
        <f t="shared" ca="1" si="67"/>
        <v>-10.317107049628573</v>
      </c>
      <c r="F183" s="304">
        <f t="shared" ca="1" si="68"/>
        <v>10.327680065053006</v>
      </c>
      <c r="G183" s="306">
        <f t="shared" ca="1" si="69"/>
        <v>19.765145346382173</v>
      </c>
      <c r="H183" s="307">
        <f t="shared" ca="1" si="70"/>
        <v>20.472345303631048</v>
      </c>
      <c r="I183" s="304">
        <f t="shared" ca="1" si="71"/>
        <v>28.456596648136212</v>
      </c>
      <c r="J183" s="306">
        <f t="shared" ca="1" si="72"/>
        <v>325.441574522726</v>
      </c>
      <c r="K183" s="307">
        <f t="shared" ca="1" si="73"/>
        <v>1213.4892460266194</v>
      </c>
      <c r="L183" s="304">
        <f t="shared" ca="1" si="58"/>
        <v>1256.3711110376919</v>
      </c>
      <c r="M183" s="306">
        <f t="shared" ca="1" si="74"/>
        <v>0.80297200163879323</v>
      </c>
      <c r="N183" s="304">
        <f t="shared" ca="1" si="75"/>
        <v>46.006906761074674</v>
      </c>
      <c r="P183" s="310">
        <f t="shared" ca="1" si="76"/>
        <v>23</v>
      </c>
      <c r="Q183" s="304">
        <f t="shared" ca="1" si="77"/>
        <v>0</v>
      </c>
      <c r="R183" s="306">
        <f t="shared" ca="1" si="78"/>
        <v>0</v>
      </c>
      <c r="S183" s="307">
        <f t="shared" ca="1" si="79"/>
        <v>2.7549999999999994</v>
      </c>
      <c r="T183" s="304">
        <f t="shared" ca="1" si="59"/>
        <v>27.026549999999997</v>
      </c>
      <c r="U183" s="311">
        <f t="shared" ca="1" si="60"/>
        <v>0</v>
      </c>
      <c r="V183" s="306">
        <f t="shared" ca="1" si="61"/>
        <v>1.0848510307151813</v>
      </c>
      <c r="W183" s="304">
        <f t="shared" ca="1" si="62"/>
        <v>1.7989077449015887</v>
      </c>
      <c r="Y183" s="314" t="str">
        <f t="shared" ca="1" si="80"/>
        <v/>
      </c>
      <c r="Z183" s="315" t="str">
        <f t="shared" ca="1" si="81"/>
        <v/>
      </c>
      <c r="AA183" s="316" t="str">
        <f t="shared" ca="1" si="82"/>
        <v/>
      </c>
      <c r="AC183" s="310" t="e">
        <f t="shared" ca="1" si="83"/>
        <v>#N/A</v>
      </c>
      <c r="AD183" s="323" t="e">
        <f t="shared" ca="1" si="84"/>
        <v>#N/A</v>
      </c>
      <c r="AE183" s="324">
        <f t="shared" ca="1" si="63"/>
        <v>1213.4892460266194</v>
      </c>
      <c r="AG183" s="306">
        <f t="shared" ca="1" si="85"/>
        <v>-7.9042962859078107</v>
      </c>
      <c r="AH183" s="304">
        <f t="shared" ca="1" si="86"/>
        <v>-0.68951810156127002</v>
      </c>
    </row>
    <row r="184" spans="1:34" x14ac:dyDescent="0.2">
      <c r="A184" s="347">
        <f t="shared" ca="1" si="64"/>
        <v>0.1</v>
      </c>
      <c r="B184" s="304">
        <f t="shared" ca="1" si="65"/>
        <v>12.199999999999951</v>
      </c>
      <c r="D184" s="306">
        <f t="shared" ca="1" si="66"/>
        <v>-0.4535282483884725</v>
      </c>
      <c r="E184" s="307">
        <f t="shared" ca="1" si="67"/>
        <v>-10.27975555925569</v>
      </c>
      <c r="F184" s="304">
        <f t="shared" ca="1" si="68"/>
        <v>10.289755207493256</v>
      </c>
      <c r="G184" s="306">
        <f t="shared" ca="1" si="69"/>
        <v>19.719792521543326</v>
      </c>
      <c r="H184" s="307">
        <f t="shared" ca="1" si="70"/>
        <v>19.44436974770548</v>
      </c>
      <c r="I184" s="304">
        <f t="shared" ca="1" si="71"/>
        <v>27.69392951493522</v>
      </c>
      <c r="J184" s="306">
        <f t="shared" ca="1" si="72"/>
        <v>327.4158214161223</v>
      </c>
      <c r="K184" s="307">
        <f t="shared" ca="1" si="73"/>
        <v>1215.4850817791862</v>
      </c>
      <c r="L184" s="304">
        <f t="shared" ca="1" si="58"/>
        <v>1258.8109882509561</v>
      </c>
      <c r="M184" s="306">
        <f t="shared" ca="1" si="74"/>
        <v>0.77836575883300896</v>
      </c>
      <c r="N184" s="304">
        <f t="shared" ca="1" si="75"/>
        <v>44.597072898629094</v>
      </c>
      <c r="P184" s="310">
        <f t="shared" ca="1" si="76"/>
        <v>23</v>
      </c>
      <c r="Q184" s="304">
        <f t="shared" ca="1" si="77"/>
        <v>0</v>
      </c>
      <c r="R184" s="306">
        <f t="shared" ca="1" si="78"/>
        <v>0</v>
      </c>
      <c r="S184" s="307">
        <f t="shared" ca="1" si="79"/>
        <v>2.7549999999999994</v>
      </c>
      <c r="T184" s="304">
        <f t="shared" ca="1" si="59"/>
        <v>27.026549999999997</v>
      </c>
      <c r="U184" s="311">
        <f t="shared" ca="1" si="60"/>
        <v>0</v>
      </c>
      <c r="V184" s="306">
        <f t="shared" ca="1" si="61"/>
        <v>1.0846337326778077</v>
      </c>
      <c r="W184" s="304">
        <f t="shared" ca="1" si="62"/>
        <v>1.7034333339838859</v>
      </c>
      <c r="Y184" s="314" t="str">
        <f t="shared" ca="1" si="80"/>
        <v/>
      </c>
      <c r="Z184" s="315" t="str">
        <f t="shared" ca="1" si="81"/>
        <v/>
      </c>
      <c r="AA184" s="316" t="str">
        <f t="shared" ca="1" si="82"/>
        <v/>
      </c>
      <c r="AC184" s="310" t="e">
        <f t="shared" ca="1" si="83"/>
        <v>#N/A</v>
      </c>
      <c r="AD184" s="323" t="e">
        <f t="shared" ca="1" si="84"/>
        <v>#N/A</v>
      </c>
      <c r="AE184" s="324">
        <f t="shared" ca="1" si="63"/>
        <v>1215.4850817791862</v>
      </c>
      <c r="AG184" s="306">
        <f t="shared" ca="1" si="85"/>
        <v>-7.7105059296844063</v>
      </c>
      <c r="AH184" s="304">
        <f t="shared" ca="1" si="86"/>
        <v>-0.65296106892979633</v>
      </c>
    </row>
    <row r="185" spans="1:34" x14ac:dyDescent="0.2">
      <c r="A185" s="347">
        <f t="shared" ca="1" si="64"/>
        <v>0.1</v>
      </c>
      <c r="B185" s="304">
        <f t="shared" ca="1" si="65"/>
        <v>12.299999999999951</v>
      </c>
      <c r="D185" s="306">
        <f t="shared" ca="1" si="66"/>
        <v>-0.44027223381613545</v>
      </c>
      <c r="E185" s="307">
        <f t="shared" ca="1" si="67"/>
        <v>-10.244123031194002</v>
      </c>
      <c r="F185" s="304">
        <f t="shared" ca="1" si="68"/>
        <v>10.253579683120858</v>
      </c>
      <c r="G185" s="306">
        <f t="shared" ca="1" si="69"/>
        <v>19.675765298161711</v>
      </c>
      <c r="H185" s="307">
        <f t="shared" ca="1" si="70"/>
        <v>18.419957444586078</v>
      </c>
      <c r="I185" s="304">
        <f t="shared" ca="1" si="71"/>
        <v>26.952376005256138</v>
      </c>
      <c r="J185" s="306">
        <f t="shared" ca="1" si="72"/>
        <v>329.38559930710755</v>
      </c>
      <c r="K185" s="307">
        <f t="shared" ca="1" si="73"/>
        <v>1217.3782981388008</v>
      </c>
      <c r="L185" s="304">
        <f t="shared" ca="1" si="58"/>
        <v>1261.1521691731832</v>
      </c>
      <c r="M185" s="306">
        <f t="shared" ca="1" si="74"/>
        <v>0.75244555925879797</v>
      </c>
      <c r="N185" s="304">
        <f t="shared" ca="1" si="75"/>
        <v>43.111954858890009</v>
      </c>
      <c r="P185" s="310">
        <f t="shared" ca="1" si="76"/>
        <v>23</v>
      </c>
      <c r="Q185" s="304">
        <f t="shared" ca="1" si="77"/>
        <v>0</v>
      </c>
      <c r="R185" s="306">
        <f t="shared" ca="1" si="78"/>
        <v>0</v>
      </c>
      <c r="S185" s="307">
        <f t="shared" ca="1" si="79"/>
        <v>2.7549999999999994</v>
      </c>
      <c r="T185" s="304">
        <f t="shared" ca="1" si="59"/>
        <v>27.026549999999997</v>
      </c>
      <c r="U185" s="311">
        <f t="shared" ca="1" si="60"/>
        <v>0</v>
      </c>
      <c r="V185" s="306">
        <f t="shared" ca="1" si="61"/>
        <v>1.0844276451817003</v>
      </c>
      <c r="W185" s="304">
        <f t="shared" ca="1" si="62"/>
        <v>1.6131232968950713</v>
      </c>
      <c r="Y185" s="314" t="str">
        <f t="shared" ca="1" si="80"/>
        <v/>
      </c>
      <c r="Z185" s="315" t="str">
        <f t="shared" ca="1" si="81"/>
        <v/>
      </c>
      <c r="AA185" s="316" t="str">
        <f t="shared" ca="1" si="82"/>
        <v/>
      </c>
      <c r="AC185" s="310" t="e">
        <f t="shared" ca="1" si="83"/>
        <v>#N/A</v>
      </c>
      <c r="AD185" s="323" t="e">
        <f t="shared" ca="1" si="84"/>
        <v>#N/A</v>
      </c>
      <c r="AE185" s="324">
        <f t="shared" ca="1" si="63"/>
        <v>1217.3782981388008</v>
      </c>
      <c r="AG185" s="306">
        <f t="shared" ca="1" si="85"/>
        <v>-7.5060707059020784</v>
      </c>
      <c r="AH185" s="304">
        <f t="shared" ca="1" si="86"/>
        <v>-0.61830611033897864</v>
      </c>
    </row>
    <row r="186" spans="1:34" x14ac:dyDescent="0.2">
      <c r="A186" s="347">
        <f t="shared" ca="1" si="64"/>
        <v>0.1</v>
      </c>
      <c r="B186" s="304">
        <f t="shared" ca="1" si="65"/>
        <v>12.399999999999951</v>
      </c>
      <c r="D186" s="306">
        <f t="shared" ca="1" si="66"/>
        <v>-0.42744529090213795</v>
      </c>
      <c r="E186" s="307">
        <f t="shared" ca="1" si="67"/>
        <v>-10.210163548862912</v>
      </c>
      <c r="F186" s="304">
        <f t="shared" ca="1" si="68"/>
        <v>10.219107063302708</v>
      </c>
      <c r="G186" s="306">
        <f t="shared" ca="1" si="69"/>
        <v>19.633020769071496</v>
      </c>
      <c r="H186" s="307">
        <f t="shared" ca="1" si="70"/>
        <v>17.398941089699786</v>
      </c>
      <c r="I186" s="304">
        <f t="shared" ca="1" si="71"/>
        <v>26.233159465867551</v>
      </c>
      <c r="J186" s="306">
        <f t="shared" ca="1" si="72"/>
        <v>331.35103861046923</v>
      </c>
      <c r="K186" s="307">
        <f t="shared" ca="1" si="73"/>
        <v>1219.169243065515</v>
      </c>
      <c r="L186" s="304">
        <f t="shared" ca="1" si="58"/>
        <v>1263.3950902331296</v>
      </c>
      <c r="M186" s="306">
        <f t="shared" ca="1" si="74"/>
        <v>0.72514277464231036</v>
      </c>
      <c r="N186" s="304">
        <f t="shared" ca="1" si="75"/>
        <v>41.547620531410558</v>
      </c>
      <c r="P186" s="310">
        <f t="shared" ca="1" si="76"/>
        <v>23</v>
      </c>
      <c r="Q186" s="304">
        <f t="shared" ca="1" si="77"/>
        <v>0</v>
      </c>
      <c r="R186" s="306">
        <f t="shared" ca="1" si="78"/>
        <v>0</v>
      </c>
      <c r="S186" s="307">
        <f t="shared" ca="1" si="79"/>
        <v>2.7549999999999994</v>
      </c>
      <c r="T186" s="304">
        <f t="shared" ca="1" si="59"/>
        <v>27.026549999999997</v>
      </c>
      <c r="U186" s="311">
        <f t="shared" ca="1" si="60"/>
        <v>0</v>
      </c>
      <c r="V186" s="306">
        <f t="shared" ca="1" si="61"/>
        <v>1.0842327243684782</v>
      </c>
      <c r="W186" s="304">
        <f t="shared" ca="1" si="62"/>
        <v>1.5279057980661244</v>
      </c>
      <c r="Y186" s="314" t="str">
        <f t="shared" ca="1" si="80"/>
        <v/>
      </c>
      <c r="Z186" s="315" t="str">
        <f t="shared" ca="1" si="81"/>
        <v/>
      </c>
      <c r="AA186" s="316" t="str">
        <f t="shared" ca="1" si="82"/>
        <v/>
      </c>
      <c r="AC186" s="310" t="e">
        <f t="shared" ca="1" si="83"/>
        <v>#N/A</v>
      </c>
      <c r="AD186" s="323" t="e">
        <f t="shared" ca="1" si="84"/>
        <v>#N/A</v>
      </c>
      <c r="AE186" s="324">
        <f t="shared" ca="1" si="63"/>
        <v>1219.169243065515</v>
      </c>
      <c r="AG186" s="306">
        <f t="shared" ca="1" si="85"/>
        <v>-7.289935820708231</v>
      </c>
      <c r="AH186" s="304">
        <f t="shared" ca="1" si="86"/>
        <v>-0.58552569760256679</v>
      </c>
    </row>
    <row r="187" spans="1:34" x14ac:dyDescent="0.2">
      <c r="A187" s="347">
        <f t="shared" ca="1" si="64"/>
        <v>0.1</v>
      </c>
      <c r="B187" s="304">
        <f t="shared" ca="1" si="65"/>
        <v>12.49999999999995</v>
      </c>
      <c r="D187" s="306">
        <f t="shared" ca="1" si="66"/>
        <v>-0.41506059329801359</v>
      </c>
      <c r="E187" s="307">
        <f t="shared" ca="1" si="67"/>
        <v>-10.177830039828839</v>
      </c>
      <c r="F187" s="304">
        <f t="shared" ca="1" si="68"/>
        <v>10.186289786558754</v>
      </c>
      <c r="G187" s="306">
        <f t="shared" ca="1" si="69"/>
        <v>19.591514709741695</v>
      </c>
      <c r="H187" s="307">
        <f t="shared" ca="1" si="70"/>
        <v>16.381158085716901</v>
      </c>
      <c r="I187" s="304">
        <f t="shared" ca="1" si="71"/>
        <v>25.537615175487186</v>
      </c>
      <c r="J187" s="306">
        <f t="shared" ca="1" si="72"/>
        <v>333.3122653844099</v>
      </c>
      <c r="K187" s="307">
        <f t="shared" ca="1" si="73"/>
        <v>1220.8582480242858</v>
      </c>
      <c r="L187" s="304">
        <f t="shared" ca="1" si="58"/>
        <v>1265.5401724262315</v>
      </c>
      <c r="M187" s="306">
        <f t="shared" ca="1" si="74"/>
        <v>0.69638965052434643</v>
      </c>
      <c r="N187" s="304">
        <f t="shared" ca="1" si="75"/>
        <v>39.90018787163541</v>
      </c>
      <c r="P187" s="310">
        <f t="shared" ca="1" si="76"/>
        <v>23</v>
      </c>
      <c r="Q187" s="304">
        <f t="shared" ca="1" si="77"/>
        <v>0</v>
      </c>
      <c r="R187" s="306">
        <f t="shared" ca="1" si="78"/>
        <v>0</v>
      </c>
      <c r="S187" s="307">
        <f t="shared" ca="1" si="79"/>
        <v>2.7549999999999994</v>
      </c>
      <c r="T187" s="304">
        <f t="shared" ca="1" si="59"/>
        <v>27.026549999999997</v>
      </c>
      <c r="U187" s="311">
        <f t="shared" ca="1" si="60"/>
        <v>0</v>
      </c>
      <c r="V187" s="306">
        <f t="shared" ca="1" si="61"/>
        <v>1.0840489285258774</v>
      </c>
      <c r="W187" s="304">
        <f t="shared" ca="1" si="62"/>
        <v>1.4477128545007476</v>
      </c>
      <c r="Y187" s="314" t="str">
        <f t="shared" ca="1" si="80"/>
        <v/>
      </c>
      <c r="Z187" s="315" t="str">
        <f t="shared" ca="1" si="81"/>
        <v/>
      </c>
      <c r="AA187" s="316" t="str">
        <f t="shared" ca="1" si="82"/>
        <v/>
      </c>
      <c r="AC187" s="310" t="e">
        <f t="shared" ca="1" si="83"/>
        <v>#N/A</v>
      </c>
      <c r="AD187" s="323" t="e">
        <f t="shared" ca="1" si="84"/>
        <v>#N/A</v>
      </c>
      <c r="AE187" s="324">
        <f t="shared" ca="1" si="63"/>
        <v>1220.8582480242858</v>
      </c>
      <c r="AG187" s="306">
        <f t="shared" ca="1" si="85"/>
        <v>-7.0610007450155248</v>
      </c>
      <c r="AH187" s="304">
        <f t="shared" ca="1" si="86"/>
        <v>-0.55459375610385653</v>
      </c>
    </row>
    <row r="188" spans="1:34" x14ac:dyDescent="0.2">
      <c r="A188" s="347">
        <f t="shared" ca="1" si="64"/>
        <v>0.1</v>
      </c>
      <c r="B188" s="304">
        <f t="shared" ca="1" si="65"/>
        <v>12.59999999999995</v>
      </c>
      <c r="D188" s="306">
        <f t="shared" ca="1" si="66"/>
        <v>-0.40313314222437707</v>
      </c>
      <c r="E188" s="307">
        <f t="shared" ca="1" si="67"/>
        <v>-10.147073872551857</v>
      </c>
      <c r="F188" s="304">
        <f t="shared" ca="1" si="68"/>
        <v>10.155078754267947</v>
      </c>
      <c r="G188" s="306">
        <f t="shared" ca="1" si="69"/>
        <v>19.551201395519257</v>
      </c>
      <c r="H188" s="307">
        <f t="shared" ca="1" si="70"/>
        <v>15.366450698461716</v>
      </c>
      <c r="I188" s="304">
        <f t="shared" ca="1" si="71"/>
        <v>24.867192907049414</v>
      </c>
      <c r="J188" s="306">
        <f t="shared" ca="1" si="72"/>
        <v>335.26940118967292</v>
      </c>
      <c r="K188" s="307">
        <f t="shared" ca="1" si="73"/>
        <v>1222.4456284634948</v>
      </c>
      <c r="L188" s="304">
        <f t="shared" ca="1" si="58"/>
        <v>1267.5878217794577</v>
      </c>
      <c r="M188" s="306">
        <f t="shared" ca="1" si="74"/>
        <v>0.66612077834823635</v>
      </c>
      <c r="N188" s="304">
        <f t="shared" ca="1" si="75"/>
        <v>38.165909245323334</v>
      </c>
      <c r="P188" s="310">
        <f t="shared" ca="1" si="76"/>
        <v>23</v>
      </c>
      <c r="Q188" s="304">
        <f t="shared" ca="1" si="77"/>
        <v>0</v>
      </c>
      <c r="R188" s="306">
        <f t="shared" ca="1" si="78"/>
        <v>0</v>
      </c>
      <c r="S188" s="307">
        <f t="shared" ca="1" si="79"/>
        <v>2.7549999999999994</v>
      </c>
      <c r="T188" s="304">
        <f t="shared" ca="1" si="59"/>
        <v>27.026549999999997</v>
      </c>
      <c r="U188" s="311">
        <f t="shared" ca="1" si="60"/>
        <v>0</v>
      </c>
      <c r="V188" s="306">
        <f t="shared" ca="1" si="61"/>
        <v>1.0838762180302781</v>
      </c>
      <c r="W188" s="304">
        <f t="shared" ca="1" si="62"/>
        <v>1.3724801863109386</v>
      </c>
      <c r="Y188" s="314" t="str">
        <f t="shared" ca="1" si="80"/>
        <v/>
      </c>
      <c r="Z188" s="315" t="str">
        <f t="shared" ca="1" si="81"/>
        <v/>
      </c>
      <c r="AA188" s="316" t="str">
        <f t="shared" ca="1" si="82"/>
        <v/>
      </c>
      <c r="AC188" s="310" t="e">
        <f t="shared" ca="1" si="83"/>
        <v>#N/A</v>
      </c>
      <c r="AD188" s="323" t="e">
        <f t="shared" ca="1" si="84"/>
        <v>#N/A</v>
      </c>
      <c r="AE188" s="324">
        <f t="shared" ca="1" si="63"/>
        <v>1222.4456284634948</v>
      </c>
      <c r="AG188" s="306">
        <f t="shared" ca="1" si="85"/>
        <v>-6.8181311725115368</v>
      </c>
      <c r="AH188" s="304">
        <f t="shared" ca="1" si="86"/>
        <v>-0.52548560961914625</v>
      </c>
    </row>
    <row r="189" spans="1:34" x14ac:dyDescent="0.2">
      <c r="A189" s="347">
        <f t="shared" ca="1" si="64"/>
        <v>0.1</v>
      </c>
      <c r="B189" s="304">
        <f t="shared" ca="1" si="65"/>
        <v>12.69999999999995</v>
      </c>
      <c r="D189" s="306">
        <f t="shared" ca="1" si="66"/>
        <v>-0.39167979271802056</v>
      </c>
      <c r="E189" s="307">
        <f t="shared" ca="1" si="67"/>
        <v>-10.117844418490034</v>
      </c>
      <c r="F189" s="304">
        <f t="shared" ca="1" si="68"/>
        <v>10.125422891750921</v>
      </c>
      <c r="G189" s="306">
        <f t="shared" ca="1" si="69"/>
        <v>19.512033416247455</v>
      </c>
      <c r="H189" s="307">
        <f t="shared" ca="1" si="70"/>
        <v>14.354666256612711</v>
      </c>
      <c r="I189" s="304">
        <f t="shared" ca="1" si="71"/>
        <v>24.223457461219134</v>
      </c>
      <c r="J189" s="306">
        <f t="shared" ca="1" si="72"/>
        <v>337.22256293026123</v>
      </c>
      <c r="K189" s="307">
        <f t="shared" ca="1" si="73"/>
        <v>1223.9316843112485</v>
      </c>
      <c r="L189" s="304">
        <f t="shared" ca="1" si="58"/>
        <v>1269.5384298280314</v>
      </c>
      <c r="M189" s="306">
        <f t="shared" ca="1" si="74"/>
        <v>0.63427491903569921</v>
      </c>
      <c r="N189" s="304">
        <f t="shared" ca="1" si="75"/>
        <v>36.341275911747566</v>
      </c>
      <c r="P189" s="310">
        <f t="shared" ca="1" si="76"/>
        <v>23</v>
      </c>
      <c r="Q189" s="304">
        <f t="shared" ca="1" si="77"/>
        <v>0</v>
      </c>
      <c r="R189" s="306">
        <f t="shared" ca="1" si="78"/>
        <v>0</v>
      </c>
      <c r="S189" s="307">
        <f t="shared" ca="1" si="79"/>
        <v>2.7549999999999994</v>
      </c>
      <c r="T189" s="304">
        <f t="shared" ca="1" si="59"/>
        <v>27.026549999999997</v>
      </c>
      <c r="U189" s="311">
        <f t="shared" ca="1" si="60"/>
        <v>0</v>
      </c>
      <c r="V189" s="306">
        <f t="shared" ca="1" si="61"/>
        <v>1.0837145552876448</v>
      </c>
      <c r="W189" s="304">
        <f t="shared" ca="1" si="62"/>
        <v>1.3021470688110581</v>
      </c>
      <c r="Y189" s="314" t="str">
        <f t="shared" ca="1" si="80"/>
        <v/>
      </c>
      <c r="Z189" s="315" t="str">
        <f t="shared" ca="1" si="81"/>
        <v/>
      </c>
      <c r="AA189" s="316" t="str">
        <f t="shared" ca="1" si="82"/>
        <v/>
      </c>
      <c r="AC189" s="310" t="e">
        <f t="shared" ca="1" si="83"/>
        <v>#N/A</v>
      </c>
      <c r="AD189" s="323" t="e">
        <f t="shared" ca="1" si="84"/>
        <v>#N/A</v>
      </c>
      <c r="AE189" s="324">
        <f t="shared" ca="1" si="63"/>
        <v>1223.9316843112485</v>
      </c>
      <c r="AG189" s="306">
        <f t="shared" ca="1" si="85"/>
        <v>-6.5601762350575967</v>
      </c>
      <c r="AH189" s="304">
        <f t="shared" ca="1" si="86"/>
        <v>-0.49817792606567657</v>
      </c>
    </row>
    <row r="190" spans="1:34" x14ac:dyDescent="0.2">
      <c r="A190" s="347">
        <f t="shared" ca="1" si="64"/>
        <v>0.1</v>
      </c>
      <c r="B190" s="304">
        <f t="shared" ca="1" si="65"/>
        <v>12.799999999999949</v>
      </c>
      <c r="D190" s="306">
        <f t="shared" ca="1" si="66"/>
        <v>-0.38071924857435424</v>
      </c>
      <c r="E190" s="307">
        <f t="shared" ca="1" si="67"/>
        <v>-10.09008858093706</v>
      </c>
      <c r="F190" s="304">
        <f t="shared" ca="1" si="68"/>
        <v>10.097268676102042</v>
      </c>
      <c r="G190" s="306">
        <f t="shared" ca="1" si="69"/>
        <v>19.473961491390021</v>
      </c>
      <c r="H190" s="307">
        <f t="shared" ca="1" si="70"/>
        <v>13.345657398519005</v>
      </c>
      <c r="I190" s="304">
        <f t="shared" ca="1" si="71"/>
        <v>23.608086486769452</v>
      </c>
      <c r="J190" s="306">
        <f t="shared" ca="1" si="72"/>
        <v>339.17186267564313</v>
      </c>
      <c r="K190" s="307">
        <f t="shared" ca="1" si="73"/>
        <v>1225.3167004940051</v>
      </c>
      <c r="L190" s="304">
        <f t="shared" ca="1" si="58"/>
        <v>1271.3923741081589</v>
      </c>
      <c r="M190" s="306">
        <f t="shared" ca="1" si="74"/>
        <v>0.60079720879057863</v>
      </c>
      <c r="N190" s="304">
        <f t="shared" ca="1" si="75"/>
        <v>34.423144406940281</v>
      </c>
      <c r="P190" s="310">
        <f t="shared" ca="1" si="76"/>
        <v>23</v>
      </c>
      <c r="Q190" s="304">
        <f t="shared" ca="1" si="77"/>
        <v>0</v>
      </c>
      <c r="R190" s="306">
        <f t="shared" ca="1" si="78"/>
        <v>0</v>
      </c>
      <c r="S190" s="307">
        <f t="shared" ca="1" si="79"/>
        <v>2.7549999999999994</v>
      </c>
      <c r="T190" s="304">
        <f t="shared" ca="1" si="59"/>
        <v>27.026549999999997</v>
      </c>
      <c r="U190" s="311">
        <f t="shared" ca="1" si="60"/>
        <v>0</v>
      </c>
      <c r="V190" s="306">
        <f t="shared" ca="1" si="61"/>
        <v>1.0835639046723651</v>
      </c>
      <c r="W190" s="304">
        <f t="shared" ca="1" si="62"/>
        <v>1.2366561851403088</v>
      </c>
      <c r="Y190" s="314" t="str">
        <f t="shared" ca="1" si="80"/>
        <v/>
      </c>
      <c r="Z190" s="315" t="str">
        <f t="shared" ca="1" si="81"/>
        <v/>
      </c>
      <c r="AA190" s="316" t="str">
        <f t="shared" ca="1" si="82"/>
        <v/>
      </c>
      <c r="AC190" s="310" t="e">
        <f t="shared" ca="1" si="83"/>
        <v>#N/A</v>
      </c>
      <c r="AD190" s="323" t="e">
        <f t="shared" ca="1" si="84"/>
        <v>#N/A</v>
      </c>
      <c r="AE190" s="324">
        <f t="shared" ca="1" si="63"/>
        <v>1225.3167004940051</v>
      </c>
      <c r="AG190" s="306">
        <f t="shared" ca="1" si="85"/>
        <v>-6.2859920398720162</v>
      </c>
      <c r="AH190" s="304">
        <f t="shared" ca="1" si="86"/>
        <v>-0.47264866381526621</v>
      </c>
    </row>
    <row r="191" spans="1:34" x14ac:dyDescent="0.2">
      <c r="A191" s="347">
        <f t="shared" ca="1" si="64"/>
        <v>0.1</v>
      </c>
      <c r="B191" s="304">
        <f t="shared" ca="1" si="65"/>
        <v>12.899999999999949</v>
      </c>
      <c r="D191" s="306">
        <f t="shared" ca="1" si="66"/>
        <v>-0.37027201555241651</v>
      </c>
      <c r="E191" s="307">
        <f t="shared" ca="1" si="67"/>
        <v>-10.063750294515394</v>
      </c>
      <c r="F191" s="304">
        <f t="shared" ca="1" si="68"/>
        <v>10.070559634690612</v>
      </c>
      <c r="G191" s="306">
        <f t="shared" ca="1" si="69"/>
        <v>19.436934289834781</v>
      </c>
      <c r="H191" s="307">
        <f t="shared" ca="1" si="70"/>
        <v>12.339282369067465</v>
      </c>
      <c r="I191" s="304">
        <f t="shared" ca="1" si="71"/>
        <v>23.022864808075781</v>
      </c>
      <c r="J191" s="306">
        <f t="shared" ca="1" si="72"/>
        <v>341.11740746470434</v>
      </c>
      <c r="K191" s="307">
        <f t="shared" ca="1" si="73"/>
        <v>1226.6009474823845</v>
      </c>
      <c r="L191" s="304">
        <f t="shared" ca="1" si="58"/>
        <v>1273.1500186702763</v>
      </c>
      <c r="M191" s="306">
        <f t="shared" ca="1" si="74"/>
        <v>0.56564176174029568</v>
      </c>
      <c r="N191" s="304">
        <f t="shared" ca="1" si="75"/>
        <v>32.408885664063426</v>
      </c>
      <c r="P191" s="310">
        <f t="shared" ca="1" si="76"/>
        <v>23</v>
      </c>
      <c r="Q191" s="304">
        <f t="shared" ca="1" si="77"/>
        <v>0</v>
      </c>
      <c r="R191" s="306">
        <f t="shared" ca="1" si="78"/>
        <v>0</v>
      </c>
      <c r="S191" s="307">
        <f t="shared" ca="1" si="79"/>
        <v>2.7549999999999994</v>
      </c>
      <c r="T191" s="304">
        <f t="shared" ca="1" si="59"/>
        <v>27.026549999999997</v>
      </c>
      <c r="U191" s="311">
        <f t="shared" ca="1" si="60"/>
        <v>0</v>
      </c>
      <c r="V191" s="306">
        <f t="shared" ca="1" si="61"/>
        <v>1.0834242324634518</v>
      </c>
      <c r="W191" s="304">
        <f t="shared" ca="1" si="62"/>
        <v>1.1759534783456271</v>
      </c>
      <c r="Y191" s="314" t="str">
        <f t="shared" ca="1" si="80"/>
        <v/>
      </c>
      <c r="Z191" s="315" t="str">
        <f t="shared" ca="1" si="81"/>
        <v/>
      </c>
      <c r="AA191" s="316" t="str">
        <f t="shared" ca="1" si="82"/>
        <v/>
      </c>
      <c r="AC191" s="310" t="e">
        <f t="shared" ca="1" si="83"/>
        <v>#N/A</v>
      </c>
      <c r="AD191" s="323" t="e">
        <f t="shared" ca="1" si="84"/>
        <v>#N/A</v>
      </c>
      <c r="AE191" s="324">
        <f t="shared" ca="1" si="63"/>
        <v>1226.6009474823845</v>
      </c>
      <c r="AG191" s="306">
        <f t="shared" ca="1" si="85"/>
        <v>-5.9944725561033696</v>
      </c>
      <c r="AH191" s="304">
        <f t="shared" ca="1" si="86"/>
        <v>-0.44887701819974923</v>
      </c>
    </row>
    <row r="192" spans="1:34" x14ac:dyDescent="0.2">
      <c r="A192" s="347">
        <f t="shared" ca="1" si="64"/>
        <v>0.1</v>
      </c>
      <c r="B192" s="304">
        <f t="shared" ca="1" si="65"/>
        <v>12.999999999999948</v>
      </c>
      <c r="D192" s="306">
        <f t="shared" ca="1" si="66"/>
        <v>-0.36036030101126693</v>
      </c>
      <c r="E192" s="307">
        <f t="shared" ca="1" si="67"/>
        <v>-10.038770002639032</v>
      </c>
      <c r="F192" s="304">
        <f t="shared" ca="1" si="68"/>
        <v>10.045235821643521</v>
      </c>
      <c r="G192" s="306">
        <f t="shared" ca="1" si="69"/>
        <v>19.400898259733655</v>
      </c>
      <c r="H192" s="307">
        <f t="shared" ca="1" si="70"/>
        <v>11.335405368803562</v>
      </c>
      <c r="I192" s="304">
        <f t="shared" ca="1" si="71"/>
        <v>22.469674411518227</v>
      </c>
      <c r="J192" s="306">
        <f t="shared" ca="1" si="72"/>
        <v>343.05929909218275</v>
      </c>
      <c r="K192" s="307">
        <f t="shared" ca="1" si="73"/>
        <v>1227.7846818692781</v>
      </c>
      <c r="L192" s="304">
        <f t="shared" ca="1" si="58"/>
        <v>1274.811714617678</v>
      </c>
      <c r="M192" s="306">
        <f t="shared" ca="1" si="74"/>
        <v>0.52877465838403015</v>
      </c>
      <c r="N192" s="304">
        <f t="shared" ca="1" si="75"/>
        <v>30.296556238876818</v>
      </c>
      <c r="P192" s="310">
        <f t="shared" ca="1" si="76"/>
        <v>23</v>
      </c>
      <c r="Q192" s="304">
        <f t="shared" ca="1" si="77"/>
        <v>0</v>
      </c>
      <c r="R192" s="306">
        <f t="shared" ca="1" si="78"/>
        <v>0</v>
      </c>
      <c r="S192" s="307">
        <f t="shared" ca="1" si="79"/>
        <v>2.7549999999999994</v>
      </c>
      <c r="T192" s="304">
        <f t="shared" ca="1" si="59"/>
        <v>27.026549999999997</v>
      </c>
      <c r="U192" s="311">
        <f t="shared" ca="1" si="60"/>
        <v>0</v>
      </c>
      <c r="V192" s="306">
        <f t="shared" ca="1" si="61"/>
        <v>1.0832955067775427</v>
      </c>
      <c r="W192" s="304">
        <f t="shared" ca="1" si="62"/>
        <v>1.1199880018280968</v>
      </c>
      <c r="Y192" s="314" t="str">
        <f t="shared" ca="1" si="80"/>
        <v/>
      </c>
      <c r="Z192" s="315" t="str">
        <f t="shared" ca="1" si="81"/>
        <v/>
      </c>
      <c r="AA192" s="316" t="str">
        <f t="shared" ca="1" si="82"/>
        <v/>
      </c>
      <c r="AC192" s="310">
        <f t="shared" ca="1" si="83"/>
        <v>12.999999999999948</v>
      </c>
      <c r="AD192" s="323">
        <f t="shared" ca="1" si="84"/>
        <v>343.05929909218275</v>
      </c>
      <c r="AE192" s="324">
        <f t="shared" ca="1" si="63"/>
        <v>1227.7846818692781</v>
      </c>
      <c r="AG192" s="306">
        <f t="shared" ca="1" si="85"/>
        <v>-5.6845887027143869</v>
      </c>
      <c r="AH192" s="304">
        <f t="shared" ca="1" si="86"/>
        <v>-0.42684336782055438</v>
      </c>
    </row>
    <row r="193" spans="1:34" x14ac:dyDescent="0.2">
      <c r="A193" s="347">
        <f t="shared" ca="1" si="64"/>
        <v>0.1</v>
      </c>
      <c r="B193" s="304">
        <f t="shared" ca="1" si="65"/>
        <v>13.099999999999948</v>
      </c>
      <c r="D193" s="306">
        <f t="shared" ca="1" si="66"/>
        <v>-0.35100784717704675</v>
      </c>
      <c r="E193" s="307">
        <f t="shared" ca="1" si="67"/>
        <v>-10.015084124565556</v>
      </c>
      <c r="F193" s="304">
        <f t="shared" ca="1" si="68"/>
        <v>10.021233283927927</v>
      </c>
      <c r="G193" s="306">
        <f t="shared" ca="1" si="69"/>
        <v>19.365797475015949</v>
      </c>
      <c r="H193" s="307">
        <f t="shared" ca="1" si="70"/>
        <v>10.333896956347006</v>
      </c>
      <c r="I193" s="304">
        <f t="shared" ca="1" si="71"/>
        <v>21.950479223646393</v>
      </c>
      <c r="J193" s="306">
        <f t="shared" ca="1" si="72"/>
        <v>344.99763387892023</v>
      </c>
      <c r="K193" s="307">
        <f t="shared" ca="1" si="73"/>
        <v>1228.8681469855355</v>
      </c>
      <c r="L193" s="304">
        <f t="shared" ca="1" si="58"/>
        <v>1276.3778006756922</v>
      </c>
      <c r="M193" s="306">
        <f t="shared" ca="1" si="74"/>
        <v>0.49017727199641842</v>
      </c>
      <c r="N193" s="304">
        <f t="shared" ca="1" si="75"/>
        <v>28.085088898630971</v>
      </c>
      <c r="P193" s="310">
        <f t="shared" ca="1" si="76"/>
        <v>23</v>
      </c>
      <c r="Q193" s="304">
        <f t="shared" ca="1" si="77"/>
        <v>0</v>
      </c>
      <c r="R193" s="306">
        <f t="shared" ca="1" si="78"/>
        <v>0</v>
      </c>
      <c r="S193" s="307">
        <f t="shared" ca="1" si="79"/>
        <v>2.7549999999999994</v>
      </c>
      <c r="T193" s="304">
        <f t="shared" ca="1" si="59"/>
        <v>27.026549999999997</v>
      </c>
      <c r="U193" s="311">
        <f t="shared" ca="1" si="60"/>
        <v>0</v>
      </c>
      <c r="V193" s="306">
        <f t="shared" ca="1" si="61"/>
        <v>1.083177697498108</v>
      </c>
      <c r="W193" s="304">
        <f t="shared" ca="1" si="62"/>
        <v>1.0687117670430983</v>
      </c>
      <c r="Y193" s="314" t="str">
        <f t="shared" ca="1" si="80"/>
        <v/>
      </c>
      <c r="Z193" s="315" t="str">
        <f t="shared" ca="1" si="81"/>
        <v/>
      </c>
      <c r="AA193" s="316" t="str">
        <f t="shared" ca="1" si="82"/>
        <v/>
      </c>
      <c r="AC193" s="310" t="e">
        <f t="shared" ca="1" si="83"/>
        <v>#N/A</v>
      </c>
      <c r="AD193" s="323" t="e">
        <f t="shared" ca="1" si="84"/>
        <v>#N/A</v>
      </c>
      <c r="AE193" s="324">
        <f t="shared" ca="1" si="63"/>
        <v>1228.8681469855355</v>
      </c>
      <c r="AG193" s="306">
        <f t="shared" ca="1" si="85"/>
        <v>-5.3554361172400711</v>
      </c>
      <c r="AH193" s="304">
        <f t="shared" ca="1" si="86"/>
        <v>-0.40652922026428201</v>
      </c>
    </row>
    <row r="194" spans="1:34" x14ac:dyDescent="0.2">
      <c r="A194" s="347">
        <f t="shared" ca="1" si="64"/>
        <v>0.1</v>
      </c>
      <c r="B194" s="304">
        <f t="shared" ca="1" si="65"/>
        <v>13.199999999999948</v>
      </c>
      <c r="D194" s="306">
        <f t="shared" ca="1" si="66"/>
        <v>-0.34223968504503061</v>
      </c>
      <c r="E194" s="307">
        <f t="shared" ca="1" si="67"/>
        <v>-9.992624528847351</v>
      </c>
      <c r="F194" s="304">
        <f t="shared" ca="1" si="68"/>
        <v>9.9984835338435936</v>
      </c>
      <c r="G194" s="306">
        <f t="shared" ca="1" si="69"/>
        <v>19.331573506511447</v>
      </c>
      <c r="H194" s="307">
        <f t="shared" ca="1" si="70"/>
        <v>9.3346345034622704</v>
      </c>
      <c r="I194" s="304">
        <f t="shared" ca="1" si="71"/>
        <v>21.46730387242151</v>
      </c>
      <c r="J194" s="306">
        <f t="shared" ca="1" si="72"/>
        <v>346.93250242799661</v>
      </c>
      <c r="K194" s="307">
        <f t="shared" ca="1" si="73"/>
        <v>1229.8515735585261</v>
      </c>
      <c r="L194" s="304">
        <f t="shared" ca="1" si="58"/>
        <v>1277.8486037967621</v>
      </c>
      <c r="M194" s="306">
        <f t="shared" ca="1" si="74"/>
        <v>0.44984983650776028</v>
      </c>
      <c r="N194" s="304">
        <f t="shared" ca="1" si="75"/>
        <v>25.774497046544763</v>
      </c>
      <c r="P194" s="310">
        <f t="shared" ca="1" si="76"/>
        <v>23</v>
      </c>
      <c r="Q194" s="304">
        <f t="shared" ca="1" si="77"/>
        <v>0</v>
      </c>
      <c r="R194" s="306">
        <f t="shared" ca="1" si="78"/>
        <v>0</v>
      </c>
      <c r="S194" s="307">
        <f t="shared" ca="1" si="79"/>
        <v>2.7549999999999994</v>
      </c>
      <c r="T194" s="304">
        <f t="shared" ca="1" si="59"/>
        <v>27.026549999999997</v>
      </c>
      <c r="U194" s="311">
        <f t="shared" ca="1" si="60"/>
        <v>0</v>
      </c>
      <c r="V194" s="306">
        <f t="shared" ca="1" si="61"/>
        <v>1.083070776200282</v>
      </c>
      <c r="W194" s="304">
        <f t="shared" ca="1" si="62"/>
        <v>1.0220795873559481</v>
      </c>
      <c r="Y194" s="314" t="str">
        <f t="shared" ca="1" si="80"/>
        <v/>
      </c>
      <c r="Z194" s="315" t="str">
        <f t="shared" ca="1" si="81"/>
        <v/>
      </c>
      <c r="AA194" s="316" t="str">
        <f t="shared" ca="1" si="82"/>
        <v/>
      </c>
      <c r="AC194" s="310" t="e">
        <f t="shared" ca="1" si="83"/>
        <v>#N/A</v>
      </c>
      <c r="AD194" s="323" t="e">
        <f t="shared" ca="1" si="84"/>
        <v>#N/A</v>
      </c>
      <c r="AE194" s="324">
        <f t="shared" ca="1" si="63"/>
        <v>1229.8515735585261</v>
      </c>
      <c r="AG194" s="306">
        <f t="shared" ca="1" si="85"/>
        <v>-5.0062914578506623</v>
      </c>
      <c r="AH194" s="304">
        <f t="shared" ca="1" si="86"/>
        <v>-0.38791715682145139</v>
      </c>
    </row>
    <row r="195" spans="1:34" x14ac:dyDescent="0.2">
      <c r="A195" s="347">
        <f t="shared" ca="1" si="64"/>
        <v>0.1</v>
      </c>
      <c r="B195" s="304">
        <f t="shared" ca="1" si="65"/>
        <v>13.299999999999947</v>
      </c>
      <c r="D195" s="306">
        <f t="shared" ca="1" si="66"/>
        <v>-0.33408179692364504</v>
      </c>
      <c r="E195" s="307">
        <f t="shared" ca="1" si="67"/>
        <v>-9.9713180358800972</v>
      </c>
      <c r="F195" s="304">
        <f t="shared" ca="1" si="68"/>
        <v>9.9769130506235975</v>
      </c>
      <c r="G195" s="306">
        <f t="shared" ca="1" si="69"/>
        <v>19.298165326819081</v>
      </c>
      <c r="H195" s="307">
        <f t="shared" ca="1" si="70"/>
        <v>8.3375026998742605</v>
      </c>
      <c r="I195" s="304">
        <f t="shared" ca="1" si="71"/>
        <v>21.022205789394526</v>
      </c>
      <c r="J195" s="306">
        <f t="shared" ca="1" si="72"/>
        <v>348.86398936966316</v>
      </c>
      <c r="K195" s="307">
        <f t="shared" ca="1" si="73"/>
        <v>1230.7351804186928</v>
      </c>
      <c r="L195" s="304">
        <f t="shared" ca="1" si="58"/>
        <v>1279.2244398068499</v>
      </c>
      <c r="M195" s="306">
        <f t="shared" ca="1" si="74"/>
        <v>0.40781510023658302</v>
      </c>
      <c r="N195" s="304">
        <f t="shared" ca="1" si="75"/>
        <v>23.366084065260829</v>
      </c>
      <c r="P195" s="310">
        <f t="shared" ca="1" si="76"/>
        <v>23</v>
      </c>
      <c r="Q195" s="304">
        <f t="shared" ca="1" si="77"/>
        <v>0</v>
      </c>
      <c r="R195" s="306">
        <f t="shared" ca="1" si="78"/>
        <v>0</v>
      </c>
      <c r="S195" s="307">
        <f t="shared" ca="1" si="79"/>
        <v>2.7549999999999994</v>
      </c>
      <c r="T195" s="304">
        <f t="shared" ca="1" si="59"/>
        <v>27.026549999999997</v>
      </c>
      <c r="U195" s="311">
        <f t="shared" ca="1" si="60"/>
        <v>0</v>
      </c>
      <c r="V195" s="306">
        <f t="shared" ca="1" si="61"/>
        <v>1.0829747160707448</v>
      </c>
      <c r="W195" s="304">
        <f t="shared" ca="1" si="62"/>
        <v>0.98004891700062291</v>
      </c>
      <c r="Y195" s="314" t="str">
        <f t="shared" ca="1" si="80"/>
        <v/>
      </c>
      <c r="Z195" s="315" t="str">
        <f t="shared" ca="1" si="81"/>
        <v/>
      </c>
      <c r="AA195" s="316" t="str">
        <f t="shared" ca="1" si="82"/>
        <v/>
      </c>
      <c r="AC195" s="310" t="e">
        <f t="shared" ca="1" si="83"/>
        <v>#N/A</v>
      </c>
      <c r="AD195" s="323" t="e">
        <f t="shared" ca="1" si="84"/>
        <v>#N/A</v>
      </c>
      <c r="AE195" s="324">
        <f t="shared" ca="1" si="63"/>
        <v>1230.7351804186928</v>
      </c>
      <c r="AG195" s="306">
        <f t="shared" ca="1" si="85"/>
        <v>-4.6366761652361657</v>
      </c>
      <c r="AH195" s="304">
        <f t="shared" ca="1" si="86"/>
        <v>-0.37099077580978157</v>
      </c>
    </row>
    <row r="196" spans="1:34" x14ac:dyDescent="0.2">
      <c r="A196" s="347">
        <f t="shared" ca="1" si="64"/>
        <v>0.1</v>
      </c>
      <c r="B196" s="304">
        <f t="shared" ca="1" si="65"/>
        <v>13.399999999999947</v>
      </c>
      <c r="D196" s="306">
        <f t="shared" ca="1" si="66"/>
        <v>-0.32656067828937096</v>
      </c>
      <c r="E196" s="307">
        <f t="shared" ca="1" si="67"/>
        <v>-9.9510859784233787</v>
      </c>
      <c r="F196" s="304">
        <f t="shared" ca="1" si="68"/>
        <v>9.9564428400196814</v>
      </c>
      <c r="G196" s="306">
        <f t="shared" ca="1" si="69"/>
        <v>19.265509258990143</v>
      </c>
      <c r="H196" s="307">
        <f t="shared" ca="1" si="70"/>
        <v>7.342394102031923</v>
      </c>
      <c r="I196" s="304">
        <f t="shared" ca="1" si="71"/>
        <v>20.6172403138196</v>
      </c>
      <c r="J196" s="306">
        <f t="shared" ca="1" si="72"/>
        <v>350.79217309895364</v>
      </c>
      <c r="K196" s="307">
        <f t="shared" ca="1" si="73"/>
        <v>1231.5191752587882</v>
      </c>
      <c r="L196" s="304">
        <f t="shared" ref="L196:L259" ca="1" si="87">SQRT(pos_x^2+pos_z^2)</f>
        <v>1280.5056140984202</v>
      </c>
      <c r="M196" s="306">
        <f t="shared" ca="1" si="74"/>
        <v>0.36412184437669803</v>
      </c>
      <c r="N196" s="304">
        <f t="shared" ca="1" si="75"/>
        <v>20.862644911304166</v>
      </c>
      <c r="P196" s="310">
        <f t="shared" ca="1" si="76"/>
        <v>23</v>
      </c>
      <c r="Q196" s="304">
        <f t="shared" ca="1" si="77"/>
        <v>0</v>
      </c>
      <c r="R196" s="306">
        <f t="shared" ca="1" si="78"/>
        <v>0</v>
      </c>
      <c r="S196" s="307">
        <f t="shared" ca="1" si="79"/>
        <v>2.7549999999999994</v>
      </c>
      <c r="T196" s="304">
        <f t="shared" ref="T196:T259" ca="1" si="88">m*g</f>
        <v>27.026549999999997</v>
      </c>
      <c r="U196" s="311">
        <f t="shared" ref="U196:U259" ca="1" si="89">IF(pos_xz&lt;L_rampe,Poids*COS(Beta),0)</f>
        <v>0</v>
      </c>
      <c r="V196" s="306">
        <f t="shared" ref="V196:V259" ca="1" si="90">Rho_moyen*(20000-Alt_rampe-pos_z)/(20000+Alt_rampe+pos_z)</f>
        <v>1.0828894918221388</v>
      </c>
      <c r="W196" s="304">
        <f t="shared" ref="W196:W259" ca="1" si="91">1/2*Rho*Sref*Cx*vit_xz^2</f>
        <v>0.94257968417996407</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1231.5191752587882</v>
      </c>
      <c r="AG196" s="306">
        <f t="shared" ca="1" si="85"/>
        <v>-4.2464253782392145</v>
      </c>
      <c r="AH196" s="304">
        <f t="shared" ca="1" si="86"/>
        <v>-0.35573463412000839</v>
      </c>
    </row>
    <row r="197" spans="1:34" x14ac:dyDescent="0.2">
      <c r="A197" s="347">
        <f t="shared" ref="A197:A260" ca="1" si="93">IF(B196+0.01&lt;=T_ini+ROUNDUP(Temps_fin_propu,0), 0.01, IF(K196&gt;0, 0.1, 0.0001))</f>
        <v>0.1</v>
      </c>
      <c r="B197" s="304">
        <f t="shared" ref="B197:B260" ca="1" si="94">B196+pas</f>
        <v>13.499999999999947</v>
      </c>
      <c r="D197" s="306">
        <f t="shared" ref="D197:D260" ca="1" si="95">IF(AND(L196&lt;L_rampe,Poussee&lt;Poids*SIN(M196)),0,(-W196+Poussee)/m*COS(M196)-U196/m*SIN(M196))</f>
        <v>-0.31970279436570664</v>
      </c>
      <c r="E197" s="307">
        <f t="shared" ref="E197:E260" ca="1" si="96">IF(AND(L196&lt;L_rampe,Poussee&lt;Poids*SIN(M196)),0,(-W196+Poussee)/m*SIN(M196)+U196/m*COS(M196)-Poids/m)</f>
        <v>-9.9318438547456775</v>
      </c>
      <c r="F197" s="304">
        <f t="shared" ref="F197:F260" ca="1" si="97">SQRT(acc_x^2+acc_z^2)</f>
        <v>9.9369880865267586</v>
      </c>
      <c r="G197" s="306">
        <f t="shared" ref="G197:G260" ca="1" si="98">G196+acc_x*pas</f>
        <v>19.233538979553572</v>
      </c>
      <c r="H197" s="307">
        <f t="shared" ref="H197:H260" ca="1" si="99">H196+acc_z*pas</f>
        <v>6.3492097165573549</v>
      </c>
      <c r="I197" s="304">
        <f t="shared" ref="I197:I260" ca="1" si="100">SQRT(vit_x^2+vit_z^2)</f>
        <v>20.254418917925861</v>
      </c>
      <c r="J197" s="306">
        <f t="shared" ref="J197:J260" ca="1" si="101">J196+0.5*(vit_x+G196)*pas*(K196&gt;=0)</f>
        <v>352.71712551088081</v>
      </c>
      <c r="K197" s="307">
        <f t="shared" ref="K197:K260" ca="1" si="102">K196+0.5*(vit_z+H196)*pas</f>
        <v>1232.2037554497176</v>
      </c>
      <c r="L197" s="304">
        <f t="shared" ca="1" si="87"/>
        <v>1281.6924223748247</v>
      </c>
      <c r="M197" s="306">
        <f t="shared" ref="M197:M260" ca="1" si="103">IF(AND(L196&gt;L_rampe,G197&gt;0),ATAN2(G197,H197),$M$4)</f>
        <v>0.31884798123607028</v>
      </c>
      <c r="N197" s="304">
        <f t="shared" ref="N197:N260" ca="1" si="104">DEGREES(Beta)</f>
        <v>18.268643631093294</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2.7549999999999994</v>
      </c>
      <c r="T197" s="304">
        <f t="shared" ca="1" si="88"/>
        <v>27.026549999999997</v>
      </c>
      <c r="U197" s="311">
        <f t="shared" ca="1" si="89"/>
        <v>0</v>
      </c>
      <c r="V197" s="306">
        <f t="shared" ca="1" si="90"/>
        <v>1.0828150796015727</v>
      </c>
      <c r="W197" s="304">
        <f t="shared" ca="1" si="91"/>
        <v>0.90963411749182688</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1232.2037554497176</v>
      </c>
      <c r="AG197" s="306">
        <f t="shared" ref="AG197:AG260" ca="1" si="114">IF(AND(L196&lt;L_rampe,Poussee&lt;Poids*SIN(M196)),0,(-W196+Poussee)/m-Poids*SIN(M196)/m)</f>
        <v>-3.8357582141270172</v>
      </c>
      <c r="AH197" s="304">
        <f t="shared" ref="AH197:AH260" ca="1" si="115">IF(AND(L196&lt;L_rampe,Poussee&lt;Poids*SIN(M196)), g*SIN(M196), (-W196+Poussee)/m)</f>
        <v>-0.34213418663519574</v>
      </c>
    </row>
    <row r="198" spans="1:34" x14ac:dyDescent="0.2">
      <c r="A198" s="347">
        <f t="shared" ca="1" si="93"/>
        <v>0.1</v>
      </c>
      <c r="B198" s="304">
        <f t="shared" ca="1" si="94"/>
        <v>13.599999999999946</v>
      </c>
      <c r="D198" s="306">
        <f t="shared" ca="1" si="95"/>
        <v>-0.31353393392977064</v>
      </c>
      <c r="E198" s="307">
        <f t="shared" ca="1" si="96"/>
        <v>-9.9135011134401001</v>
      </c>
      <c r="F198" s="304">
        <f t="shared" ca="1" si="97"/>
        <v>9.9184579372956758</v>
      </c>
      <c r="G198" s="306">
        <f t="shared" ca="1" si="98"/>
        <v>19.202185586160596</v>
      </c>
      <c r="H198" s="307">
        <f t="shared" ca="1" si="99"/>
        <v>5.3578596052133447</v>
      </c>
      <c r="I198" s="304">
        <f t="shared" ca="1" si="100"/>
        <v>19.935661284104189</v>
      </c>
      <c r="J198" s="306">
        <f t="shared" ca="1" si="101"/>
        <v>354.63891173916653</v>
      </c>
      <c r="K198" s="307">
        <f t="shared" ca="1" si="102"/>
        <v>1232.7891089158061</v>
      </c>
      <c r="L198" s="304">
        <f t="shared" ca="1" si="87"/>
        <v>1282.7851514501435</v>
      </c>
      <c r="M198" s="306">
        <f t="shared" ca="1" si="103"/>
        <v>0.27210289669640925</v>
      </c>
      <c r="N198" s="304">
        <f t="shared" ca="1" si="104"/>
        <v>15.590347573988481</v>
      </c>
      <c r="P198" s="310">
        <f t="shared" ca="1" si="105"/>
        <v>23</v>
      </c>
      <c r="Q198" s="304">
        <f t="shared" ca="1" si="106"/>
        <v>0</v>
      </c>
      <c r="R198" s="306">
        <f t="shared" ca="1" si="107"/>
        <v>0</v>
      </c>
      <c r="S198" s="307">
        <f t="shared" ca="1" si="108"/>
        <v>2.7549999999999994</v>
      </c>
      <c r="T198" s="304">
        <f t="shared" ca="1" si="88"/>
        <v>27.026549999999997</v>
      </c>
      <c r="U198" s="311">
        <f t="shared" ca="1" si="89"/>
        <v>0</v>
      </c>
      <c r="V198" s="306">
        <f t="shared" ca="1" si="90"/>
        <v>1.0827514568928929</v>
      </c>
      <c r="W198" s="304">
        <f t="shared" ca="1" si="91"/>
        <v>0.88117656507586517</v>
      </c>
      <c r="Y198" s="314" t="str">
        <f t="shared" ca="1" si="109"/>
        <v/>
      </c>
      <c r="Z198" s="315" t="str">
        <f t="shared" ca="1" si="110"/>
        <v/>
      </c>
      <c r="AA198" s="316" t="str">
        <f t="shared" ca="1" si="111"/>
        <v/>
      </c>
      <c r="AC198" s="310" t="e">
        <f t="shared" ca="1" si="112"/>
        <v>#N/A</v>
      </c>
      <c r="AD198" s="323" t="e">
        <f t="shared" ca="1" si="113"/>
        <v>#N/A</v>
      </c>
      <c r="AE198" s="324">
        <f t="shared" ca="1" si="92"/>
        <v>1232.7891089158061</v>
      </c>
      <c r="AG198" s="306">
        <f t="shared" ca="1" si="114"/>
        <v>-3.4053440394265442</v>
      </c>
      <c r="AH198" s="304">
        <f t="shared" ca="1" si="115"/>
        <v>-0.33017572322752342</v>
      </c>
    </row>
    <row r="199" spans="1:34" x14ac:dyDescent="0.2">
      <c r="A199" s="347">
        <f t="shared" ca="1" si="93"/>
        <v>0.1</v>
      </c>
      <c r="B199" s="304">
        <f t="shared" ca="1" si="94"/>
        <v>13.699999999999946</v>
      </c>
      <c r="D199" s="306">
        <f t="shared" ca="1" si="95"/>
        <v>-0.30807847223594359</v>
      </c>
      <c r="E199" s="307">
        <f t="shared" ca="1" si="96"/>
        <v>-9.8959611107403553</v>
      </c>
      <c r="F199" s="304">
        <f t="shared" ca="1" si="97"/>
        <v>9.900755458566822</v>
      </c>
      <c r="G199" s="306">
        <f t="shared" ca="1" si="98"/>
        <v>19.171377738937</v>
      </c>
      <c r="H199" s="307">
        <f t="shared" ca="1" si="99"/>
        <v>4.3682634941393088</v>
      </c>
      <c r="I199" s="304">
        <f t="shared" ca="1" si="100"/>
        <v>19.662742696868087</v>
      </c>
      <c r="J199" s="306">
        <f t="shared" ca="1" si="101"/>
        <v>356.55758990542142</v>
      </c>
      <c r="K199" s="307">
        <f t="shared" ca="1" si="102"/>
        <v>1233.2754150707738</v>
      </c>
      <c r="L199" s="304">
        <f t="shared" ca="1" si="87"/>
        <v>1283.7840801073801</v>
      </c>
      <c r="M199" s="306">
        <f t="shared" ca="1" si="103"/>
        <v>0.22402867898573517</v>
      </c>
      <c r="N199" s="304">
        <f t="shared" ca="1" si="104"/>
        <v>12.835897795773782</v>
      </c>
      <c r="P199" s="310">
        <f t="shared" ca="1" si="105"/>
        <v>23</v>
      </c>
      <c r="Q199" s="304">
        <f t="shared" ca="1" si="106"/>
        <v>0</v>
      </c>
      <c r="R199" s="306">
        <f t="shared" ca="1" si="107"/>
        <v>0</v>
      </c>
      <c r="S199" s="307">
        <f t="shared" ca="1" si="108"/>
        <v>2.7549999999999994</v>
      </c>
      <c r="T199" s="304">
        <f t="shared" ca="1" si="88"/>
        <v>27.026549999999997</v>
      </c>
      <c r="U199" s="311">
        <f t="shared" ca="1" si="89"/>
        <v>0</v>
      </c>
      <c r="V199" s="306">
        <f t="shared" ca="1" si="90"/>
        <v>1.0826986024125698</v>
      </c>
      <c r="W199" s="304">
        <f t="shared" ca="1" si="91"/>
        <v>0.85717330615487175</v>
      </c>
      <c r="Y199" s="314" t="str">
        <f t="shared" ca="1" si="109"/>
        <v/>
      </c>
      <c r="Z199" s="315" t="str">
        <f t="shared" ca="1" si="110"/>
        <v/>
      </c>
      <c r="AA199" s="316" t="str">
        <f t="shared" ca="1" si="111"/>
        <v/>
      </c>
      <c r="AC199" s="310" t="e">
        <f t="shared" ca="1" si="112"/>
        <v>#N/A</v>
      </c>
      <c r="AD199" s="323" t="e">
        <f t="shared" ca="1" si="113"/>
        <v>#N/A</v>
      </c>
      <c r="AE199" s="324">
        <f t="shared" ca="1" si="92"/>
        <v>1233.2754150707738</v>
      </c>
      <c r="AG199" s="306">
        <f t="shared" ca="1" si="114"/>
        <v>-2.9563579280897518</v>
      </c>
      <c r="AH199" s="304">
        <f t="shared" ca="1" si="115"/>
        <v>-0.31984630311283679</v>
      </c>
    </row>
    <row r="200" spans="1:34" x14ac:dyDescent="0.2">
      <c r="A200" s="347">
        <f t="shared" ca="1" si="93"/>
        <v>0.1</v>
      </c>
      <c r="B200" s="304">
        <f t="shared" ca="1" si="94"/>
        <v>13.799999999999946</v>
      </c>
      <c r="D200" s="306">
        <f t="shared" ca="1" si="95"/>
        <v>-0.30335856610113165</v>
      </c>
      <c r="E200" s="307">
        <f t="shared" ca="1" si="96"/>
        <v>-9.8791212790222502</v>
      </c>
      <c r="F200" s="304">
        <f t="shared" ca="1" si="97"/>
        <v>9.8837778033127162</v>
      </c>
      <c r="G200" s="306">
        <f t="shared" ca="1" si="98"/>
        <v>19.141041882326888</v>
      </c>
      <c r="H200" s="307">
        <f t="shared" ca="1" si="99"/>
        <v>3.3803513662370839</v>
      </c>
      <c r="I200" s="304">
        <f t="shared" ca="1" si="100"/>
        <v>19.437238993751478</v>
      </c>
      <c r="J200" s="306">
        <f t="shared" ca="1" si="101"/>
        <v>358.47321088648459</v>
      </c>
      <c r="K200" s="307">
        <f t="shared" ca="1" si="102"/>
        <v>1233.6628458137925</v>
      </c>
      <c r="L200" s="304">
        <f t="shared" ca="1" si="87"/>
        <v>1284.6894800163388</v>
      </c>
      <c r="M200" s="306">
        <f t="shared" ca="1" si="103"/>
        <v>0.17479989685762712</v>
      </c>
      <c r="N200" s="304">
        <f t="shared" ca="1" si="104"/>
        <v>10.015296349264135</v>
      </c>
      <c r="P200" s="310">
        <f t="shared" ca="1" si="105"/>
        <v>23</v>
      </c>
      <c r="Q200" s="304">
        <f t="shared" ca="1" si="106"/>
        <v>0</v>
      </c>
      <c r="R200" s="306">
        <f t="shared" ca="1" si="107"/>
        <v>0</v>
      </c>
      <c r="S200" s="307">
        <f t="shared" ca="1" si="108"/>
        <v>2.7549999999999994</v>
      </c>
      <c r="T200" s="304">
        <f t="shared" ca="1" si="88"/>
        <v>27.026549999999997</v>
      </c>
      <c r="U200" s="311">
        <f t="shared" ca="1" si="89"/>
        <v>0</v>
      </c>
      <c r="V200" s="306">
        <f t="shared" ca="1" si="90"/>
        <v>1.0826564959992444</v>
      </c>
      <c r="W200" s="304">
        <f t="shared" ca="1" si="91"/>
        <v>0.83759235499200679</v>
      </c>
      <c r="Y200" s="314" t="str">
        <f t="shared" ca="1" si="109"/>
        <v/>
      </c>
      <c r="Z200" s="315" t="str">
        <f t="shared" ca="1" si="110"/>
        <v/>
      </c>
      <c r="AA200" s="316" t="str">
        <f t="shared" ca="1" si="111"/>
        <v/>
      </c>
      <c r="AC200" s="310" t="e">
        <f t="shared" ca="1" si="112"/>
        <v>#N/A</v>
      </c>
      <c r="AD200" s="323" t="e">
        <f t="shared" ca="1" si="113"/>
        <v>#N/A</v>
      </c>
      <c r="AE200" s="324">
        <f t="shared" ca="1" si="92"/>
        <v>1233.6628458137925</v>
      </c>
      <c r="AG200" s="306">
        <f t="shared" ca="1" si="114"/>
        <v>-2.490517587162187</v>
      </c>
      <c r="AH200" s="304">
        <f t="shared" ca="1" si="115"/>
        <v>-0.3111336864445996</v>
      </c>
    </row>
    <row r="201" spans="1:34" x14ac:dyDescent="0.2">
      <c r="A201" s="347">
        <f t="shared" ca="1" si="93"/>
        <v>0.1</v>
      </c>
      <c r="B201" s="304">
        <f t="shared" ca="1" si="94"/>
        <v>13.899999999999945</v>
      </c>
      <c r="D201" s="306">
        <f t="shared" ca="1" si="95"/>
        <v>-0.29939331600788727</v>
      </c>
      <c r="E201" s="307">
        <f t="shared" ca="1" si="96"/>
        <v>-9.8628735379730799</v>
      </c>
      <c r="F201" s="304">
        <f t="shared" ca="1" si="97"/>
        <v>9.867416621574252</v>
      </c>
      <c r="G201" s="306">
        <f t="shared" ca="1" si="98"/>
        <v>19.111102550726098</v>
      </c>
      <c r="H201" s="307">
        <f t="shared" ca="1" si="99"/>
        <v>2.3940640124397756</v>
      </c>
      <c r="I201" s="304">
        <f t="shared" ca="1" si="100"/>
        <v>19.260472039906727</v>
      </c>
      <c r="J201" s="306">
        <f t="shared" ca="1" si="101"/>
        <v>360.38581810813724</v>
      </c>
      <c r="K201" s="307">
        <f t="shared" ca="1" si="102"/>
        <v>1233.9515665827264</v>
      </c>
      <c r="L201" s="304">
        <f t="shared" ca="1" si="87"/>
        <v>1285.5016167105493</v>
      </c>
      <c r="M201" s="306">
        <f t="shared" ca="1" si="103"/>
        <v>0.12462166622771101</v>
      </c>
      <c r="N201" s="304">
        <f t="shared" ca="1" si="104"/>
        <v>7.1402955107358679</v>
      </c>
      <c r="P201" s="310">
        <f t="shared" ca="1" si="105"/>
        <v>23</v>
      </c>
      <c r="Q201" s="304">
        <f t="shared" ca="1" si="106"/>
        <v>0</v>
      </c>
      <c r="R201" s="306">
        <f t="shared" ca="1" si="107"/>
        <v>0</v>
      </c>
      <c r="S201" s="307">
        <f t="shared" ca="1" si="108"/>
        <v>2.7549999999999994</v>
      </c>
      <c r="T201" s="304">
        <f t="shared" ca="1" si="88"/>
        <v>27.026549999999997</v>
      </c>
      <c r="U201" s="311">
        <f t="shared" ca="1" si="89"/>
        <v>0</v>
      </c>
      <c r="V201" s="306">
        <f t="shared" ca="1" si="90"/>
        <v>1.0826251184972344</v>
      </c>
      <c r="W201" s="304">
        <f t="shared" ca="1" si="91"/>
        <v>0.82240325769180878</v>
      </c>
      <c r="Y201" s="314" t="str">
        <f t="shared" ca="1" si="109"/>
        <v/>
      </c>
      <c r="Z201" s="315" t="str">
        <f t="shared" ca="1" si="110"/>
        <v/>
      </c>
      <c r="AA201" s="316" t="str">
        <f t="shared" ca="1" si="111"/>
        <v/>
      </c>
      <c r="AC201" s="310" t="e">
        <f t="shared" ca="1" si="112"/>
        <v>#N/A</v>
      </c>
      <c r="AD201" s="323" t="e">
        <f t="shared" ca="1" si="113"/>
        <v>#N/A</v>
      </c>
      <c r="AE201" s="324">
        <f t="shared" ca="1" si="92"/>
        <v>1233.9515665827264</v>
      </c>
      <c r="AG201" s="306">
        <f t="shared" ca="1" si="114"/>
        <v>-2.0100940289238967</v>
      </c>
      <c r="AH201" s="304">
        <f t="shared" ca="1" si="115"/>
        <v>-0.30402626315499343</v>
      </c>
    </row>
    <row r="202" spans="1:34" x14ac:dyDescent="0.2">
      <c r="A202" s="347">
        <f t="shared" ca="1" si="93"/>
        <v>0.1</v>
      </c>
      <c r="B202" s="304">
        <f t="shared" ca="1" si="94"/>
        <v>13.999999999999945</v>
      </c>
      <c r="D202" s="306">
        <f t="shared" ca="1" si="95"/>
        <v>-0.29619794085859391</v>
      </c>
      <c r="E202" s="307">
        <f t="shared" ca="1" si="96"/>
        <v>-9.8471049670675015</v>
      </c>
      <c r="F202" s="304">
        <f t="shared" ca="1" si="97"/>
        <v>9.8515587321303784</v>
      </c>
      <c r="G202" s="306">
        <f t="shared" ca="1" si="98"/>
        <v>19.081482756640238</v>
      </c>
      <c r="H202" s="307">
        <f t="shared" ca="1" si="99"/>
        <v>1.4093535157330255</v>
      </c>
      <c r="I202" s="304">
        <f t="shared" ca="1" si="100"/>
        <v>19.133459214796151</v>
      </c>
      <c r="J202" s="306">
        <f t="shared" ca="1" si="101"/>
        <v>362.29544737350557</v>
      </c>
      <c r="K202" s="307">
        <f t="shared" ca="1" si="102"/>
        <v>1234.1417374591351</v>
      </c>
      <c r="L202" s="304">
        <f t="shared" ca="1" si="87"/>
        <v>1286.2207506202897</v>
      </c>
      <c r="M202" s="306">
        <f t="shared" ca="1" si="103"/>
        <v>7.3725878214123644E-2</v>
      </c>
      <c r="N202" s="304">
        <f t="shared" ca="1" si="104"/>
        <v>4.2241816625647877</v>
      </c>
      <c r="P202" s="310">
        <f t="shared" ca="1" si="105"/>
        <v>23</v>
      </c>
      <c r="Q202" s="304">
        <f t="shared" ca="1" si="106"/>
        <v>0</v>
      </c>
      <c r="R202" s="306">
        <f t="shared" ca="1" si="107"/>
        <v>0</v>
      </c>
      <c r="S202" s="307">
        <f t="shared" ca="1" si="108"/>
        <v>2.7549999999999994</v>
      </c>
      <c r="T202" s="304">
        <f t="shared" ca="1" si="88"/>
        <v>27.026549999999997</v>
      </c>
      <c r="U202" s="311">
        <f t="shared" ca="1" si="89"/>
        <v>0</v>
      </c>
      <c r="V202" s="306">
        <f t="shared" ca="1" si="90"/>
        <v>1.0826044516345641</v>
      </c>
      <c r="W202" s="304">
        <f t="shared" ca="1" si="91"/>
        <v>0.81157688272017825</v>
      </c>
      <c r="Y202" s="314" t="str">
        <f t="shared" ca="1" si="109"/>
        <v/>
      </c>
      <c r="Z202" s="315" t="str">
        <f t="shared" ca="1" si="110"/>
        <v/>
      </c>
      <c r="AA202" s="316" t="str">
        <f t="shared" ca="1" si="111"/>
        <v/>
      </c>
      <c r="AC202" s="310">
        <f t="shared" ca="1" si="112"/>
        <v>13.999999999999945</v>
      </c>
      <c r="AD202" s="323">
        <f t="shared" ca="1" si="113"/>
        <v>362.29544737350557</v>
      </c>
      <c r="AE202" s="324">
        <f t="shared" ca="1" si="92"/>
        <v>1234.1417374591351</v>
      </c>
      <c r="AG202" s="306">
        <f t="shared" ca="1" si="114"/>
        <v>-1.517889529958651</v>
      </c>
      <c r="AH202" s="304">
        <f t="shared" ca="1" si="115"/>
        <v>-0.29851297919847875</v>
      </c>
    </row>
    <row r="203" spans="1:34" x14ac:dyDescent="0.2">
      <c r="A203" s="347">
        <f t="shared" ca="1" si="93"/>
        <v>0.1</v>
      </c>
      <c r="B203" s="304">
        <f t="shared" ca="1" si="94"/>
        <v>14.099999999999945</v>
      </c>
      <c r="D203" s="306">
        <f t="shared" ca="1" si="95"/>
        <v>-0.29378301868040402</v>
      </c>
      <c r="E203" s="307">
        <f t="shared" ca="1" si="96"/>
        <v>-9.8316987398474485</v>
      </c>
      <c r="F203" s="304">
        <f t="shared" ca="1" si="97"/>
        <v>9.8360870559985827</v>
      </c>
      <c r="G203" s="306">
        <f t="shared" ca="1" si="98"/>
        <v>19.052104454772198</v>
      </c>
      <c r="H203" s="307">
        <f t="shared" ca="1" si="99"/>
        <v>0.42618364174828061</v>
      </c>
      <c r="I203" s="304">
        <f t="shared" ca="1" si="100"/>
        <v>19.056870589161392</v>
      </c>
      <c r="J203" s="306">
        <f t="shared" ca="1" si="101"/>
        <v>364.20212673407622</v>
      </c>
      <c r="K203" s="307">
        <f t="shared" ca="1" si="102"/>
        <v>1234.2335143170092</v>
      </c>
      <c r="L203" s="304">
        <f t="shared" ca="1" si="87"/>
        <v>1286.8471381562533</v>
      </c>
      <c r="M203" s="306">
        <f t="shared" ca="1" si="103"/>
        <v>2.2365643556265344E-2</v>
      </c>
      <c r="N203" s="304">
        <f t="shared" ca="1" si="104"/>
        <v>1.2814569818679695</v>
      </c>
      <c r="P203" s="310">
        <f t="shared" ca="1" si="105"/>
        <v>23</v>
      </c>
      <c r="Q203" s="304">
        <f t="shared" ca="1" si="106"/>
        <v>0</v>
      </c>
      <c r="R203" s="306">
        <f t="shared" ca="1" si="107"/>
        <v>0</v>
      </c>
      <c r="S203" s="307">
        <f t="shared" ca="1" si="108"/>
        <v>2.7549999999999994</v>
      </c>
      <c r="T203" s="304">
        <f t="shared" ca="1" si="88"/>
        <v>27.026549999999997</v>
      </c>
      <c r="U203" s="311">
        <f t="shared" ca="1" si="89"/>
        <v>0</v>
      </c>
      <c r="V203" s="306">
        <f t="shared" ca="1" si="90"/>
        <v>1.0825944778963719</v>
      </c>
      <c r="W203" s="304">
        <f t="shared" ca="1" si="91"/>
        <v>0.80508520647850912</v>
      </c>
      <c r="Y203" s="314" t="str">
        <f t="shared" ca="1" si="109"/>
        <v>Apogée</v>
      </c>
      <c r="Z203" s="315" t="str">
        <f t="shared" ca="1" si="110"/>
        <v/>
      </c>
      <c r="AA203" s="316" t="str">
        <f t="shared" ca="1" si="111"/>
        <v/>
      </c>
      <c r="AC203" s="310" t="e">
        <f t="shared" ca="1" si="112"/>
        <v>#N/A</v>
      </c>
      <c r="AD203" s="323" t="e">
        <f t="shared" ca="1" si="113"/>
        <v>#N/A</v>
      </c>
      <c r="AE203" s="324">
        <f t="shared" ca="1" si="92"/>
        <v>1234.2335143170092</v>
      </c>
      <c r="AG203" s="306">
        <f t="shared" ca="1" si="114"/>
        <v>-1.0171790982116535</v>
      </c>
      <c r="AH203" s="304">
        <f t="shared" ca="1" si="115"/>
        <v>-0.29458326051549127</v>
      </c>
    </row>
    <row r="204" spans="1:34" x14ac:dyDescent="0.2">
      <c r="A204" s="347">
        <f t="shared" ca="1" si="93"/>
        <v>0.1</v>
      </c>
      <c r="B204" s="304">
        <f t="shared" ca="1" si="94"/>
        <v>14.199999999999944</v>
      </c>
      <c r="D204" s="306">
        <f t="shared" ca="1" si="95"/>
        <v>-0.29215384907489694</v>
      </c>
      <c r="E204" s="307">
        <f t="shared" ca="1" si="96"/>
        <v>-9.8165352985884109</v>
      </c>
      <c r="F204" s="304">
        <f t="shared" ca="1" si="97"/>
        <v>9.8208817903466059</v>
      </c>
      <c r="G204" s="306">
        <f t="shared" ca="1" si="98"/>
        <v>19.022889069864707</v>
      </c>
      <c r="H204" s="307">
        <f t="shared" ca="1" si="99"/>
        <v>-0.55546988811056053</v>
      </c>
      <c r="I204" s="304">
        <f t="shared" ca="1" si="100"/>
        <v>19.030997224553833</v>
      </c>
      <c r="J204" s="306">
        <f t="shared" ca="1" si="101"/>
        <v>366.10587641030804</v>
      </c>
      <c r="K204" s="307">
        <f t="shared" ca="1" si="102"/>
        <v>1234.2270500046911</v>
      </c>
      <c r="L204" s="304">
        <f t="shared" ca="1" si="87"/>
        <v>1287.3810328358275</v>
      </c>
      <c r="M204" s="306">
        <f t="shared" ca="1" si="103"/>
        <v>-2.9191785431275388E-2</v>
      </c>
      <c r="N204" s="304">
        <f t="shared" ca="1" si="104"/>
        <v>-1.6725661016635633</v>
      </c>
      <c r="P204" s="310">
        <f t="shared" ca="1" si="105"/>
        <v>23</v>
      </c>
      <c r="Q204" s="304">
        <f t="shared" ca="1" si="106"/>
        <v>0</v>
      </c>
      <c r="R204" s="306">
        <f t="shared" ca="1" si="107"/>
        <v>0</v>
      </c>
      <c r="S204" s="307">
        <f t="shared" ca="1" si="108"/>
        <v>2.7549999999999994</v>
      </c>
      <c r="T204" s="304">
        <f t="shared" ca="1" si="88"/>
        <v>27.026549999999997</v>
      </c>
      <c r="U204" s="311">
        <f t="shared" ca="1" si="89"/>
        <v>0</v>
      </c>
      <c r="V204" s="306">
        <f t="shared" ca="1" si="90"/>
        <v>1.0825951803948135</v>
      </c>
      <c r="W204" s="304">
        <f t="shared" ca="1" si="91"/>
        <v>0.80290109570427293</v>
      </c>
      <c r="Y204" s="314" t="str">
        <f t="shared" ca="1" si="109"/>
        <v/>
      </c>
      <c r="Z204" s="315" t="str">
        <f t="shared" ca="1" si="110"/>
        <v>Para</v>
      </c>
      <c r="AA204" s="316" t="str">
        <f t="shared" ca="1" si="111"/>
        <v/>
      </c>
      <c r="AC204" s="310" t="e">
        <f t="shared" ca="1" si="112"/>
        <v>#N/A</v>
      </c>
      <c r="AD204" s="323" t="e">
        <f t="shared" ca="1" si="113"/>
        <v>#N/A</v>
      </c>
      <c r="AE204" s="324">
        <f t="shared" ca="1" si="92"/>
        <v>1234.2270500046911</v>
      </c>
      <c r="AG204" s="306">
        <f t="shared" ca="1" si="114"/>
        <v>-0.51161560691328001</v>
      </c>
      <c r="AH204" s="304">
        <f t="shared" ca="1" si="115"/>
        <v>-0.29222693520091081</v>
      </c>
    </row>
    <row r="205" spans="1:34" x14ac:dyDescent="0.2">
      <c r="A205" s="347">
        <f t="shared" ca="1" si="93"/>
        <v>0.1</v>
      </c>
      <c r="B205" s="304">
        <f t="shared" ca="1" si="94"/>
        <v>14.299999999999944</v>
      </c>
      <c r="D205" s="306">
        <f t="shared" ca="1" si="95"/>
        <v>-0.29130998902477617</v>
      </c>
      <c r="E205" s="307">
        <f t="shared" ca="1" si="96"/>
        <v>-9.8014937249323815</v>
      </c>
      <c r="F205" s="304">
        <f t="shared" ca="1" si="97"/>
        <v>9.8058217783923887</v>
      </c>
      <c r="G205" s="306">
        <f t="shared" ca="1" si="98"/>
        <v>18.99375807096223</v>
      </c>
      <c r="H205" s="307">
        <f t="shared" ca="1" si="99"/>
        <v>-1.5356192606037986</v>
      </c>
      <c r="I205" s="304">
        <f t="shared" ca="1" si="100"/>
        <v>19.055733314983712</v>
      </c>
      <c r="J205" s="306">
        <f t="shared" ca="1" si="101"/>
        <v>368.00670876734938</v>
      </c>
      <c r="K205" s="307">
        <f t="shared" ca="1" si="102"/>
        <v>1234.1224955472553</v>
      </c>
      <c r="L205" s="304">
        <f t="shared" ca="1" si="87"/>
        <v>1287.8226864415622</v>
      </c>
      <c r="M205" s="306">
        <f t="shared" ca="1" si="103"/>
        <v>-8.0673158906683543E-2</v>
      </c>
      <c r="N205" s="304">
        <f t="shared" ca="1" si="104"/>
        <v>-4.6222315253411939</v>
      </c>
      <c r="P205" s="310">
        <f t="shared" ca="1" si="105"/>
        <v>23</v>
      </c>
      <c r="Q205" s="304">
        <f t="shared" ca="1" si="106"/>
        <v>0</v>
      </c>
      <c r="R205" s="306">
        <f t="shared" ca="1" si="107"/>
        <v>0</v>
      </c>
      <c r="S205" s="307">
        <f t="shared" ca="1" si="108"/>
        <v>2.7549999999999994</v>
      </c>
      <c r="T205" s="304">
        <f t="shared" ca="1" si="88"/>
        <v>27.026549999999997</v>
      </c>
      <c r="U205" s="311">
        <f t="shared" ca="1" si="89"/>
        <v>0</v>
      </c>
      <c r="V205" s="306">
        <f t="shared" ca="1" si="90"/>
        <v>1.0826065427368228</v>
      </c>
      <c r="W205" s="304">
        <f t="shared" ca="1" si="91"/>
        <v>0.80499808884514756</v>
      </c>
      <c r="Y205" s="314" t="str">
        <f t="shared" ca="1" si="109"/>
        <v/>
      </c>
      <c r="Z205" s="315" t="str">
        <f t="shared" ca="1" si="110"/>
        <v/>
      </c>
      <c r="AA205" s="316" t="str">
        <f t="shared" ca="1" si="111"/>
        <v/>
      </c>
      <c r="AC205" s="310" t="e">
        <f t="shared" ca="1" si="112"/>
        <v>#N/A</v>
      </c>
      <c r="AD205" s="323" t="e">
        <f t="shared" ca="1" si="113"/>
        <v>#N/A</v>
      </c>
      <c r="AE205" s="324" t="e">
        <f t="shared" ca="1" si="92"/>
        <v>#N/A</v>
      </c>
      <c r="AG205" s="306">
        <f t="shared" ca="1" si="114"/>
        <v>-5.1034101004419075E-3</v>
      </c>
      <c r="AH205" s="304">
        <f t="shared" ca="1" si="115"/>
        <v>-0.29143415452060728</v>
      </c>
    </row>
    <row r="206" spans="1:34" x14ac:dyDescent="0.2">
      <c r="A206" s="347">
        <f t="shared" ca="1" si="93"/>
        <v>0.1</v>
      </c>
      <c r="B206" s="304">
        <f t="shared" ca="1" si="94"/>
        <v>14.399999999999944</v>
      </c>
      <c r="D206" s="306">
        <f t="shared" ca="1" si="95"/>
        <v>-0.29124500240441697</v>
      </c>
      <c r="E206" s="307">
        <f t="shared" ca="1" si="96"/>
        <v>-9.7864532414503813</v>
      </c>
      <c r="F206" s="304">
        <f t="shared" ca="1" si="97"/>
        <v>9.7907860102506703</v>
      </c>
      <c r="G206" s="306">
        <f t="shared" ca="1" si="98"/>
        <v>18.964633570721787</v>
      </c>
      <c r="H206" s="307">
        <f t="shared" ca="1" si="99"/>
        <v>-2.5142645847488367</v>
      </c>
      <c r="I206" s="304">
        <f t="shared" ca="1" si="100"/>
        <v>19.130573772730134</v>
      </c>
      <c r="J206" s="306">
        <f t="shared" ca="1" si="101"/>
        <v>369.90462834943361</v>
      </c>
      <c r="K206" s="307">
        <f t="shared" ca="1" si="102"/>
        <v>1233.9200013549878</v>
      </c>
      <c r="L206" s="304">
        <f t="shared" ca="1" si="87"/>
        <v>1288.1723501993922</v>
      </c>
      <c r="M206" s="306">
        <f t="shared" ca="1" si="103"/>
        <v>-0.13180783698210527</v>
      </c>
      <c r="N206" s="304">
        <f t="shared" ca="1" si="104"/>
        <v>-7.552032765823002</v>
      </c>
      <c r="P206" s="310">
        <f t="shared" ca="1" si="105"/>
        <v>23</v>
      </c>
      <c r="Q206" s="304">
        <f t="shared" ca="1" si="106"/>
        <v>0</v>
      </c>
      <c r="R206" s="306">
        <f t="shared" ca="1" si="107"/>
        <v>0</v>
      </c>
      <c r="S206" s="307">
        <f t="shared" ca="1" si="108"/>
        <v>2.7549999999999994</v>
      </c>
      <c r="T206" s="304">
        <f t="shared" ca="1" si="88"/>
        <v>27.026549999999997</v>
      </c>
      <c r="U206" s="311">
        <f t="shared" ca="1" si="89"/>
        <v>0</v>
      </c>
      <c r="V206" s="306">
        <f t="shared" ca="1" si="90"/>
        <v>1.0826285488912641</v>
      </c>
      <c r="W206" s="304">
        <f t="shared" ca="1" si="91"/>
        <v>0.81135017882869276</v>
      </c>
      <c r="Y206" s="314" t="str">
        <f t="shared" ca="1" si="109"/>
        <v/>
      </c>
      <c r="Z206" s="315" t="str">
        <f t="shared" ca="1" si="110"/>
        <v/>
      </c>
      <c r="AA206" s="316" t="str">
        <f t="shared" ca="1" si="111"/>
        <v/>
      </c>
      <c r="AC206" s="310" t="e">
        <f t="shared" ca="1" si="112"/>
        <v>#N/A</v>
      </c>
      <c r="AD206" s="323" t="e">
        <f t="shared" ca="1" si="113"/>
        <v>#N/A</v>
      </c>
      <c r="AE206" s="324" t="e">
        <f t="shared" ca="1" si="92"/>
        <v>#N/A</v>
      </c>
      <c r="AG206" s="306">
        <f t="shared" ca="1" si="114"/>
        <v>0.49835022449942878</v>
      </c>
      <c r="AH206" s="304">
        <f t="shared" ca="1" si="115"/>
        <v>-0.29219531355540751</v>
      </c>
    </row>
    <row r="207" spans="1:34" x14ac:dyDescent="0.2">
      <c r="A207" s="347">
        <f t="shared" ca="1" si="93"/>
        <v>0.1</v>
      </c>
      <c r="B207" s="304">
        <f t="shared" ca="1" si="94"/>
        <v>14.499999999999943</v>
      </c>
      <c r="D207" s="306">
        <f t="shared" ca="1" si="95"/>
        <v>-0.29194644620805588</v>
      </c>
      <c r="E207" s="307">
        <f t="shared" ca="1" si="96"/>
        <v>-9.7712947644041268</v>
      </c>
      <c r="F207" s="304">
        <f t="shared" ca="1" si="97"/>
        <v>9.7756551749908311</v>
      </c>
      <c r="G207" s="306">
        <f t="shared" ca="1" si="98"/>
        <v>18.935438926100982</v>
      </c>
      <c r="H207" s="307">
        <f t="shared" ca="1" si="99"/>
        <v>-3.4913940611892493</v>
      </c>
      <c r="I207" s="304">
        <f t="shared" ca="1" si="100"/>
        <v>19.254627490933391</v>
      </c>
      <c r="J207" s="306">
        <f t="shared" ca="1" si="101"/>
        <v>371.79963197427475</v>
      </c>
      <c r="K207" s="307">
        <f t="shared" ca="1" si="102"/>
        <v>1233.619718422691</v>
      </c>
      <c r="L207" s="304">
        <f t="shared" ca="1" si="87"/>
        <v>1288.4302759627644</v>
      </c>
      <c r="M207" s="306">
        <f t="shared" ca="1" si="103"/>
        <v>-0.18233619235204973</v>
      </c>
      <c r="N207" s="304">
        <f t="shared" ca="1" si="104"/>
        <v>-10.447094274258008</v>
      </c>
      <c r="P207" s="310">
        <f t="shared" ca="1" si="105"/>
        <v>23</v>
      </c>
      <c r="Q207" s="304">
        <f t="shared" ca="1" si="106"/>
        <v>0</v>
      </c>
      <c r="R207" s="306">
        <f t="shared" ca="1" si="107"/>
        <v>0</v>
      </c>
      <c r="S207" s="307">
        <f t="shared" ca="1" si="108"/>
        <v>2.7549999999999994</v>
      </c>
      <c r="T207" s="304">
        <f t="shared" ca="1" si="88"/>
        <v>27.026549999999997</v>
      </c>
      <c r="U207" s="311">
        <f t="shared" ca="1" si="89"/>
        <v>0</v>
      </c>
      <c r="V207" s="306">
        <f t="shared" ca="1" si="90"/>
        <v>1.082661183057106</v>
      </c>
      <c r="W207" s="304">
        <f t="shared" ca="1" si="91"/>
        <v>0.82193159979496599</v>
      </c>
      <c r="Y207" s="314" t="str">
        <f t="shared" ca="1" si="109"/>
        <v/>
      </c>
      <c r="Z207" s="315" t="str">
        <f t="shared" ca="1" si="110"/>
        <v/>
      </c>
      <c r="AA207" s="316" t="str">
        <f t="shared" ca="1" si="111"/>
        <v/>
      </c>
      <c r="AC207" s="310" t="e">
        <f t="shared" ca="1" si="112"/>
        <v>#N/A</v>
      </c>
      <c r="AD207" s="323" t="e">
        <f t="shared" ca="1" si="113"/>
        <v>#N/A</v>
      </c>
      <c r="AE207" s="324" t="e">
        <f t="shared" ca="1" si="92"/>
        <v>#N/A</v>
      </c>
      <c r="AG207" s="306">
        <f t="shared" ca="1" si="114"/>
        <v>0.99479311100436985</v>
      </c>
      <c r="AH207" s="304">
        <f t="shared" ca="1" si="115"/>
        <v>-0.29450097235161266</v>
      </c>
    </row>
    <row r="208" spans="1:34" x14ac:dyDescent="0.2">
      <c r="A208" s="347">
        <f t="shared" ca="1" si="93"/>
        <v>0.1</v>
      </c>
      <c r="B208" s="304">
        <f t="shared" ca="1" si="94"/>
        <v>14.599999999999943</v>
      </c>
      <c r="D208" s="306">
        <f t="shared" ca="1" si="95"/>
        <v>-0.29339609549652329</v>
      </c>
      <c r="E208" s="307">
        <f t="shared" ca="1" si="96"/>
        <v>-9.7559024219406574</v>
      </c>
      <c r="F208" s="304">
        <f t="shared" ca="1" si="97"/>
        <v>9.7603131781352275</v>
      </c>
      <c r="G208" s="306">
        <f t="shared" ca="1" si="98"/>
        <v>18.90609931655133</v>
      </c>
      <c r="H208" s="307">
        <f t="shared" ca="1" si="99"/>
        <v>-4.466984303383315</v>
      </c>
      <c r="I208" s="304">
        <f t="shared" ca="1" si="100"/>
        <v>19.426645107531449</v>
      </c>
      <c r="J208" s="306">
        <f t="shared" ca="1" si="101"/>
        <v>373.69170888640735</v>
      </c>
      <c r="K208" s="307">
        <f t="shared" ca="1" si="102"/>
        <v>1233.2217995044623</v>
      </c>
      <c r="L208" s="304">
        <f t="shared" ca="1" si="87"/>
        <v>1288.5967173881313</v>
      </c>
      <c r="M208" s="306">
        <f t="shared" ca="1" si="103"/>
        <v>-0.23201716908304215</v>
      </c>
      <c r="N208" s="304">
        <f t="shared" ca="1" si="104"/>
        <v>-13.293604563031524</v>
      </c>
      <c r="P208" s="310">
        <f t="shared" ca="1" si="105"/>
        <v>23</v>
      </c>
      <c r="Q208" s="304">
        <f t="shared" ca="1" si="106"/>
        <v>0</v>
      </c>
      <c r="R208" s="306">
        <f t="shared" ca="1" si="107"/>
        <v>0</v>
      </c>
      <c r="S208" s="307">
        <f t="shared" ca="1" si="108"/>
        <v>2.7549999999999994</v>
      </c>
      <c r="T208" s="304">
        <f t="shared" ca="1" si="88"/>
        <v>27.026549999999997</v>
      </c>
      <c r="U208" s="311">
        <f t="shared" ca="1" si="89"/>
        <v>0</v>
      </c>
      <c r="V208" s="306">
        <f t="shared" ca="1" si="90"/>
        <v>1.0827044295342667</v>
      </c>
      <c r="W208" s="304">
        <f t="shared" ca="1" si="91"/>
        <v>0.83671662035911654</v>
      </c>
      <c r="Y208" s="314" t="str">
        <f t="shared" ca="1" si="109"/>
        <v/>
      </c>
      <c r="Z208" s="315" t="str">
        <f t="shared" ca="1" si="110"/>
        <v/>
      </c>
      <c r="AA208" s="316" t="str">
        <f t="shared" ca="1" si="111"/>
        <v/>
      </c>
      <c r="AC208" s="310" t="e">
        <f t="shared" ca="1" si="112"/>
        <v>#N/A</v>
      </c>
      <c r="AD208" s="323" t="e">
        <f t="shared" ca="1" si="113"/>
        <v>#N/A</v>
      </c>
      <c r="AE208" s="324" t="e">
        <f t="shared" ca="1" si="92"/>
        <v>#N/A</v>
      </c>
      <c r="AG208" s="306">
        <f t="shared" ca="1" si="114"/>
        <v>1.4804812995472107</v>
      </c>
      <c r="AH208" s="304">
        <f t="shared" ca="1" si="115"/>
        <v>-0.29834177850996957</v>
      </c>
    </row>
    <row r="209" spans="1:34" x14ac:dyDescent="0.2">
      <c r="A209" s="347">
        <f t="shared" ca="1" si="93"/>
        <v>0.1</v>
      </c>
      <c r="B209" s="304">
        <f t="shared" ca="1" si="94"/>
        <v>14.699999999999942</v>
      </c>
      <c r="D209" s="306">
        <f t="shared" ca="1" si="95"/>
        <v>-0.29557038764943289</v>
      </c>
      <c r="E209" s="307">
        <f t="shared" ca="1" si="96"/>
        <v>-9.74016495576012</v>
      </c>
      <c r="F209" s="304">
        <f t="shared" ca="1" si="97"/>
        <v>9.7446485426347103</v>
      </c>
      <c r="G209" s="306">
        <f t="shared" ca="1" si="98"/>
        <v>18.876542277786388</v>
      </c>
      <c r="H209" s="307">
        <f t="shared" ca="1" si="99"/>
        <v>-5.441000798959327</v>
      </c>
      <c r="I209" s="304">
        <f t="shared" ca="1" si="100"/>
        <v>19.645058871363378</v>
      </c>
      <c r="J209" s="306">
        <f t="shared" ca="1" si="101"/>
        <v>375.58084096612424</v>
      </c>
      <c r="K209" s="307">
        <f t="shared" ca="1" si="102"/>
        <v>1232.7264002493453</v>
      </c>
      <c r="L209" s="304">
        <f t="shared" ca="1" si="87"/>
        <v>1288.6719310874005</v>
      </c>
      <c r="M209" s="306">
        <f t="shared" ca="1" si="103"/>
        <v>-0.280634476322287</v>
      </c>
      <c r="N209" s="304">
        <f t="shared" ca="1" si="104"/>
        <v>-16.079171079131079</v>
      </c>
      <c r="P209" s="310">
        <f t="shared" ca="1" si="105"/>
        <v>23</v>
      </c>
      <c r="Q209" s="304">
        <f t="shared" ca="1" si="106"/>
        <v>0</v>
      </c>
      <c r="R209" s="306">
        <f t="shared" ca="1" si="107"/>
        <v>0</v>
      </c>
      <c r="S209" s="307">
        <f t="shared" ca="1" si="108"/>
        <v>2.7549999999999994</v>
      </c>
      <c r="T209" s="304">
        <f t="shared" ca="1" si="88"/>
        <v>27.026549999999997</v>
      </c>
      <c r="U209" s="311">
        <f t="shared" ca="1" si="89"/>
        <v>0</v>
      </c>
      <c r="V209" s="306">
        <f t="shared" ca="1" si="90"/>
        <v>1.0827582725986884</v>
      </c>
      <c r="W209" s="304">
        <f t="shared" ca="1" si="91"/>
        <v>0.85567934582501792</v>
      </c>
      <c r="Y209" s="314" t="str">
        <f t="shared" ca="1" si="109"/>
        <v/>
      </c>
      <c r="Z209" s="315" t="str">
        <f t="shared" ca="1" si="110"/>
        <v/>
      </c>
      <c r="AA209" s="316" t="str">
        <f t="shared" ca="1" si="111"/>
        <v/>
      </c>
      <c r="AC209" s="310" t="e">
        <f t="shared" ca="1" si="112"/>
        <v>#N/A</v>
      </c>
      <c r="AD209" s="323" t="e">
        <f t="shared" ca="1" si="113"/>
        <v>#N/A</v>
      </c>
      <c r="AE209" s="324" t="e">
        <f t="shared" ca="1" si="92"/>
        <v>#N/A</v>
      </c>
      <c r="AG209" s="306">
        <f t="shared" ca="1" si="114"/>
        <v>1.9520138786656196</v>
      </c>
      <c r="AH209" s="304">
        <f t="shared" ca="1" si="115"/>
        <v>-0.30370839214486994</v>
      </c>
    </row>
    <row r="210" spans="1:34" x14ac:dyDescent="0.2">
      <c r="A210" s="347">
        <f t="shared" ca="1" si="93"/>
        <v>0.1</v>
      </c>
      <c r="B210" s="304">
        <f t="shared" ca="1" si="94"/>
        <v>14.799999999999942</v>
      </c>
      <c r="D210" s="306">
        <f t="shared" ca="1" si="95"/>
        <v>-0.29844104808370497</v>
      </c>
      <c r="E210" s="307">
        <f t="shared" ca="1" si="96"/>
        <v>-9.723976937239371</v>
      </c>
      <c r="F210" s="304">
        <f t="shared" ca="1" si="97"/>
        <v>9.728555624302329</v>
      </c>
      <c r="G210" s="306">
        <f t="shared" ca="1" si="98"/>
        <v>18.846698172978019</v>
      </c>
      <c r="H210" s="307">
        <f t="shared" ca="1" si="99"/>
        <v>-6.4133984926832639</v>
      </c>
      <c r="I210" s="304">
        <f t="shared" ca="1" si="100"/>
        <v>19.908031350419485</v>
      </c>
      <c r="J210" s="306">
        <f t="shared" ca="1" si="101"/>
        <v>377.46700298866244</v>
      </c>
      <c r="K210" s="307">
        <f t="shared" ca="1" si="102"/>
        <v>1232.1336802847632</v>
      </c>
      <c r="L210" s="304">
        <f t="shared" ca="1" si="87"/>
        <v>1288.6561777438224</v>
      </c>
      <c r="M210" s="306">
        <f t="shared" ca="1" si="103"/>
        <v>-0.32800107619798874</v>
      </c>
      <c r="N210" s="304">
        <f t="shared" ca="1" si="104"/>
        <v>-18.793077341893678</v>
      </c>
      <c r="P210" s="310">
        <f t="shared" ca="1" si="105"/>
        <v>23</v>
      </c>
      <c r="Q210" s="304">
        <f t="shared" ca="1" si="106"/>
        <v>0</v>
      </c>
      <c r="R210" s="306">
        <f t="shared" ca="1" si="107"/>
        <v>0</v>
      </c>
      <c r="S210" s="307">
        <f t="shared" ca="1" si="108"/>
        <v>2.7549999999999994</v>
      </c>
      <c r="T210" s="304">
        <f t="shared" ca="1" si="88"/>
        <v>27.026549999999997</v>
      </c>
      <c r="U210" s="311">
        <f t="shared" ca="1" si="89"/>
        <v>0</v>
      </c>
      <c r="V210" s="306">
        <f t="shared" ca="1" si="90"/>
        <v>1.082822696383043</v>
      </c>
      <c r="W210" s="304">
        <f t="shared" ca="1" si="91"/>
        <v>0.8787935314961185</v>
      </c>
      <c r="Y210" s="314" t="str">
        <f t="shared" ca="1" si="109"/>
        <v/>
      </c>
      <c r="Z210" s="315" t="str">
        <f t="shared" ca="1" si="110"/>
        <v/>
      </c>
      <c r="AA210" s="316" t="str">
        <f t="shared" ca="1" si="111"/>
        <v/>
      </c>
      <c r="AC210" s="310" t="e">
        <f t="shared" ca="1" si="112"/>
        <v>#N/A</v>
      </c>
      <c r="AD210" s="323" t="e">
        <f t="shared" ca="1" si="113"/>
        <v>#N/A</v>
      </c>
      <c r="AE210" s="324" t="e">
        <f t="shared" ca="1" si="92"/>
        <v>#N/A</v>
      </c>
      <c r="AG210" s="306">
        <f t="shared" ca="1" si="114"/>
        <v>2.4064387657251984</v>
      </c>
      <c r="AH210" s="304">
        <f t="shared" ca="1" si="115"/>
        <v>-0.31059141409256558</v>
      </c>
    </row>
    <row r="211" spans="1:34" x14ac:dyDescent="0.2">
      <c r="A211" s="347">
        <f t="shared" ca="1" si="93"/>
        <v>0.1</v>
      </c>
      <c r="B211" s="304">
        <f t="shared" ca="1" si="94"/>
        <v>14.899999999999942</v>
      </c>
      <c r="D211" s="306">
        <f t="shared" ca="1" si="95"/>
        <v>-0.30197584683913342</v>
      </c>
      <c r="E211" s="307">
        <f t="shared" ca="1" si="96"/>
        <v>-9.7072397486727073</v>
      </c>
      <c r="F211" s="304">
        <f t="shared" ca="1" si="97"/>
        <v>9.7119355923670323</v>
      </c>
      <c r="G211" s="306">
        <f t="shared" ca="1" si="98"/>
        <v>18.816500588294105</v>
      </c>
      <c r="H211" s="307">
        <f t="shared" ca="1" si="99"/>
        <v>-7.3841224675505348</v>
      </c>
      <c r="I211" s="304">
        <f t="shared" ca="1" si="100"/>
        <v>20.213509319389768</v>
      </c>
      <c r="J211" s="306">
        <f t="shared" ca="1" si="101"/>
        <v>379.35016292672606</v>
      </c>
      <c r="K211" s="307">
        <f t="shared" ca="1" si="102"/>
        <v>1231.4438042367515</v>
      </c>
      <c r="L211" s="304">
        <f t="shared" ca="1" si="87"/>
        <v>1288.5497231793643</v>
      </c>
      <c r="M211" s="306">
        <f t="shared" ca="1" si="103"/>
        <v>-0.37396183165071178</v>
      </c>
      <c r="N211" s="304">
        <f t="shared" ca="1" si="104"/>
        <v>-21.426434652567593</v>
      </c>
      <c r="P211" s="310">
        <f t="shared" ca="1" si="105"/>
        <v>23</v>
      </c>
      <c r="Q211" s="304">
        <f t="shared" ca="1" si="106"/>
        <v>0</v>
      </c>
      <c r="R211" s="306">
        <f t="shared" ca="1" si="107"/>
        <v>0</v>
      </c>
      <c r="S211" s="307">
        <f t="shared" ca="1" si="108"/>
        <v>2.7549999999999994</v>
      </c>
      <c r="T211" s="304">
        <f t="shared" ca="1" si="88"/>
        <v>27.026549999999997</v>
      </c>
      <c r="U211" s="311">
        <f t="shared" ca="1" si="89"/>
        <v>0</v>
      </c>
      <c r="V211" s="306">
        <f t="shared" ca="1" si="90"/>
        <v>1.0828976847642371</v>
      </c>
      <c r="W211" s="304">
        <f t="shared" ca="1" si="91"/>
        <v>0.9060324088558962</v>
      </c>
      <c r="Y211" s="314" t="str">
        <f t="shared" ca="1" si="109"/>
        <v/>
      </c>
      <c r="Z211" s="315" t="str">
        <f t="shared" ca="1" si="110"/>
        <v/>
      </c>
      <c r="AA211" s="316" t="str">
        <f t="shared" ca="1" si="111"/>
        <v/>
      </c>
      <c r="AC211" s="310" t="e">
        <f t="shared" ca="1" si="112"/>
        <v>#N/A</v>
      </c>
      <c r="AD211" s="323" t="e">
        <f t="shared" ca="1" si="113"/>
        <v>#N/A</v>
      </c>
      <c r="AE211" s="324" t="e">
        <f t="shared" ca="1" si="92"/>
        <v>#N/A</v>
      </c>
      <c r="AG211" s="306">
        <f t="shared" ca="1" si="114"/>
        <v>2.8413230889429024</v>
      </c>
      <c r="AH211" s="304">
        <f t="shared" ca="1" si="115"/>
        <v>-0.31898131814741149</v>
      </c>
    </row>
    <row r="212" spans="1:34" x14ac:dyDescent="0.2">
      <c r="A212" s="347">
        <f t="shared" ca="1" si="93"/>
        <v>0.1</v>
      </c>
      <c r="B212" s="304">
        <f t="shared" ca="1" si="94"/>
        <v>14.999999999999941</v>
      </c>
      <c r="D212" s="306">
        <f t="shared" ca="1" si="95"/>
        <v>-0.30613942972103997</v>
      </c>
      <c r="E212" s="307">
        <f t="shared" ca="1" si="96"/>
        <v>-9.6898623032694751</v>
      </c>
      <c r="F212" s="304">
        <f t="shared" ca="1" si="97"/>
        <v>9.6946971487897819</v>
      </c>
      <c r="G212" s="306">
        <f t="shared" ca="1" si="98"/>
        <v>18.785886645322002</v>
      </c>
      <c r="H212" s="307">
        <f t="shared" ca="1" si="99"/>
        <v>-8.3531086978774827</v>
      </c>
      <c r="I212" s="304">
        <f t="shared" ca="1" si="100"/>
        <v>20.559279218140016</v>
      </c>
      <c r="J212" s="306">
        <f t="shared" ca="1" si="101"/>
        <v>381.23028228840684</v>
      </c>
      <c r="K212" s="307">
        <f t="shared" ca="1" si="102"/>
        <v>1230.6569426784802</v>
      </c>
      <c r="L212" s="304">
        <f t="shared" ca="1" si="87"/>
        <v>1288.3528393636745</v>
      </c>
      <c r="M212" s="306">
        <f t="shared" ca="1" si="103"/>
        <v>-0.41839437490987963</v>
      </c>
      <c r="N212" s="304">
        <f t="shared" ca="1" si="104"/>
        <v>-23.972231854350365</v>
      </c>
      <c r="P212" s="310">
        <f t="shared" ca="1" si="105"/>
        <v>23</v>
      </c>
      <c r="Q212" s="304">
        <f t="shared" ca="1" si="106"/>
        <v>0</v>
      </c>
      <c r="R212" s="306">
        <f t="shared" ca="1" si="107"/>
        <v>0</v>
      </c>
      <c r="S212" s="307">
        <f t="shared" ca="1" si="108"/>
        <v>2.7549999999999994</v>
      </c>
      <c r="T212" s="304">
        <f t="shared" ca="1" si="88"/>
        <v>27.026549999999997</v>
      </c>
      <c r="U212" s="311">
        <f t="shared" ca="1" si="89"/>
        <v>0</v>
      </c>
      <c r="V212" s="306">
        <f t="shared" ca="1" si="90"/>
        <v>1.0829832212586312</v>
      </c>
      <c r="W212" s="304">
        <f t="shared" ca="1" si="91"/>
        <v>0.9373685259556559</v>
      </c>
      <c r="Y212" s="314" t="str">
        <f t="shared" ca="1" si="109"/>
        <v/>
      </c>
      <c r="Z212" s="315" t="str">
        <f t="shared" ca="1" si="110"/>
        <v/>
      </c>
      <c r="AA212" s="316" t="str">
        <f t="shared" ca="1" si="111"/>
        <v/>
      </c>
      <c r="AC212" s="310">
        <f t="shared" ca="1" si="112"/>
        <v>14.999999999999941</v>
      </c>
      <c r="AD212" s="323">
        <f t="shared" ca="1" si="113"/>
        <v>381.23028228840684</v>
      </c>
      <c r="AE212" s="324" t="e">
        <f t="shared" ca="1" si="92"/>
        <v>#N/A</v>
      </c>
      <c r="AG212" s="306">
        <f t="shared" ca="1" si="114"/>
        <v>3.2547864965974798</v>
      </c>
      <c r="AH212" s="304">
        <f t="shared" ca="1" si="115"/>
        <v>-0.32886838796947238</v>
      </c>
    </row>
    <row r="213" spans="1:34" x14ac:dyDescent="0.2">
      <c r="A213" s="347">
        <f t="shared" ca="1" si="93"/>
        <v>0.1</v>
      </c>
      <c r="B213" s="304">
        <f t="shared" ca="1" si="94"/>
        <v>15.099999999999941</v>
      </c>
      <c r="D213" s="306">
        <f t="shared" ca="1" si="95"/>
        <v>-0.31089416894720306</v>
      </c>
      <c r="E213" s="307">
        <f t="shared" ca="1" si="96"/>
        <v>-9.6717615002271433</v>
      </c>
      <c r="F213" s="304">
        <f t="shared" ca="1" si="97"/>
        <v>9.6767569826652853</v>
      </c>
      <c r="G213" s="306">
        <f t="shared" ca="1" si="98"/>
        <v>18.754797228427282</v>
      </c>
      <c r="H213" s="307">
        <f t="shared" ca="1" si="99"/>
        <v>-9.3202848479001972</v>
      </c>
      <c r="I213" s="304">
        <f t="shared" ca="1" si="100"/>
        <v>20.943021002840581</v>
      </c>
      <c r="J213" s="306">
        <f t="shared" ca="1" si="101"/>
        <v>383.10731648209429</v>
      </c>
      <c r="K213" s="307">
        <f t="shared" ca="1" si="102"/>
        <v>1229.7732730011912</v>
      </c>
      <c r="L213" s="304">
        <f t="shared" ca="1" si="87"/>
        <v>1288.0658053570764</v>
      </c>
      <c r="M213" s="306">
        <f t="shared" ca="1" si="103"/>
        <v>-0.46120841189452583</v>
      </c>
      <c r="N213" s="304">
        <f t="shared" ca="1" si="104"/>
        <v>-26.425295477487605</v>
      </c>
      <c r="P213" s="310">
        <f t="shared" ca="1" si="105"/>
        <v>23</v>
      </c>
      <c r="Q213" s="304">
        <f t="shared" ca="1" si="106"/>
        <v>0</v>
      </c>
      <c r="R213" s="306">
        <f t="shared" ca="1" si="107"/>
        <v>0</v>
      </c>
      <c r="S213" s="307">
        <f t="shared" ca="1" si="108"/>
        <v>2.7549999999999994</v>
      </c>
      <c r="T213" s="304">
        <f t="shared" ca="1" si="88"/>
        <v>27.026549999999997</v>
      </c>
      <c r="U213" s="311">
        <f t="shared" ca="1" si="89"/>
        <v>0</v>
      </c>
      <c r="V213" s="306">
        <f t="shared" ca="1" si="90"/>
        <v>1.0830792889255858</v>
      </c>
      <c r="W213" s="304">
        <f t="shared" ca="1" si="91"/>
        <v>0.97277360289167436</v>
      </c>
      <c r="Y213" s="314" t="str">
        <f t="shared" ca="1" si="109"/>
        <v/>
      </c>
      <c r="Z213" s="315" t="str">
        <f t="shared" ca="1" si="110"/>
        <v/>
      </c>
      <c r="AA213" s="316" t="str">
        <f t="shared" ca="1" si="111"/>
        <v/>
      </c>
      <c r="AC213" s="310" t="e">
        <f t="shared" ca="1" si="112"/>
        <v>#N/A</v>
      </c>
      <c r="AD213" s="323" t="e">
        <f t="shared" ca="1" si="113"/>
        <v>#N/A</v>
      </c>
      <c r="AE213" s="324" t="e">
        <f t="shared" ca="1" si="92"/>
        <v>#N/A</v>
      </c>
      <c r="AG213" s="306">
        <f t="shared" ca="1" si="114"/>
        <v>3.6455000051111104</v>
      </c>
      <c r="AH213" s="304">
        <f t="shared" ca="1" si="115"/>
        <v>-0.34024265914905849</v>
      </c>
    </row>
    <row r="214" spans="1:34" x14ac:dyDescent="0.2">
      <c r="A214" s="347">
        <f t="shared" ca="1" si="93"/>
        <v>0.1</v>
      </c>
      <c r="B214" s="304">
        <f t="shared" ca="1" si="94"/>
        <v>15.199999999999941</v>
      </c>
      <c r="D214" s="306">
        <f t="shared" ca="1" si="95"/>
        <v>-0.31620098516676415</v>
      </c>
      <c r="E214" s="307">
        <f t="shared" ca="1" si="96"/>
        <v>-9.6528624306066124</v>
      </c>
      <c r="F214" s="304">
        <f t="shared" ca="1" si="97"/>
        <v>9.6580399754420689</v>
      </c>
      <c r="G214" s="306">
        <f t="shared" ca="1" si="98"/>
        <v>18.723177129910606</v>
      </c>
      <c r="H214" s="307">
        <f t="shared" ca="1" si="99"/>
        <v>-10.285571090960858</v>
      </c>
      <c r="I214" s="304">
        <f t="shared" ca="1" si="100"/>
        <v>21.362357887303013</v>
      </c>
      <c r="J214" s="306">
        <f t="shared" ca="1" si="101"/>
        <v>384.98121520001121</v>
      </c>
      <c r="K214" s="307">
        <f t="shared" ca="1" si="102"/>
        <v>1228.7929802042481</v>
      </c>
      <c r="L214" s="304">
        <f t="shared" ca="1" si="87"/>
        <v>1287.688908182452</v>
      </c>
      <c r="M214" s="306">
        <f t="shared" ca="1" si="103"/>
        <v>-0.50234377659648011</v>
      </c>
      <c r="N214" s="304">
        <f t="shared" ca="1" si="104"/>
        <v>-28.782178263641008</v>
      </c>
      <c r="P214" s="310">
        <f t="shared" ca="1" si="105"/>
        <v>23</v>
      </c>
      <c r="Q214" s="304">
        <f t="shared" ca="1" si="106"/>
        <v>0</v>
      </c>
      <c r="R214" s="306">
        <f t="shared" ca="1" si="107"/>
        <v>0</v>
      </c>
      <c r="S214" s="307">
        <f t="shared" ca="1" si="108"/>
        <v>2.7549999999999994</v>
      </c>
      <c r="T214" s="304">
        <f t="shared" ca="1" si="88"/>
        <v>27.026549999999997</v>
      </c>
      <c r="U214" s="311">
        <f t="shared" ca="1" si="89"/>
        <v>0</v>
      </c>
      <c r="V214" s="306">
        <f t="shared" ca="1" si="90"/>
        <v>1.0831858702796844</v>
      </c>
      <c r="W214" s="304">
        <f t="shared" ca="1" si="91"/>
        <v>1.0122184028129275</v>
      </c>
      <c r="Y214" s="314" t="str">
        <f t="shared" ca="1" si="109"/>
        <v/>
      </c>
      <c r="Z214" s="315" t="str">
        <f t="shared" ca="1" si="110"/>
        <v/>
      </c>
      <c r="AA214" s="316" t="str">
        <f t="shared" ca="1" si="111"/>
        <v/>
      </c>
      <c r="AC214" s="310" t="e">
        <f t="shared" ca="1" si="112"/>
        <v>#N/A</v>
      </c>
      <c r="AD214" s="323" t="e">
        <f t="shared" ca="1" si="113"/>
        <v>#N/A</v>
      </c>
      <c r="AE214" s="324" t="e">
        <f t="shared" ca="1" si="92"/>
        <v>#N/A</v>
      </c>
      <c r="AG214" s="306">
        <f t="shared" ca="1" si="114"/>
        <v>4.0126561530553788</v>
      </c>
      <c r="AH214" s="304">
        <f t="shared" ca="1" si="115"/>
        <v>-0.3530938667483392</v>
      </c>
    </row>
    <row r="215" spans="1:34" x14ac:dyDescent="0.2">
      <c r="A215" s="347">
        <f t="shared" ca="1" si="93"/>
        <v>0.1</v>
      </c>
      <c r="B215" s="304">
        <f t="shared" ca="1" si="94"/>
        <v>15.29999999999994</v>
      </c>
      <c r="D215" s="306">
        <f t="shared" ca="1" si="95"/>
        <v>-0.32202010328557784</v>
      </c>
      <c r="E215" s="307">
        <f t="shared" ca="1" si="96"/>
        <v>-9.6330983640179788</v>
      </c>
      <c r="F215" s="304">
        <f t="shared" ca="1" si="97"/>
        <v>9.6384791869758111</v>
      </c>
      <c r="G215" s="306">
        <f t="shared" ca="1" si="98"/>
        <v>18.690975119582049</v>
      </c>
      <c r="H215" s="307">
        <f t="shared" ca="1" si="99"/>
        <v>-11.248880927362656</v>
      </c>
      <c r="I215" s="304">
        <f t="shared" ca="1" si="100"/>
        <v>21.814900252781779</v>
      </c>
      <c r="J215" s="306">
        <f t="shared" ca="1" si="101"/>
        <v>386.85192281248584</v>
      </c>
      <c r="K215" s="307">
        <f t="shared" ca="1" si="102"/>
        <v>1227.716257603332</v>
      </c>
      <c r="L215" s="304">
        <f t="shared" ca="1" si="87"/>
        <v>1287.222443623187</v>
      </c>
      <c r="M215" s="306">
        <f t="shared" ca="1" si="103"/>
        <v>-0.5417675908938081</v>
      </c>
      <c r="N215" s="304">
        <f t="shared" ca="1" si="104"/>
        <v>-31.040996435185416</v>
      </c>
      <c r="P215" s="310">
        <f t="shared" ca="1" si="105"/>
        <v>23</v>
      </c>
      <c r="Q215" s="304">
        <f t="shared" ca="1" si="106"/>
        <v>0</v>
      </c>
      <c r="R215" s="306">
        <f t="shared" ca="1" si="107"/>
        <v>0</v>
      </c>
      <c r="S215" s="307">
        <f t="shared" ca="1" si="108"/>
        <v>2.7549999999999994</v>
      </c>
      <c r="T215" s="304">
        <f t="shared" ca="1" si="88"/>
        <v>27.026549999999997</v>
      </c>
      <c r="U215" s="311">
        <f t="shared" ca="1" si="89"/>
        <v>0</v>
      </c>
      <c r="V215" s="306">
        <f t="shared" ca="1" si="90"/>
        <v>1.0833029472117239</v>
      </c>
      <c r="W215" s="304">
        <f t="shared" ca="1" si="91"/>
        <v>1.0556726185029017</v>
      </c>
      <c r="Y215" s="314" t="str">
        <f t="shared" ca="1" si="109"/>
        <v/>
      </c>
      <c r="Z215" s="315" t="str">
        <f t="shared" ca="1" si="110"/>
        <v/>
      </c>
      <c r="AA215" s="316" t="str">
        <f t="shared" ca="1" si="111"/>
        <v/>
      </c>
      <c r="AC215" s="310" t="e">
        <f t="shared" ca="1" si="112"/>
        <v>#N/A</v>
      </c>
      <c r="AD215" s="323" t="e">
        <f t="shared" ca="1" si="113"/>
        <v>#N/A</v>
      </c>
      <c r="AE215" s="324" t="e">
        <f t="shared" ca="1" si="92"/>
        <v>#N/A</v>
      </c>
      <c r="AG215" s="306">
        <f t="shared" ca="1" si="114"/>
        <v>4.3559179706199336</v>
      </c>
      <c r="AH215" s="304">
        <f t="shared" ca="1" si="115"/>
        <v>-0.36741139848019155</v>
      </c>
    </row>
    <row r="216" spans="1:34" x14ac:dyDescent="0.2">
      <c r="A216" s="347">
        <f t="shared" ca="1" si="93"/>
        <v>0.1</v>
      </c>
      <c r="B216" s="304">
        <f t="shared" ca="1" si="94"/>
        <v>15.39999999999994</v>
      </c>
      <c r="D216" s="306">
        <f t="shared" ca="1" si="95"/>
        <v>-0.32831171658554065</v>
      </c>
      <c r="E216" s="307">
        <f t="shared" ca="1" si="96"/>
        <v>-9.6124105546500047</v>
      </c>
      <c r="F216" s="304">
        <f t="shared" ca="1" si="97"/>
        <v>9.6180156609559617</v>
      </c>
      <c r="G216" s="306">
        <f t="shared" ca="1" si="98"/>
        <v>18.658143947923495</v>
      </c>
      <c r="H216" s="307">
        <f t="shared" ca="1" si="99"/>
        <v>-12.210121982827657</v>
      </c>
      <c r="I216" s="304">
        <f t="shared" ca="1" si="100"/>
        <v>22.298282768342617</v>
      </c>
      <c r="J216" s="306">
        <f t="shared" ca="1" si="101"/>
        <v>388.71937876586111</v>
      </c>
      <c r="K216" s="307">
        <f t="shared" ca="1" si="102"/>
        <v>1226.5433074578225</v>
      </c>
      <c r="L216" s="304">
        <f t="shared" ca="1" si="87"/>
        <v>1286.6667169464249</v>
      </c>
      <c r="M216" s="306">
        <f t="shared" ca="1" si="103"/>
        <v>-0.57947087806267783</v>
      </c>
      <c r="N216" s="304">
        <f t="shared" ca="1" si="104"/>
        <v>-33.201235663731403</v>
      </c>
      <c r="P216" s="310">
        <f t="shared" ca="1" si="105"/>
        <v>23</v>
      </c>
      <c r="Q216" s="304">
        <f t="shared" ca="1" si="106"/>
        <v>0</v>
      </c>
      <c r="R216" s="306">
        <f t="shared" ca="1" si="107"/>
        <v>0</v>
      </c>
      <c r="S216" s="307">
        <f t="shared" ca="1" si="108"/>
        <v>2.7549999999999994</v>
      </c>
      <c r="T216" s="304">
        <f t="shared" ca="1" si="88"/>
        <v>27.026549999999997</v>
      </c>
      <c r="U216" s="311">
        <f t="shared" ca="1" si="89"/>
        <v>0</v>
      </c>
      <c r="V216" s="306">
        <f t="shared" ca="1" si="90"/>
        <v>1.0834305009183545</v>
      </c>
      <c r="W216" s="304">
        <f t="shared" ca="1" si="91"/>
        <v>1.1031047742428304</v>
      </c>
      <c r="Y216" s="314" t="str">
        <f t="shared" ca="1" si="109"/>
        <v/>
      </c>
      <c r="Z216" s="315" t="str">
        <f t="shared" ca="1" si="110"/>
        <v/>
      </c>
      <c r="AA216" s="316" t="str">
        <f t="shared" ca="1" si="111"/>
        <v/>
      </c>
      <c r="AC216" s="310" t="e">
        <f t="shared" ca="1" si="112"/>
        <v>#N/A</v>
      </c>
      <c r="AD216" s="323" t="e">
        <f t="shared" ca="1" si="113"/>
        <v>#N/A</v>
      </c>
      <c r="AE216" s="324" t="e">
        <f t="shared" ca="1" si="92"/>
        <v>#N/A</v>
      </c>
      <c r="AG216" s="306">
        <f t="shared" ca="1" si="114"/>
        <v>4.6753546633800678</v>
      </c>
      <c r="AH216" s="304">
        <f t="shared" ca="1" si="115"/>
        <v>-0.38318425354007329</v>
      </c>
    </row>
    <row r="217" spans="1:34" x14ac:dyDescent="0.2">
      <c r="A217" s="347">
        <f t="shared" ca="1" si="93"/>
        <v>0.1</v>
      </c>
      <c r="B217" s="304">
        <f t="shared" ca="1" si="94"/>
        <v>15.49999999999994</v>
      </c>
      <c r="D217" s="306">
        <f t="shared" ca="1" si="95"/>
        <v>-0.33503654531730631</v>
      </c>
      <c r="E217" s="307">
        <f t="shared" ca="1" si="96"/>
        <v>-9.5907479083424718</v>
      </c>
      <c r="F217" s="304">
        <f t="shared" ca="1" si="97"/>
        <v>9.5965980914110212</v>
      </c>
      <c r="G217" s="306">
        <f t="shared" ca="1" si="98"/>
        <v>18.624640293391764</v>
      </c>
      <c r="H217" s="307">
        <f t="shared" ca="1" si="99"/>
        <v>-13.169196773661904</v>
      </c>
      <c r="I217" s="304">
        <f t="shared" ca="1" si="100"/>
        <v>22.81019442533665</v>
      </c>
      <c r="J217" s="306">
        <f t="shared" ca="1" si="101"/>
        <v>390.58351797792687</v>
      </c>
      <c r="K217" s="307">
        <f t="shared" ca="1" si="102"/>
        <v>1225.274341519998</v>
      </c>
      <c r="L217" s="304">
        <f t="shared" ca="1" si="87"/>
        <v>1286.0220435526282</v>
      </c>
      <c r="M217" s="306">
        <f t="shared" ca="1" si="103"/>
        <v>-0.61546493686774373</v>
      </c>
      <c r="N217" s="304">
        <f t="shared" ca="1" si="104"/>
        <v>-35.263543320807379</v>
      </c>
      <c r="P217" s="310">
        <f t="shared" ca="1" si="105"/>
        <v>23</v>
      </c>
      <c r="Q217" s="304">
        <f t="shared" ca="1" si="106"/>
        <v>0</v>
      </c>
      <c r="R217" s="306">
        <f t="shared" ca="1" si="107"/>
        <v>0</v>
      </c>
      <c r="S217" s="307">
        <f t="shared" ca="1" si="108"/>
        <v>2.7549999999999994</v>
      </c>
      <c r="T217" s="304">
        <f t="shared" ca="1" si="88"/>
        <v>27.026549999999997</v>
      </c>
      <c r="U217" s="311">
        <f t="shared" ca="1" si="89"/>
        <v>0</v>
      </c>
      <c r="V217" s="306">
        <f t="shared" ca="1" si="90"/>
        <v>1.083568511840068</v>
      </c>
      <c r="W217" s="304">
        <f t="shared" ca="1" si="91"/>
        <v>1.1544821423979559</v>
      </c>
      <c r="Y217" s="314" t="str">
        <f t="shared" ca="1" si="109"/>
        <v/>
      </c>
      <c r="Z217" s="315" t="str">
        <f t="shared" ca="1" si="110"/>
        <v/>
      </c>
      <c r="AA217" s="316" t="str">
        <f t="shared" ca="1" si="111"/>
        <v/>
      </c>
      <c r="AC217" s="310" t="e">
        <f t="shared" ca="1" si="112"/>
        <v>#N/A</v>
      </c>
      <c r="AD217" s="323" t="e">
        <f t="shared" ca="1" si="113"/>
        <v>#N/A</v>
      </c>
      <c r="AE217" s="324" t="e">
        <f t="shared" ca="1" si="92"/>
        <v>#N/A</v>
      </c>
      <c r="AG217" s="306">
        <f t="shared" ca="1" si="114"/>
        <v>4.9713712454326799</v>
      </c>
      <c r="AH217" s="304">
        <f t="shared" ca="1" si="115"/>
        <v>-0.4004010069846935</v>
      </c>
    </row>
    <row r="218" spans="1:34" x14ac:dyDescent="0.2">
      <c r="A218" s="347">
        <f t="shared" ca="1" si="93"/>
        <v>0.1</v>
      </c>
      <c r="B218" s="304">
        <f t="shared" ca="1" si="94"/>
        <v>15.599999999999939</v>
      </c>
      <c r="D218" s="306">
        <f t="shared" ca="1" si="95"/>
        <v>-0.34215628599384429</v>
      </c>
      <c r="E218" s="307">
        <f t="shared" ca="1" si="96"/>
        <v>-9.5680665512666554</v>
      </c>
      <c r="F218" s="304">
        <f t="shared" ca="1" si="97"/>
        <v>9.5741823908630899</v>
      </c>
      <c r="G218" s="306">
        <f t="shared" ca="1" si="98"/>
        <v>18.59042466479238</v>
      </c>
      <c r="H218" s="307">
        <f t="shared" ca="1" si="99"/>
        <v>-14.12600342878857</v>
      </c>
      <c r="I218" s="304">
        <f t="shared" ca="1" si="100"/>
        <v>23.348401703060262</v>
      </c>
      <c r="J218" s="306">
        <f t="shared" ca="1" si="101"/>
        <v>392.44427122583608</v>
      </c>
      <c r="K218" s="307">
        <f t="shared" ca="1" si="102"/>
        <v>1223.9095815098754</v>
      </c>
      <c r="L218" s="304">
        <f t="shared" ca="1" si="87"/>
        <v>1285.288749553833</v>
      </c>
      <c r="M218" s="306">
        <f t="shared" ca="1" si="103"/>
        <v>-0.64977772285255042</v>
      </c>
      <c r="N218" s="304">
        <f t="shared" ca="1" si="104"/>
        <v>-37.229521141072439</v>
      </c>
      <c r="P218" s="310">
        <f t="shared" ca="1" si="105"/>
        <v>23</v>
      </c>
      <c r="Q218" s="304">
        <f t="shared" ca="1" si="106"/>
        <v>0</v>
      </c>
      <c r="R218" s="306">
        <f t="shared" ca="1" si="107"/>
        <v>0</v>
      </c>
      <c r="S218" s="307">
        <f t="shared" ca="1" si="108"/>
        <v>2.7549999999999994</v>
      </c>
      <c r="T218" s="304">
        <f t="shared" ca="1" si="88"/>
        <v>27.026549999999997</v>
      </c>
      <c r="U218" s="311">
        <f t="shared" ca="1" si="89"/>
        <v>0</v>
      </c>
      <c r="V218" s="306">
        <f t="shared" ca="1" si="90"/>
        <v>1.0837169596071246</v>
      </c>
      <c r="W218" s="304">
        <f t="shared" ca="1" si="91"/>
        <v>1.2097706739737302</v>
      </c>
      <c r="Y218" s="314" t="str">
        <f t="shared" ca="1" si="109"/>
        <v/>
      </c>
      <c r="Z218" s="315" t="str">
        <f t="shared" ca="1" si="110"/>
        <v/>
      </c>
      <c r="AA218" s="316" t="str">
        <f t="shared" ca="1" si="111"/>
        <v/>
      </c>
      <c r="AC218" s="310" t="e">
        <f t="shared" ca="1" si="112"/>
        <v>#N/A</v>
      </c>
      <c r="AD218" s="323" t="e">
        <f t="shared" ca="1" si="113"/>
        <v>#N/A</v>
      </c>
      <c r="AE218" s="324" t="e">
        <f t="shared" ca="1" si="92"/>
        <v>#N/A</v>
      </c>
      <c r="AG218" s="306">
        <f t="shared" ca="1" si="114"/>
        <v>5.2446380410279829</v>
      </c>
      <c r="AH218" s="304">
        <f t="shared" ca="1" si="115"/>
        <v>-0.41904977945479349</v>
      </c>
    </row>
    <row r="219" spans="1:34" x14ac:dyDescent="0.2">
      <c r="A219" s="347">
        <f t="shared" ca="1" si="93"/>
        <v>0.1</v>
      </c>
      <c r="B219" s="304">
        <f t="shared" ca="1" si="94"/>
        <v>15.699999999999939</v>
      </c>
      <c r="D219" s="306">
        <f t="shared" ca="1" si="95"/>
        <v>-0.34963395535002384</v>
      </c>
      <c r="E219" s="307">
        <f t="shared" ca="1" si="96"/>
        <v>-9.544329336680029</v>
      </c>
      <c r="F219" s="304">
        <f t="shared" ca="1" si="97"/>
        <v>9.5507311966018982</v>
      </c>
      <c r="G219" s="306">
        <f t="shared" ca="1" si="98"/>
        <v>18.555461269257378</v>
      </c>
      <c r="H219" s="307">
        <f t="shared" ca="1" si="99"/>
        <v>-15.080436362456572</v>
      </c>
      <c r="I219" s="304">
        <f t="shared" ca="1" si="100"/>
        <v>23.910765437288138</v>
      </c>
      <c r="J219" s="306">
        <f t="shared" ca="1" si="101"/>
        <v>394.30156552253857</v>
      </c>
      <c r="K219" s="307">
        <f t="shared" ca="1" si="102"/>
        <v>1222.449259520313</v>
      </c>
      <c r="L219" s="304">
        <f t="shared" ca="1" si="87"/>
        <v>1284.4671722840121</v>
      </c>
      <c r="M219" s="306">
        <f t="shared" ca="1" si="103"/>
        <v>-0.68245041747162771</v>
      </c>
      <c r="N219" s="304">
        <f t="shared" ca="1" si="104"/>
        <v>-39.101528648065369</v>
      </c>
      <c r="P219" s="310">
        <f t="shared" ca="1" si="105"/>
        <v>23</v>
      </c>
      <c r="Q219" s="304">
        <f t="shared" ca="1" si="106"/>
        <v>0</v>
      </c>
      <c r="R219" s="306">
        <f t="shared" ca="1" si="107"/>
        <v>0</v>
      </c>
      <c r="S219" s="307">
        <f t="shared" ca="1" si="108"/>
        <v>2.7549999999999994</v>
      </c>
      <c r="T219" s="304">
        <f t="shared" ca="1" si="88"/>
        <v>27.026549999999997</v>
      </c>
      <c r="U219" s="311">
        <f t="shared" ca="1" si="89"/>
        <v>0</v>
      </c>
      <c r="V219" s="306">
        <f t="shared" ca="1" si="90"/>
        <v>1.0838758229928991</v>
      </c>
      <c r="W219" s="304">
        <f t="shared" ca="1" si="91"/>
        <v>1.2689349422599558</v>
      </c>
      <c r="Y219" s="314" t="str">
        <f t="shared" ca="1" si="109"/>
        <v/>
      </c>
      <c r="Z219" s="315" t="str">
        <f t="shared" ca="1" si="110"/>
        <v/>
      </c>
      <c r="AA219" s="316" t="str">
        <f t="shared" ca="1" si="111"/>
        <v/>
      </c>
      <c r="AC219" s="310" t="e">
        <f t="shared" ca="1" si="112"/>
        <v>#N/A</v>
      </c>
      <c r="AD219" s="323" t="e">
        <f t="shared" ca="1" si="113"/>
        <v>#N/A</v>
      </c>
      <c r="AE219" s="324" t="e">
        <f t="shared" ca="1" si="92"/>
        <v>#N/A</v>
      </c>
      <c r="AG219" s="306">
        <f t="shared" ca="1" si="114"/>
        <v>5.4960243900301826</v>
      </c>
      <c r="AH219" s="304">
        <f t="shared" ca="1" si="115"/>
        <v>-0.43911821196868617</v>
      </c>
    </row>
    <row r="220" spans="1:34" x14ac:dyDescent="0.2">
      <c r="A220" s="347">
        <f t="shared" ca="1" si="93"/>
        <v>0.1</v>
      </c>
      <c r="B220" s="304">
        <f t="shared" ca="1" si="94"/>
        <v>15.799999999999939</v>
      </c>
      <c r="D220" s="306">
        <f t="shared" ca="1" si="95"/>
        <v>-0.35743413821866632</v>
      </c>
      <c r="E220" s="307">
        <f t="shared" ca="1" si="96"/>
        <v>-9.5195053204575046</v>
      </c>
      <c r="F220" s="304">
        <f t="shared" ca="1" si="97"/>
        <v>9.5262133457834572</v>
      </c>
      <c r="G220" s="306">
        <f t="shared" ca="1" si="98"/>
        <v>18.519717855435513</v>
      </c>
      <c r="H220" s="307">
        <f t="shared" ca="1" si="99"/>
        <v>-16.032386894502324</v>
      </c>
      <c r="I220" s="304">
        <f t="shared" ca="1" si="100"/>
        <v>24.495252172205674</v>
      </c>
      <c r="J220" s="306">
        <f t="shared" ca="1" si="101"/>
        <v>396.1553244787732</v>
      </c>
      <c r="K220" s="307">
        <f t="shared" ca="1" si="102"/>
        <v>1220.8936183574651</v>
      </c>
      <c r="L220" s="304">
        <f t="shared" ca="1" si="87"/>
        <v>1283.557660745658</v>
      </c>
      <c r="M220" s="306">
        <f t="shared" ca="1" si="103"/>
        <v>-0.71353430344723634</v>
      </c>
      <c r="N220" s="304">
        <f t="shared" ca="1" si="104"/>
        <v>-40.882504125333632</v>
      </c>
      <c r="P220" s="310">
        <f t="shared" ca="1" si="105"/>
        <v>23</v>
      </c>
      <c r="Q220" s="304">
        <f t="shared" ca="1" si="106"/>
        <v>0</v>
      </c>
      <c r="R220" s="306">
        <f t="shared" ca="1" si="107"/>
        <v>0</v>
      </c>
      <c r="S220" s="307">
        <f t="shared" ca="1" si="108"/>
        <v>2.7549999999999994</v>
      </c>
      <c r="T220" s="304">
        <f t="shared" ca="1" si="88"/>
        <v>27.026549999999997</v>
      </c>
      <c r="U220" s="311">
        <f t="shared" ca="1" si="89"/>
        <v>0</v>
      </c>
      <c r="V220" s="306">
        <f t="shared" ca="1" si="90"/>
        <v>1.0840450798741004</v>
      </c>
      <c r="W220" s="304">
        <f t="shared" ca="1" si="91"/>
        <v>1.3319380986086824</v>
      </c>
      <c r="Y220" s="314" t="str">
        <f t="shared" ca="1" si="109"/>
        <v/>
      </c>
      <c r="Z220" s="315" t="str">
        <f t="shared" ca="1" si="110"/>
        <v/>
      </c>
      <c r="AA220" s="316" t="str">
        <f t="shared" ca="1" si="111"/>
        <v/>
      </c>
      <c r="AC220" s="310" t="e">
        <f t="shared" ca="1" si="112"/>
        <v>#N/A</v>
      </c>
      <c r="AD220" s="323" t="e">
        <f t="shared" ca="1" si="113"/>
        <v>#N/A</v>
      </c>
      <c r="AE220" s="324" t="e">
        <f t="shared" ca="1" si="92"/>
        <v>#N/A</v>
      </c>
      <c r="AG220" s="306">
        <f t="shared" ca="1" si="114"/>
        <v>5.7265393380367202</v>
      </c>
      <c r="AH220" s="304">
        <f t="shared" ca="1" si="115"/>
        <v>-0.46059344546640874</v>
      </c>
    </row>
    <row r="221" spans="1:34" x14ac:dyDescent="0.2">
      <c r="A221" s="347">
        <f t="shared" ca="1" si="93"/>
        <v>0.1</v>
      </c>
      <c r="B221" s="304">
        <f t="shared" ca="1" si="94"/>
        <v>15.899999999999938</v>
      </c>
      <c r="D221" s="306">
        <f t="shared" ca="1" si="95"/>
        <v>-0.36552315162835008</v>
      </c>
      <c r="E221" s="307">
        <f t="shared" ca="1" si="96"/>
        <v>-9.4935692297502481</v>
      </c>
      <c r="F221" s="304">
        <f t="shared" ca="1" si="97"/>
        <v>9.5006033437059685</v>
      </c>
      <c r="G221" s="306">
        <f t="shared" ca="1" si="98"/>
        <v>18.483165540272676</v>
      </c>
      <c r="H221" s="307">
        <f t="shared" ca="1" si="99"/>
        <v>-16.981743817477348</v>
      </c>
      <c r="I221" s="304">
        <f t="shared" ca="1" si="100"/>
        <v>25.09994086589754</v>
      </c>
      <c r="J221" s="306">
        <f t="shared" ca="1" si="101"/>
        <v>398.00546864855863</v>
      </c>
      <c r="K221" s="307">
        <f t="shared" ca="1" si="102"/>
        <v>1219.2429118218661</v>
      </c>
      <c r="L221" s="304">
        <f t="shared" ca="1" si="87"/>
        <v>1282.5605759971033</v>
      </c>
      <c r="M221" s="306">
        <f t="shared" ca="1" si="103"/>
        <v>-0.74308801175186068</v>
      </c>
      <c r="N221" s="304">
        <f t="shared" ca="1" si="104"/>
        <v>-42.575806880149337</v>
      </c>
      <c r="P221" s="310">
        <f t="shared" ca="1" si="105"/>
        <v>23</v>
      </c>
      <c r="Q221" s="304">
        <f t="shared" ca="1" si="106"/>
        <v>0</v>
      </c>
      <c r="R221" s="306">
        <f t="shared" ca="1" si="107"/>
        <v>0</v>
      </c>
      <c r="S221" s="307">
        <f t="shared" ca="1" si="108"/>
        <v>2.7549999999999994</v>
      </c>
      <c r="T221" s="304">
        <f t="shared" ca="1" si="88"/>
        <v>27.026549999999997</v>
      </c>
      <c r="U221" s="311">
        <f t="shared" ca="1" si="89"/>
        <v>0</v>
      </c>
      <c r="V221" s="306">
        <f t="shared" ca="1" si="90"/>
        <v>1.0842247071972895</v>
      </c>
      <c r="W221" s="304">
        <f t="shared" ca="1" si="91"/>
        <v>1.3987418393655122</v>
      </c>
      <c r="Y221" s="314" t="str">
        <f t="shared" ca="1" si="109"/>
        <v/>
      </c>
      <c r="Z221" s="315" t="str">
        <f t="shared" ca="1" si="110"/>
        <v/>
      </c>
      <c r="AA221" s="316" t="str">
        <f t="shared" ca="1" si="111"/>
        <v/>
      </c>
      <c r="AC221" s="310" t="e">
        <f t="shared" ca="1" si="112"/>
        <v>#N/A</v>
      </c>
      <c r="AD221" s="323" t="e">
        <f t="shared" ca="1" si="113"/>
        <v>#N/A</v>
      </c>
      <c r="AE221" s="324" t="e">
        <f t="shared" ca="1" si="92"/>
        <v>#N/A</v>
      </c>
      <c r="AG221" s="306">
        <f t="shared" ca="1" si="114"/>
        <v>5.9372807530568918</v>
      </c>
      <c r="AH221" s="304">
        <f t="shared" ca="1" si="115"/>
        <v>-0.48346210475814255</v>
      </c>
    </row>
    <row r="222" spans="1:34" x14ac:dyDescent="0.2">
      <c r="A222" s="347">
        <f t="shared" ca="1" si="93"/>
        <v>0.1</v>
      </c>
      <c r="B222" s="304">
        <f t="shared" ca="1" si="94"/>
        <v>15.999999999999938</v>
      </c>
      <c r="D222" s="306">
        <f t="shared" ca="1" si="95"/>
        <v>-0.37386913867266625</v>
      </c>
      <c r="E222" s="307">
        <f t="shared" ca="1" si="96"/>
        <v>-9.466500942959879</v>
      </c>
      <c r="F222" s="304">
        <f t="shared" ca="1" si="97"/>
        <v>9.4738808434512265</v>
      </c>
      <c r="G222" s="306">
        <f t="shared" ca="1" si="98"/>
        <v>18.44577862640541</v>
      </c>
      <c r="H222" s="307">
        <f t="shared" ca="1" si="99"/>
        <v>-17.928393911773334</v>
      </c>
      <c r="I222" s="304">
        <f t="shared" ca="1" si="100"/>
        <v>25.723025821043407</v>
      </c>
      <c r="J222" s="306">
        <f t="shared" ca="1" si="101"/>
        <v>399.85191585689256</v>
      </c>
      <c r="K222" s="307">
        <f t="shared" ca="1" si="102"/>
        <v>1217.4974049354034</v>
      </c>
      <c r="L222" s="304">
        <f t="shared" ca="1" si="87"/>
        <v>1281.4762914852811</v>
      </c>
      <c r="M222" s="306">
        <f t="shared" ca="1" si="103"/>
        <v>-0.77117516421504384</v>
      </c>
      <c r="N222" s="304">
        <f t="shared" ca="1" si="104"/>
        <v>-44.185082174830207</v>
      </c>
      <c r="P222" s="310">
        <f t="shared" ca="1" si="105"/>
        <v>23</v>
      </c>
      <c r="Q222" s="304">
        <f t="shared" ca="1" si="106"/>
        <v>0</v>
      </c>
      <c r="R222" s="306">
        <f t="shared" ca="1" si="107"/>
        <v>0</v>
      </c>
      <c r="S222" s="307">
        <f t="shared" ca="1" si="108"/>
        <v>2.7549999999999994</v>
      </c>
      <c r="T222" s="304">
        <f t="shared" ca="1" si="88"/>
        <v>27.026549999999997</v>
      </c>
      <c r="U222" s="311">
        <f t="shared" ca="1" si="89"/>
        <v>0</v>
      </c>
      <c r="V222" s="306">
        <f t="shared" ca="1" si="90"/>
        <v>1.084414680951115</v>
      </c>
      <c r="W222" s="304">
        <f t="shared" ca="1" si="91"/>
        <v>1.4693063829829824</v>
      </c>
      <c r="Y222" s="314" t="str">
        <f t="shared" ca="1" si="109"/>
        <v/>
      </c>
      <c r="Z222" s="315" t="str">
        <f t="shared" ca="1" si="110"/>
        <v/>
      </c>
      <c r="AA222" s="316" t="str">
        <f t="shared" ca="1" si="111"/>
        <v/>
      </c>
      <c r="AC222" s="310">
        <f t="shared" ca="1" si="112"/>
        <v>15.999999999999938</v>
      </c>
      <c r="AD222" s="323">
        <f t="shared" ca="1" si="113"/>
        <v>399.85191585689256</v>
      </c>
      <c r="AE222" s="324" t="e">
        <f t="shared" ca="1" si="92"/>
        <v>#N/A</v>
      </c>
      <c r="AG222" s="306">
        <f t="shared" ca="1" si="114"/>
        <v>6.1293932723878948</v>
      </c>
      <c r="AH222" s="304">
        <f t="shared" ca="1" si="115"/>
        <v>-0.50771028652105721</v>
      </c>
    </row>
    <row r="223" spans="1:34" x14ac:dyDescent="0.2">
      <c r="A223" s="347">
        <f t="shared" ca="1" si="93"/>
        <v>0.1</v>
      </c>
      <c r="B223" s="304">
        <f t="shared" ca="1" si="94"/>
        <v>16.099999999999937</v>
      </c>
      <c r="D223" s="306">
        <f t="shared" ca="1" si="95"/>
        <v>-0.38244210561726127</v>
      </c>
      <c r="E223" s="307">
        <f t="shared" ca="1" si="96"/>
        <v>-9.4382849937199733</v>
      </c>
      <c r="F223" s="304">
        <f t="shared" ca="1" si="97"/>
        <v>9.4460301495828709</v>
      </c>
      <c r="G223" s="306">
        <f t="shared" ca="1" si="98"/>
        <v>18.407534415843685</v>
      </c>
      <c r="H223" s="307">
        <f t="shared" ca="1" si="99"/>
        <v>-18.87222241114533</v>
      </c>
      <c r="I223" s="304">
        <f t="shared" ca="1" si="100"/>
        <v>26.362816655399431</v>
      </c>
      <c r="J223" s="306">
        <f t="shared" ca="1" si="101"/>
        <v>401.69458150900499</v>
      </c>
      <c r="K223" s="307">
        <f t="shared" ca="1" si="102"/>
        <v>1215.6573741192576</v>
      </c>
      <c r="L223" s="304">
        <f t="shared" ca="1" si="87"/>
        <v>1280.3051933286154</v>
      </c>
      <c r="M223" s="306">
        <f t="shared" ca="1" si="103"/>
        <v>-0.7978624059347118</v>
      </c>
      <c r="N223" s="304">
        <f t="shared" ca="1" si="104"/>
        <v>-45.71414849221263</v>
      </c>
      <c r="P223" s="310">
        <f t="shared" ca="1" si="105"/>
        <v>23</v>
      </c>
      <c r="Q223" s="304">
        <f t="shared" ca="1" si="106"/>
        <v>0</v>
      </c>
      <c r="R223" s="306">
        <f t="shared" ca="1" si="107"/>
        <v>0</v>
      </c>
      <c r="S223" s="307">
        <f t="shared" ca="1" si="108"/>
        <v>2.7549999999999994</v>
      </c>
      <c r="T223" s="304">
        <f t="shared" ca="1" si="88"/>
        <v>27.026549999999997</v>
      </c>
      <c r="U223" s="311">
        <f t="shared" ca="1" si="89"/>
        <v>0</v>
      </c>
      <c r="V223" s="306">
        <f t="shared" ca="1" si="90"/>
        <v>1.08461497614373</v>
      </c>
      <c r="W223" s="304">
        <f t="shared" ca="1" si="91"/>
        <v>1.5435904563789624</v>
      </c>
      <c r="Y223" s="314" t="str">
        <f t="shared" ca="1" si="109"/>
        <v/>
      </c>
      <c r="Z223" s="315" t="str">
        <f t="shared" ca="1" si="110"/>
        <v/>
      </c>
      <c r="AA223" s="316" t="str">
        <f t="shared" ca="1" si="111"/>
        <v/>
      </c>
      <c r="AC223" s="310" t="e">
        <f t="shared" ca="1" si="112"/>
        <v>#N/A</v>
      </c>
      <c r="AD223" s="323" t="e">
        <f t="shared" ca="1" si="113"/>
        <v>#N/A</v>
      </c>
      <c r="AE223" s="324" t="e">
        <f t="shared" ca="1" si="92"/>
        <v>#N/A</v>
      </c>
      <c r="AG223" s="306">
        <f t="shared" ca="1" si="114"/>
        <v>6.3040347558450947</v>
      </c>
      <c r="AH223" s="304">
        <f t="shared" ca="1" si="115"/>
        <v>-0.53332355099200823</v>
      </c>
    </row>
    <row r="224" spans="1:34" x14ac:dyDescent="0.2">
      <c r="A224" s="347">
        <f t="shared" ca="1" si="93"/>
        <v>0.1</v>
      </c>
      <c r="B224" s="304">
        <f t="shared" ca="1" si="94"/>
        <v>16.199999999999939</v>
      </c>
      <c r="D224" s="306">
        <f t="shared" ca="1" si="95"/>
        <v>-0.39121391475466105</v>
      </c>
      <c r="E224" s="307">
        <f t="shared" ca="1" si="96"/>
        <v>-9.4089101069815158</v>
      </c>
      <c r="F224" s="304">
        <f t="shared" ca="1" si="97"/>
        <v>9.4170397539968249</v>
      </c>
      <c r="G224" s="306">
        <f t="shared" ca="1" si="98"/>
        <v>18.36841302436822</v>
      </c>
      <c r="H224" s="307">
        <f t="shared" ca="1" si="99"/>
        <v>-19.813113421843482</v>
      </c>
      <c r="I224" s="304">
        <f t="shared" ca="1" si="100"/>
        <v>27.017736035808301</v>
      </c>
      <c r="J224" s="306">
        <f t="shared" ca="1" si="101"/>
        <v>403.53337888101561</v>
      </c>
      <c r="K224" s="307">
        <f t="shared" ca="1" si="102"/>
        <v>1213.7231073276082</v>
      </c>
      <c r="L224" s="304">
        <f t="shared" ca="1" si="87"/>
        <v>1279.0476805546045</v>
      </c>
      <c r="M224" s="306">
        <f t="shared" ca="1" si="103"/>
        <v>-0.82321780208461293</v>
      </c>
      <c r="N224" s="304">
        <f t="shared" ca="1" si="104"/>
        <v>-47.166905679484223</v>
      </c>
      <c r="P224" s="310">
        <f t="shared" ca="1" si="105"/>
        <v>23</v>
      </c>
      <c r="Q224" s="304">
        <f t="shared" ca="1" si="106"/>
        <v>0</v>
      </c>
      <c r="R224" s="306">
        <f t="shared" ca="1" si="107"/>
        <v>0</v>
      </c>
      <c r="S224" s="307">
        <f t="shared" ca="1" si="108"/>
        <v>2.7549999999999994</v>
      </c>
      <c r="T224" s="304">
        <f t="shared" ca="1" si="88"/>
        <v>27.026549999999997</v>
      </c>
      <c r="U224" s="311">
        <f t="shared" ca="1" si="89"/>
        <v>0</v>
      </c>
      <c r="V224" s="306">
        <f t="shared" ca="1" si="90"/>
        <v>1.0848255667848565</v>
      </c>
      <c r="W224" s="304">
        <f t="shared" ca="1" si="91"/>
        <v>1.6215512896539648</v>
      </c>
      <c r="Y224" s="314" t="str">
        <f t="shared" ca="1" si="109"/>
        <v/>
      </c>
      <c r="Z224" s="315" t="str">
        <f t="shared" ca="1" si="110"/>
        <v/>
      </c>
      <c r="AA224" s="316" t="str">
        <f t="shared" ca="1" si="111"/>
        <v/>
      </c>
      <c r="AC224" s="310" t="e">
        <f t="shared" ca="1" si="112"/>
        <v>#N/A</v>
      </c>
      <c r="AD224" s="323" t="e">
        <f t="shared" ca="1" si="113"/>
        <v>#N/A</v>
      </c>
      <c r="AE224" s="324" t="e">
        <f t="shared" ca="1" si="92"/>
        <v>#N/A</v>
      </c>
      <c r="AG224" s="306">
        <f t="shared" ca="1" si="114"/>
        <v>6.4623504693202793</v>
      </c>
      <c r="AH224" s="304">
        <f t="shared" ca="1" si="115"/>
        <v>-0.56028691701595745</v>
      </c>
    </row>
    <row r="225" spans="1:34" x14ac:dyDescent="0.2">
      <c r="A225" s="347">
        <f t="shared" ca="1" si="93"/>
        <v>0.1</v>
      </c>
      <c r="B225" s="304">
        <f t="shared" ca="1" si="94"/>
        <v>16.29999999999994</v>
      </c>
      <c r="D225" s="306">
        <f t="shared" ca="1" si="95"/>
        <v>-0.4001582440660813</v>
      </c>
      <c r="E225" s="307">
        <f t="shared" ca="1" si="96"/>
        <v>-9.3783687716598649</v>
      </c>
      <c r="F225" s="304">
        <f t="shared" ca="1" si="97"/>
        <v>9.3869019083795173</v>
      </c>
      <c r="G225" s="306">
        <f t="shared" ca="1" si="98"/>
        <v>18.328397199961611</v>
      </c>
      <c r="H225" s="307">
        <f t="shared" ca="1" si="99"/>
        <v>-20.750950299009467</v>
      </c>
      <c r="I225" s="304">
        <f t="shared" ca="1" si="100"/>
        <v>27.686315793754893</v>
      </c>
      <c r="J225" s="306">
        <f t="shared" ca="1" si="101"/>
        <v>405.36821939223211</v>
      </c>
      <c r="K225" s="307">
        <f t="shared" ca="1" si="102"/>
        <v>1211.6949041415655</v>
      </c>
      <c r="L225" s="304">
        <f t="shared" ca="1" si="87"/>
        <v>1277.7041652964376</v>
      </c>
      <c r="M225" s="306">
        <f t="shared" ca="1" si="103"/>
        <v>-0.8473095623869058</v>
      </c>
      <c r="N225" s="304">
        <f t="shared" ca="1" si="104"/>
        <v>-48.547261865846423</v>
      </c>
      <c r="P225" s="310">
        <f t="shared" ca="1" si="105"/>
        <v>23</v>
      </c>
      <c r="Q225" s="304">
        <f t="shared" ca="1" si="106"/>
        <v>0</v>
      </c>
      <c r="R225" s="306">
        <f t="shared" ca="1" si="107"/>
        <v>0</v>
      </c>
      <c r="S225" s="307">
        <f t="shared" ca="1" si="108"/>
        <v>2.7549999999999994</v>
      </c>
      <c r="T225" s="304">
        <f t="shared" ca="1" si="88"/>
        <v>27.026549999999997</v>
      </c>
      <c r="U225" s="311">
        <f t="shared" ca="1" si="89"/>
        <v>0</v>
      </c>
      <c r="V225" s="306">
        <f t="shared" ca="1" si="90"/>
        <v>1.0850464258720218</v>
      </c>
      <c r="W225" s="304">
        <f t="shared" ca="1" si="91"/>
        <v>1.7031446183420365</v>
      </c>
      <c r="Y225" s="314" t="str">
        <f t="shared" ca="1" si="109"/>
        <v/>
      </c>
      <c r="Z225" s="315" t="str">
        <f t="shared" ca="1" si="110"/>
        <v/>
      </c>
      <c r="AA225" s="316" t="str">
        <f t="shared" ca="1" si="111"/>
        <v/>
      </c>
      <c r="AC225" s="310" t="e">
        <f t="shared" ca="1" si="112"/>
        <v>#N/A</v>
      </c>
      <c r="AD225" s="323" t="e">
        <f t="shared" ca="1" si="113"/>
        <v>#N/A</v>
      </c>
      <c r="AE225" s="324" t="e">
        <f t="shared" ca="1" si="92"/>
        <v>#N/A</v>
      </c>
      <c r="AG225" s="306">
        <f t="shared" ca="1" si="114"/>
        <v>6.6054539894138458</v>
      </c>
      <c r="AH225" s="304">
        <f t="shared" ca="1" si="115"/>
        <v>-0.58858486012848099</v>
      </c>
    </row>
    <row r="226" spans="1:34" x14ac:dyDescent="0.2">
      <c r="A226" s="347">
        <f t="shared" ca="1" si="93"/>
        <v>0.1</v>
      </c>
      <c r="B226" s="304">
        <f t="shared" ca="1" si="94"/>
        <v>16.399999999999942</v>
      </c>
      <c r="D226" s="306">
        <f t="shared" ca="1" si="95"/>
        <v>-0.40925052309019211</v>
      </c>
      <c r="E226" s="307">
        <f t="shared" ca="1" si="96"/>
        <v>-9.3466568515600486</v>
      </c>
      <c r="F226" s="304">
        <f t="shared" ca="1" si="97"/>
        <v>9.3556122349883655</v>
      </c>
      <c r="G226" s="306">
        <f t="shared" ca="1" si="98"/>
        <v>18.28747214765259</v>
      </c>
      <c r="H226" s="307">
        <f t="shared" ca="1" si="99"/>
        <v>-21.685615984165473</v>
      </c>
      <c r="I226" s="304">
        <f t="shared" ca="1" si="100"/>
        <v>28.367191933003561</v>
      </c>
      <c r="J226" s="306">
        <f t="shared" ca="1" si="101"/>
        <v>407.19901285961282</v>
      </c>
      <c r="K226" s="307">
        <f t="shared" ca="1" si="102"/>
        <v>1209.5730758274067</v>
      </c>
      <c r="L226" s="304">
        <f t="shared" ca="1" si="87"/>
        <v>1276.2750729526988</v>
      </c>
      <c r="M226" s="306">
        <f t="shared" ca="1" si="103"/>
        <v>-0.87020505139873094</v>
      </c>
      <c r="N226" s="304">
        <f t="shared" ca="1" si="104"/>
        <v>-49.85907675611216</v>
      </c>
      <c r="P226" s="310">
        <f t="shared" ca="1" si="105"/>
        <v>23</v>
      </c>
      <c r="Q226" s="304">
        <f t="shared" ca="1" si="106"/>
        <v>0</v>
      </c>
      <c r="R226" s="306">
        <f t="shared" ca="1" si="107"/>
        <v>0</v>
      </c>
      <c r="S226" s="307">
        <f t="shared" ca="1" si="108"/>
        <v>2.7549999999999994</v>
      </c>
      <c r="T226" s="304">
        <f t="shared" ca="1" si="88"/>
        <v>27.026549999999997</v>
      </c>
      <c r="U226" s="311">
        <f t="shared" ca="1" si="89"/>
        <v>0</v>
      </c>
      <c r="V226" s="306">
        <f t="shared" ca="1" si="90"/>
        <v>1.0852775253805271</v>
      </c>
      <c r="W226" s="304">
        <f t="shared" ca="1" si="91"/>
        <v>1.7883246924352931</v>
      </c>
      <c r="Y226" s="314" t="str">
        <f t="shared" ca="1" si="109"/>
        <v/>
      </c>
      <c r="Z226" s="315" t="str">
        <f t="shared" ca="1" si="110"/>
        <v/>
      </c>
      <c r="AA226" s="316" t="str">
        <f t="shared" ca="1" si="111"/>
        <v/>
      </c>
      <c r="AC226" s="310" t="e">
        <f t="shared" ca="1" si="112"/>
        <v>#N/A</v>
      </c>
      <c r="AD226" s="323" t="e">
        <f t="shared" ca="1" si="113"/>
        <v>#N/A</v>
      </c>
      <c r="AE226" s="324" t="e">
        <f t="shared" ca="1" si="92"/>
        <v>#N/A</v>
      </c>
      <c r="AG226" s="306">
        <f t="shared" ca="1" si="114"/>
        <v>6.7344137456232787</v>
      </c>
      <c r="AH226" s="304">
        <f t="shared" ca="1" si="115"/>
        <v>-0.61820131337279016</v>
      </c>
    </row>
    <row r="227" spans="1:34" x14ac:dyDescent="0.2">
      <c r="A227" s="347">
        <f t="shared" ca="1" si="93"/>
        <v>0.1</v>
      </c>
      <c r="B227" s="304">
        <f t="shared" ca="1" si="94"/>
        <v>16.499999999999943</v>
      </c>
      <c r="D227" s="306">
        <f t="shared" ca="1" si="95"/>
        <v>-0.41846785272850928</v>
      </c>
      <c r="E227" s="307">
        <f t="shared" ca="1" si="96"/>
        <v>-9.3137732343366224</v>
      </c>
      <c r="F227" s="304">
        <f t="shared" ca="1" si="97"/>
        <v>9.3231693755081206</v>
      </c>
      <c r="G227" s="306">
        <f t="shared" ca="1" si="98"/>
        <v>18.245625362379737</v>
      </c>
      <c r="H227" s="307">
        <f t="shared" ca="1" si="99"/>
        <v>-22.616993307599135</v>
      </c>
      <c r="I227" s="304">
        <f t="shared" ca="1" si="100"/>
        <v>29.059098938891733</v>
      </c>
      <c r="J227" s="306">
        <f t="shared" ca="1" si="101"/>
        <v>409.02566773511444</v>
      </c>
      <c r="K227" s="307">
        <f t="shared" ca="1" si="102"/>
        <v>1207.3579453628186</v>
      </c>
      <c r="L227" s="304">
        <f t="shared" ca="1" si="87"/>
        <v>1274.7608423139152</v>
      </c>
      <c r="M227" s="306">
        <f t="shared" ca="1" si="103"/>
        <v>-0.89197004197639562</v>
      </c>
      <c r="N227" s="304">
        <f t="shared" ca="1" si="104"/>
        <v>-51.106118857354346</v>
      </c>
      <c r="P227" s="310">
        <f t="shared" ca="1" si="105"/>
        <v>23</v>
      </c>
      <c r="Q227" s="304">
        <f t="shared" ca="1" si="106"/>
        <v>0</v>
      </c>
      <c r="R227" s="306">
        <f t="shared" ca="1" si="107"/>
        <v>0</v>
      </c>
      <c r="S227" s="307">
        <f t="shared" ca="1" si="108"/>
        <v>2.7549999999999994</v>
      </c>
      <c r="T227" s="304">
        <f t="shared" ca="1" si="88"/>
        <v>27.026549999999997</v>
      </c>
      <c r="U227" s="311">
        <f t="shared" ca="1" si="89"/>
        <v>0</v>
      </c>
      <c r="V227" s="306">
        <f t="shared" ca="1" si="90"/>
        <v>1.0855188362567481</v>
      </c>
      <c r="W227" s="304">
        <f t="shared" ca="1" si="91"/>
        <v>1.8770442914881038</v>
      </c>
      <c r="Y227" s="314" t="str">
        <f t="shared" ca="1" si="109"/>
        <v/>
      </c>
      <c r="Z227" s="315" t="str">
        <f t="shared" ca="1" si="110"/>
        <v/>
      </c>
      <c r="AA227" s="316" t="str">
        <f t="shared" ca="1" si="111"/>
        <v/>
      </c>
      <c r="AC227" s="310" t="e">
        <f t="shared" ca="1" si="112"/>
        <v>#N/A</v>
      </c>
      <c r="AD227" s="323" t="e">
        <f t="shared" ca="1" si="113"/>
        <v>#N/A</v>
      </c>
      <c r="AE227" s="324" t="e">
        <f t="shared" ca="1" si="92"/>
        <v>#N/A</v>
      </c>
      <c r="AG227" s="306">
        <f t="shared" ca="1" si="114"/>
        <v>6.8502441475668148</v>
      </c>
      <c r="AH227" s="304">
        <f t="shared" ca="1" si="115"/>
        <v>-0.64911967057542408</v>
      </c>
    </row>
    <row r="228" spans="1:34" x14ac:dyDescent="0.2">
      <c r="A228" s="347">
        <f t="shared" ca="1" si="93"/>
        <v>0.1</v>
      </c>
      <c r="B228" s="304">
        <f t="shared" ca="1" si="94"/>
        <v>16.599999999999945</v>
      </c>
      <c r="D228" s="306">
        <f t="shared" ca="1" si="95"/>
        <v>-0.42778891515868311</v>
      </c>
      <c r="E228" s="307">
        <f t="shared" ca="1" si="96"/>
        <v>-9.2797195169227624</v>
      </c>
      <c r="F228" s="304">
        <f t="shared" ca="1" si="97"/>
        <v>9.2895746764149472</v>
      </c>
      <c r="G228" s="306">
        <f t="shared" ca="1" si="98"/>
        <v>18.202846470863868</v>
      </c>
      <c r="H228" s="307">
        <f t="shared" ca="1" si="99"/>
        <v>-23.544965259291409</v>
      </c>
      <c r="I228" s="304">
        <f t="shared" ca="1" si="100"/>
        <v>29.760863708956443</v>
      </c>
      <c r="J228" s="306">
        <f t="shared" ca="1" si="101"/>
        <v>410.84809132677663</v>
      </c>
      <c r="K228" s="307">
        <f t="shared" ca="1" si="102"/>
        <v>1205.049847434474</v>
      </c>
      <c r="L228" s="304">
        <f t="shared" ca="1" si="87"/>
        <v>1273.1619256593815</v>
      </c>
      <c r="M228" s="306">
        <f t="shared" ca="1" si="103"/>
        <v>-0.91266817129360378</v>
      </c>
      <c r="N228" s="304">
        <f t="shared" ca="1" si="104"/>
        <v>-52.292034311046372</v>
      </c>
      <c r="P228" s="310">
        <f t="shared" ca="1" si="105"/>
        <v>23</v>
      </c>
      <c r="Q228" s="304">
        <f t="shared" ca="1" si="106"/>
        <v>0</v>
      </c>
      <c r="R228" s="306">
        <f t="shared" ca="1" si="107"/>
        <v>0</v>
      </c>
      <c r="S228" s="307">
        <f t="shared" ca="1" si="108"/>
        <v>2.7549999999999994</v>
      </c>
      <c r="T228" s="304">
        <f t="shared" ca="1" si="88"/>
        <v>27.026549999999997</v>
      </c>
      <c r="U228" s="311">
        <f t="shared" ca="1" si="89"/>
        <v>0</v>
      </c>
      <c r="V228" s="306">
        <f t="shared" ca="1" si="90"/>
        <v>1.0857703284144056</v>
      </c>
      <c r="W228" s="304">
        <f t="shared" ca="1" si="91"/>
        <v>1.9692547451710789</v>
      </c>
      <c r="Y228" s="314" t="str">
        <f t="shared" ca="1" si="109"/>
        <v/>
      </c>
      <c r="Z228" s="315" t="str">
        <f t="shared" ca="1" si="110"/>
        <v/>
      </c>
      <c r="AA228" s="316" t="str">
        <f t="shared" ca="1" si="111"/>
        <v/>
      </c>
      <c r="AC228" s="310" t="e">
        <f t="shared" ca="1" si="112"/>
        <v>#N/A</v>
      </c>
      <c r="AD228" s="323" t="e">
        <f t="shared" ca="1" si="113"/>
        <v>#N/A</v>
      </c>
      <c r="AE228" s="324" t="e">
        <f t="shared" ca="1" si="92"/>
        <v>#N/A</v>
      </c>
      <c r="AG228" s="306">
        <f t="shared" ca="1" si="114"/>
        <v>6.9539003379084745</v>
      </c>
      <c r="AH228" s="304">
        <f t="shared" ca="1" si="115"/>
        <v>-0.68132279182871291</v>
      </c>
    </row>
    <row r="229" spans="1:34" x14ac:dyDescent="0.2">
      <c r="A229" s="347">
        <f t="shared" ca="1" si="93"/>
        <v>0.1</v>
      </c>
      <c r="B229" s="304">
        <f t="shared" ca="1" si="94"/>
        <v>16.699999999999946</v>
      </c>
      <c r="D229" s="306">
        <f t="shared" ca="1" si="95"/>
        <v>-0.43719387864670622</v>
      </c>
      <c r="E229" s="307">
        <f t="shared" ca="1" si="96"/>
        <v>-9.2444997250409138</v>
      </c>
      <c r="F229" s="304">
        <f t="shared" ca="1" si="97"/>
        <v>9.2548319084577475</v>
      </c>
      <c r="G229" s="306">
        <f t="shared" ca="1" si="98"/>
        <v>18.159127082999198</v>
      </c>
      <c r="H229" s="307">
        <f t="shared" ca="1" si="99"/>
        <v>-24.469415231795502</v>
      </c>
      <c r="I229" s="304">
        <f t="shared" ca="1" si="100"/>
        <v>30.47139934762663</v>
      </c>
      <c r="J229" s="306">
        <f t="shared" ca="1" si="101"/>
        <v>412.6661900044698</v>
      </c>
      <c r="K229" s="307">
        <f t="shared" ca="1" si="102"/>
        <v>1202.6491284099197</v>
      </c>
      <c r="L229" s="304">
        <f t="shared" ca="1" si="87"/>
        <v>1271.4787888273815</v>
      </c>
      <c r="M229" s="306">
        <f t="shared" ca="1" si="103"/>
        <v>-0.93236056242353904</v>
      </c>
      <c r="N229" s="304">
        <f t="shared" ca="1" si="104"/>
        <v>-53.420325211312523</v>
      </c>
      <c r="P229" s="310">
        <f t="shared" ca="1" si="105"/>
        <v>23</v>
      </c>
      <c r="Q229" s="304">
        <f t="shared" ca="1" si="106"/>
        <v>0</v>
      </c>
      <c r="R229" s="306">
        <f t="shared" ca="1" si="107"/>
        <v>0</v>
      </c>
      <c r="S229" s="307">
        <f t="shared" ca="1" si="108"/>
        <v>2.7549999999999994</v>
      </c>
      <c r="T229" s="304">
        <f t="shared" ca="1" si="88"/>
        <v>27.026549999999997</v>
      </c>
      <c r="U229" s="311">
        <f t="shared" ca="1" si="89"/>
        <v>0</v>
      </c>
      <c r="V229" s="306">
        <f t="shared" ca="1" si="90"/>
        <v>1.0860319707334951</v>
      </c>
      <c r="W229" s="304">
        <f t="shared" ca="1" si="91"/>
        <v>2.0649059587053831</v>
      </c>
      <c r="Y229" s="314" t="str">
        <f t="shared" ca="1" si="109"/>
        <v/>
      </c>
      <c r="Z229" s="315" t="str">
        <f t="shared" ca="1" si="110"/>
        <v/>
      </c>
      <c r="AA229" s="316" t="str">
        <f t="shared" ca="1" si="111"/>
        <v/>
      </c>
      <c r="AC229" s="310" t="e">
        <f t="shared" ca="1" si="112"/>
        <v>#N/A</v>
      </c>
      <c r="AD229" s="323" t="e">
        <f t="shared" ca="1" si="113"/>
        <v>#N/A</v>
      </c>
      <c r="AE229" s="324" t="e">
        <f t="shared" ca="1" si="92"/>
        <v>#N/A</v>
      </c>
      <c r="AG229" s="306">
        <f t="shared" ca="1" si="114"/>
        <v>7.0462757353208216</v>
      </c>
      <c r="AH229" s="304">
        <f t="shared" ca="1" si="115"/>
        <v>-0.71479301095138992</v>
      </c>
    </row>
    <row r="230" spans="1:34" x14ac:dyDescent="0.2">
      <c r="A230" s="347">
        <f t="shared" ca="1" si="93"/>
        <v>0.1</v>
      </c>
      <c r="B230" s="304">
        <f t="shared" ca="1" si="94"/>
        <v>16.799999999999947</v>
      </c>
      <c r="D230" s="306">
        <f t="shared" ca="1" si="95"/>
        <v>-0.44666430087312753</v>
      </c>
      <c r="E230" s="307">
        <f t="shared" ca="1" si="96"/>
        <v>-9.2081200639585461</v>
      </c>
      <c r="F230" s="304">
        <f t="shared" ca="1" si="97"/>
        <v>9.2189470174174684</v>
      </c>
      <c r="G230" s="306">
        <f t="shared" ca="1" si="98"/>
        <v>18.114460652911884</v>
      </c>
      <c r="H230" s="307">
        <f t="shared" ca="1" si="99"/>
        <v>-25.390227238191358</v>
      </c>
      <c r="I230" s="304">
        <f t="shared" ca="1" si="100"/>
        <v>31.189699003884073</v>
      </c>
      <c r="J230" s="306">
        <f t="shared" ca="1" si="101"/>
        <v>414.47986939126537</v>
      </c>
      <c r="K230" s="307">
        <f t="shared" ca="1" si="102"/>
        <v>1200.1561462864204</v>
      </c>
      <c r="L230" s="304">
        <f t="shared" ca="1" si="87"/>
        <v>1269.7119112616342</v>
      </c>
      <c r="M230" s="306">
        <f t="shared" ca="1" si="103"/>
        <v>-0.95110557890109981</v>
      </c>
      <c r="N230" s="304">
        <f t="shared" ca="1" si="104"/>
        <v>-54.494335542379936</v>
      </c>
      <c r="P230" s="310">
        <f t="shared" ca="1" si="105"/>
        <v>23</v>
      </c>
      <c r="Q230" s="304">
        <f t="shared" ca="1" si="106"/>
        <v>0</v>
      </c>
      <c r="R230" s="306">
        <f t="shared" ca="1" si="107"/>
        <v>0</v>
      </c>
      <c r="S230" s="307">
        <f t="shared" ca="1" si="108"/>
        <v>2.7549999999999994</v>
      </c>
      <c r="T230" s="304">
        <f t="shared" ca="1" si="88"/>
        <v>27.026549999999997</v>
      </c>
      <c r="U230" s="311">
        <f t="shared" ca="1" si="89"/>
        <v>0</v>
      </c>
      <c r="V230" s="306">
        <f t="shared" ca="1" si="90"/>
        <v>1.0863037310615853</v>
      </c>
      <c r="W230" s="304">
        <f t="shared" ca="1" si="91"/>
        <v>2.163946442663673</v>
      </c>
      <c r="Y230" s="314" t="str">
        <f t="shared" ca="1" si="109"/>
        <v/>
      </c>
      <c r="Z230" s="315" t="str">
        <f t="shared" ca="1" si="110"/>
        <v/>
      </c>
      <c r="AA230" s="316" t="str">
        <f t="shared" ca="1" si="111"/>
        <v/>
      </c>
      <c r="AC230" s="310" t="e">
        <f t="shared" ca="1" si="112"/>
        <v>#N/A</v>
      </c>
      <c r="AD230" s="323" t="e">
        <f t="shared" ca="1" si="113"/>
        <v>#N/A</v>
      </c>
      <c r="AE230" s="324" t="e">
        <f t="shared" ca="1" si="92"/>
        <v>#N/A</v>
      </c>
      <c r="AG230" s="306">
        <f t="shared" ca="1" si="114"/>
        <v>7.128201664396248</v>
      </c>
      <c r="AH230" s="304">
        <f t="shared" ca="1" si="115"/>
        <v>-0.74951214472064731</v>
      </c>
    </row>
    <row r="231" spans="1:34" x14ac:dyDescent="0.2">
      <c r="A231" s="347">
        <f t="shared" ca="1" si="93"/>
        <v>0.1</v>
      </c>
      <c r="B231" s="304">
        <f t="shared" ca="1" si="94"/>
        <v>16.899999999999949</v>
      </c>
      <c r="D231" s="306">
        <f t="shared" ca="1" si="95"/>
        <v>-0.45618303341698463</v>
      </c>
      <c r="E231" s="307">
        <f t="shared" ca="1" si="96"/>
        <v>-9.1705886974723274</v>
      </c>
      <c r="F231" s="304">
        <f t="shared" ca="1" si="97"/>
        <v>9.1819279031249597</v>
      </c>
      <c r="G231" s="306">
        <f t="shared" ca="1" si="98"/>
        <v>18.068842349570186</v>
      </c>
      <c r="H231" s="307">
        <f t="shared" ca="1" si="99"/>
        <v>-26.307286107938591</v>
      </c>
      <c r="I231" s="304">
        <f t="shared" ca="1" si="100"/>
        <v>31.914829879204429</v>
      </c>
      <c r="J231" s="306">
        <f t="shared" ca="1" si="101"/>
        <v>416.28903454138947</v>
      </c>
      <c r="K231" s="307">
        <f t="shared" ca="1" si="102"/>
        <v>1197.5712706191139</v>
      </c>
      <c r="L231" s="304">
        <f t="shared" ca="1" si="87"/>
        <v>1267.8617860365068</v>
      </c>
      <c r="M231" s="306">
        <f t="shared" ca="1" si="103"/>
        <v>-0.96895868428758536</v>
      </c>
      <c r="N231" s="304">
        <f t="shared" ca="1" si="104"/>
        <v>-55.517243132227833</v>
      </c>
      <c r="P231" s="310">
        <f t="shared" ca="1" si="105"/>
        <v>23</v>
      </c>
      <c r="Q231" s="304">
        <f t="shared" ca="1" si="106"/>
        <v>0</v>
      </c>
      <c r="R231" s="306">
        <f t="shared" ca="1" si="107"/>
        <v>0</v>
      </c>
      <c r="S231" s="307">
        <f t="shared" ca="1" si="108"/>
        <v>2.7549999999999994</v>
      </c>
      <c r="T231" s="304">
        <f t="shared" ca="1" si="88"/>
        <v>27.026549999999997</v>
      </c>
      <c r="U231" s="311">
        <f t="shared" ca="1" si="89"/>
        <v>0</v>
      </c>
      <c r="V231" s="306">
        <f t="shared" ca="1" si="90"/>
        <v>1.0865855762172354</v>
      </c>
      <c r="W231" s="304">
        <f t="shared" ca="1" si="91"/>
        <v>2.2663233466746395</v>
      </c>
      <c r="Y231" s="314" t="str">
        <f t="shared" ca="1" si="109"/>
        <v/>
      </c>
      <c r="Z231" s="315" t="str">
        <f t="shared" ca="1" si="110"/>
        <v/>
      </c>
      <c r="AA231" s="316" t="str">
        <f t="shared" ca="1" si="111"/>
        <v/>
      </c>
      <c r="AC231" s="310" t="e">
        <f t="shared" ca="1" si="112"/>
        <v>#N/A</v>
      </c>
      <c r="AD231" s="323" t="e">
        <f t="shared" ca="1" si="113"/>
        <v>#N/A</v>
      </c>
      <c r="AE231" s="324" t="e">
        <f t="shared" ca="1" si="92"/>
        <v>#N/A</v>
      </c>
      <c r="AG231" s="306">
        <f t="shared" ca="1" si="114"/>
        <v>7.2004484974185434</v>
      </c>
      <c r="AH231" s="304">
        <f t="shared" ca="1" si="115"/>
        <v>-0.78546150368917367</v>
      </c>
    </row>
    <row r="232" spans="1:34" x14ac:dyDescent="0.2">
      <c r="A232" s="347">
        <f t="shared" ca="1" si="93"/>
        <v>0.1</v>
      </c>
      <c r="B232" s="304">
        <f t="shared" ca="1" si="94"/>
        <v>16.99999999999995</v>
      </c>
      <c r="D232" s="306">
        <f t="shared" ca="1" si="95"/>
        <v>-0.46573412925936503</v>
      </c>
      <c r="E232" s="307">
        <f t="shared" ca="1" si="96"/>
        <v>-9.1319155521078965</v>
      </c>
      <c r="F232" s="304">
        <f t="shared" ca="1" si="97"/>
        <v>9.1437842237219851</v>
      </c>
      <c r="G232" s="306">
        <f t="shared" ca="1" si="98"/>
        <v>18.022268936644249</v>
      </c>
      <c r="H232" s="307">
        <f t="shared" ca="1" si="99"/>
        <v>-27.220477663149381</v>
      </c>
      <c r="I232" s="304">
        <f t="shared" ca="1" si="100"/>
        <v>32.645927492334273</v>
      </c>
      <c r="J232" s="306">
        <f t="shared" ca="1" si="101"/>
        <v>418.09359010570017</v>
      </c>
      <c r="K232" s="307">
        <f t="shared" ca="1" si="102"/>
        <v>1194.8948824305594</v>
      </c>
      <c r="L232" s="304">
        <f t="shared" ca="1" si="87"/>
        <v>1265.9289198632812</v>
      </c>
      <c r="M232" s="306">
        <f t="shared" ca="1" si="103"/>
        <v>-0.98597238320404745</v>
      </c>
      <c r="N232" s="304">
        <f t="shared" ca="1" si="104"/>
        <v>-56.492056274047414</v>
      </c>
      <c r="P232" s="310">
        <f t="shared" ca="1" si="105"/>
        <v>23</v>
      </c>
      <c r="Q232" s="304">
        <f t="shared" ca="1" si="106"/>
        <v>0</v>
      </c>
      <c r="R232" s="306">
        <f t="shared" ca="1" si="107"/>
        <v>0</v>
      </c>
      <c r="S232" s="307">
        <f t="shared" ca="1" si="108"/>
        <v>2.7549999999999994</v>
      </c>
      <c r="T232" s="304">
        <f t="shared" ca="1" si="88"/>
        <v>27.026549999999997</v>
      </c>
      <c r="U232" s="311">
        <f t="shared" ca="1" si="89"/>
        <v>0</v>
      </c>
      <c r="V232" s="306">
        <f t="shared" ca="1" si="90"/>
        <v>1.0868774719953149</v>
      </c>
      <c r="W232" s="304">
        <f t="shared" ca="1" si="91"/>
        <v>2.3719824966136467</v>
      </c>
      <c r="Y232" s="314" t="str">
        <f t="shared" ca="1" si="109"/>
        <v/>
      </c>
      <c r="Z232" s="315" t="str">
        <f t="shared" ca="1" si="110"/>
        <v/>
      </c>
      <c r="AA232" s="316" t="str">
        <f t="shared" ca="1" si="111"/>
        <v/>
      </c>
      <c r="AC232" s="310">
        <f t="shared" ca="1" si="112"/>
        <v>16.99999999999995</v>
      </c>
      <c r="AD232" s="323">
        <f t="shared" ca="1" si="113"/>
        <v>418.09359010570017</v>
      </c>
      <c r="AE232" s="324" t="e">
        <f t="shared" ca="1" si="92"/>
        <v>#N/A</v>
      </c>
      <c r="AG232" s="306">
        <f t="shared" ca="1" si="114"/>
        <v>7.2637278488358161</v>
      </c>
      <c r="AH232" s="304">
        <f t="shared" ca="1" si="115"/>
        <v>-0.8226219044191071</v>
      </c>
    </row>
    <row r="233" spans="1:34" x14ac:dyDescent="0.2">
      <c r="A233" s="347">
        <f t="shared" ca="1" si="93"/>
        <v>0.1</v>
      </c>
      <c r="B233" s="304">
        <f t="shared" ca="1" si="94"/>
        <v>17.099999999999952</v>
      </c>
      <c r="D233" s="306">
        <f t="shared" ca="1" si="95"/>
        <v>-0.47530275455358711</v>
      </c>
      <c r="E233" s="307">
        <f t="shared" ca="1" si="96"/>
        <v>-9.0921121436461956</v>
      </c>
      <c r="F233" s="304">
        <f t="shared" ca="1" si="97"/>
        <v>9.1045272222738092</v>
      </c>
      <c r="G233" s="306">
        <f t="shared" ca="1" si="98"/>
        <v>17.974738661188891</v>
      </c>
      <c r="H233" s="307">
        <f t="shared" ca="1" si="99"/>
        <v>-28.129688877514003</v>
      </c>
      <c r="I233" s="304">
        <f t="shared" ca="1" si="100"/>
        <v>33.382190255939975</v>
      </c>
      <c r="J233" s="306">
        <f t="shared" ca="1" si="101"/>
        <v>419.89344048559184</v>
      </c>
      <c r="K233" s="307">
        <f t="shared" ca="1" si="102"/>
        <v>1192.1273741035263</v>
      </c>
      <c r="L233" s="304">
        <f t="shared" ca="1" si="87"/>
        <v>1263.9138330795324</v>
      </c>
      <c r="M233" s="306">
        <f t="shared" ca="1" si="103"/>
        <v>-1.0021962243745737</v>
      </c>
      <c r="N233" s="304">
        <f t="shared" ca="1" si="104"/>
        <v>-57.421613900609152</v>
      </c>
      <c r="P233" s="310">
        <f t="shared" ca="1" si="105"/>
        <v>23</v>
      </c>
      <c r="Q233" s="304">
        <f t="shared" ca="1" si="106"/>
        <v>0</v>
      </c>
      <c r="R233" s="306">
        <f t="shared" ca="1" si="107"/>
        <v>0</v>
      </c>
      <c r="S233" s="307">
        <f t="shared" ca="1" si="108"/>
        <v>2.7549999999999994</v>
      </c>
      <c r="T233" s="304">
        <f t="shared" ca="1" si="88"/>
        <v>27.026549999999997</v>
      </c>
      <c r="U233" s="311">
        <f t="shared" ca="1" si="89"/>
        <v>0</v>
      </c>
      <c r="V233" s="306">
        <f t="shared" ca="1" si="90"/>
        <v>1.0871793831740222</v>
      </c>
      <c r="W233" s="304">
        <f t="shared" ca="1" si="91"/>
        <v>2.4808684349024208</v>
      </c>
      <c r="Y233" s="314" t="str">
        <f t="shared" ca="1" si="109"/>
        <v/>
      </c>
      <c r="Z233" s="315" t="str">
        <f t="shared" ca="1" si="110"/>
        <v/>
      </c>
      <c r="AA233" s="316" t="str">
        <f t="shared" ca="1" si="111"/>
        <v/>
      </c>
      <c r="AC233" s="310" t="e">
        <f t="shared" ca="1" si="112"/>
        <v>#N/A</v>
      </c>
      <c r="AD233" s="323" t="e">
        <f t="shared" ca="1" si="113"/>
        <v>#N/A</v>
      </c>
      <c r="AE233" s="324" t="e">
        <f t="shared" ca="1" si="92"/>
        <v>#N/A</v>
      </c>
      <c r="AG233" s="306">
        <f t="shared" ca="1" si="114"/>
        <v>7.3186954637506059</v>
      </c>
      <c r="AH233" s="304">
        <f t="shared" ca="1" si="115"/>
        <v>-0.86097368298136012</v>
      </c>
    </row>
    <row r="234" spans="1:34" x14ac:dyDescent="0.2">
      <c r="A234" s="347">
        <f t="shared" ca="1" si="93"/>
        <v>0.1</v>
      </c>
      <c r="B234" s="304">
        <f t="shared" ca="1" si="94"/>
        <v>17.199999999999953</v>
      </c>
      <c r="D234" s="306">
        <f t="shared" ca="1" si="95"/>
        <v>-0.48487510543568912</v>
      </c>
      <c r="E234" s="307">
        <f t="shared" ca="1" si="96"/>
        <v>-9.0511914232829476</v>
      </c>
      <c r="F234" s="304">
        <f t="shared" ca="1" si="97"/>
        <v>9.0641695730376792</v>
      </c>
      <c r="G234" s="306">
        <f t="shared" ca="1" si="98"/>
        <v>17.926251150645321</v>
      </c>
      <c r="H234" s="307">
        <f t="shared" ca="1" si="99"/>
        <v>-29.034808019842298</v>
      </c>
      <c r="I234" s="304">
        <f t="shared" ca="1" si="100"/>
        <v>34.12287439629187</v>
      </c>
      <c r="J234" s="306">
        <f t="shared" ca="1" si="101"/>
        <v>421.68848997618358</v>
      </c>
      <c r="K234" s="307">
        <f t="shared" ca="1" si="102"/>
        <v>1189.2691492586584</v>
      </c>
      <c r="L234" s="304">
        <f t="shared" ca="1" si="87"/>
        <v>1261.8170596234652</v>
      </c>
      <c r="M234" s="306">
        <f t="shared" ca="1" si="103"/>
        <v>-1.0176768498276128</v>
      </c>
      <c r="N234" s="304">
        <f t="shared" ca="1" si="104"/>
        <v>-58.30858840329109</v>
      </c>
      <c r="P234" s="310">
        <f t="shared" ca="1" si="105"/>
        <v>23</v>
      </c>
      <c r="Q234" s="304">
        <f t="shared" ca="1" si="106"/>
        <v>0</v>
      </c>
      <c r="R234" s="306">
        <f t="shared" ca="1" si="107"/>
        <v>0</v>
      </c>
      <c r="S234" s="307">
        <f t="shared" ca="1" si="108"/>
        <v>2.7549999999999994</v>
      </c>
      <c r="T234" s="304">
        <f t="shared" ca="1" si="88"/>
        <v>27.026549999999997</v>
      </c>
      <c r="U234" s="311">
        <f t="shared" ca="1" si="89"/>
        <v>0</v>
      </c>
      <c r="V234" s="306">
        <f t="shared" ca="1" si="90"/>
        <v>1.0874912735234354</v>
      </c>
      <c r="W234" s="304">
        <f t="shared" ca="1" si="91"/>
        <v>2.5929244635765731</v>
      </c>
      <c r="Y234" s="314" t="str">
        <f t="shared" ca="1" si="109"/>
        <v/>
      </c>
      <c r="Z234" s="315" t="str">
        <f t="shared" ca="1" si="110"/>
        <v/>
      </c>
      <c r="AA234" s="316" t="str">
        <f t="shared" ca="1" si="111"/>
        <v/>
      </c>
      <c r="AC234" s="310" t="e">
        <f t="shared" ca="1" si="112"/>
        <v>#N/A</v>
      </c>
      <c r="AD234" s="323" t="e">
        <f t="shared" ca="1" si="113"/>
        <v>#N/A</v>
      </c>
      <c r="AE234" s="324" t="e">
        <f t="shared" ca="1" si="92"/>
        <v>#N/A</v>
      </c>
      <c r="AG234" s="306">
        <f t="shared" ca="1" si="114"/>
        <v>7.365954526021433</v>
      </c>
      <c r="AH234" s="304">
        <f t="shared" ca="1" si="115"/>
        <v>-0.90049670958345596</v>
      </c>
    </row>
    <row r="235" spans="1:34" x14ac:dyDescent="0.2">
      <c r="A235" s="347">
        <f t="shared" ca="1" si="93"/>
        <v>0.1</v>
      </c>
      <c r="B235" s="304">
        <f t="shared" ca="1" si="94"/>
        <v>17.299999999999955</v>
      </c>
      <c r="D235" s="306">
        <f t="shared" ca="1" si="95"/>
        <v>-0.49443833029240014</v>
      </c>
      <c r="E235" s="307">
        <f t="shared" ca="1" si="96"/>
        <v>-9.0091676409613175</v>
      </c>
      <c r="F235" s="304">
        <f t="shared" ca="1" si="97"/>
        <v>9.0227252449249971</v>
      </c>
      <c r="G235" s="306">
        <f t="shared" ca="1" si="98"/>
        <v>17.87680731761608</v>
      </c>
      <c r="H235" s="307">
        <f t="shared" ca="1" si="99"/>
        <v>-29.935724783938429</v>
      </c>
      <c r="I235" s="304">
        <f t="shared" ca="1" si="100"/>
        <v>34.867289229460866</v>
      </c>
      <c r="J235" s="306">
        <f t="shared" ca="1" si="101"/>
        <v>423.47864289959665</v>
      </c>
      <c r="K235" s="307">
        <f t="shared" ca="1" si="102"/>
        <v>1186.3206226184693</v>
      </c>
      <c r="L235" s="304">
        <f t="shared" ca="1" si="87"/>
        <v>1259.6391469948671</v>
      </c>
      <c r="M235" s="306">
        <f t="shared" ca="1" si="103"/>
        <v>-1.0324580775132364</v>
      </c>
      <c r="N235" s="304">
        <f t="shared" ca="1" si="104"/>
        <v>-59.155490365699251</v>
      </c>
      <c r="P235" s="310">
        <f t="shared" ca="1" si="105"/>
        <v>23</v>
      </c>
      <c r="Q235" s="304">
        <f t="shared" ca="1" si="106"/>
        <v>0</v>
      </c>
      <c r="R235" s="306">
        <f t="shared" ca="1" si="107"/>
        <v>0</v>
      </c>
      <c r="S235" s="307">
        <f t="shared" ca="1" si="108"/>
        <v>2.7549999999999994</v>
      </c>
      <c r="T235" s="304">
        <f t="shared" ca="1" si="88"/>
        <v>27.026549999999997</v>
      </c>
      <c r="U235" s="311">
        <f t="shared" ca="1" si="89"/>
        <v>0</v>
      </c>
      <c r="V235" s="306">
        <f t="shared" ca="1" si="90"/>
        <v>1.0878131058154432</v>
      </c>
      <c r="W235" s="304">
        <f t="shared" ca="1" si="91"/>
        <v>2.7080926898111954</v>
      </c>
      <c r="Y235" s="314" t="str">
        <f t="shared" ca="1" si="109"/>
        <v/>
      </c>
      <c r="Z235" s="315" t="str">
        <f t="shared" ca="1" si="110"/>
        <v/>
      </c>
      <c r="AA235" s="316" t="str">
        <f t="shared" ca="1" si="111"/>
        <v/>
      </c>
      <c r="AC235" s="310" t="e">
        <f t="shared" ca="1" si="112"/>
        <v>#N/A</v>
      </c>
      <c r="AD235" s="323" t="e">
        <f t="shared" ca="1" si="113"/>
        <v>#N/A</v>
      </c>
      <c r="AE235" s="324" t="e">
        <f t="shared" ca="1" si="92"/>
        <v>#N/A</v>
      </c>
      <c r="AG235" s="306">
        <f t="shared" ca="1" si="114"/>
        <v>7.406059180466424</v>
      </c>
      <c r="AH235" s="304">
        <f t="shared" ca="1" si="115"/>
        <v>-0.94117040420202314</v>
      </c>
    </row>
    <row r="236" spans="1:34" x14ac:dyDescent="0.2">
      <c r="A236" s="347">
        <f t="shared" ca="1" si="93"/>
        <v>0.1</v>
      </c>
      <c r="B236" s="304">
        <f t="shared" ca="1" si="94"/>
        <v>17.399999999999956</v>
      </c>
      <c r="D236" s="306">
        <f t="shared" ca="1" si="95"/>
        <v>-0.50398045764134758</v>
      </c>
      <c r="E236" s="307">
        <f t="shared" ca="1" si="96"/>
        <v>-8.9660562236654116</v>
      </c>
      <c r="F236" s="304">
        <f t="shared" ca="1" si="97"/>
        <v>8.9802093799428562</v>
      </c>
      <c r="G236" s="306">
        <f t="shared" ca="1" si="98"/>
        <v>17.826409271851947</v>
      </c>
      <c r="H236" s="307">
        <f t="shared" ca="1" si="99"/>
        <v>-30.832330406304969</v>
      </c>
      <c r="I236" s="304">
        <f t="shared" ca="1" si="100"/>
        <v>35.614792794724032</v>
      </c>
      <c r="J236" s="306">
        <f t="shared" ca="1" si="101"/>
        <v>425.26380372907005</v>
      </c>
      <c r="K236" s="307">
        <f t="shared" ca="1" si="102"/>
        <v>1183.2822198589572</v>
      </c>
      <c r="L236" s="304">
        <f t="shared" ca="1" si="87"/>
        <v>1257.3806562041816</v>
      </c>
      <c r="M236" s="306">
        <f t="shared" ca="1" si="103"/>
        <v>-1.0465810072215291</v>
      </c>
      <c r="N236" s="304">
        <f t="shared" ca="1" si="104"/>
        <v>-59.964674632344355</v>
      </c>
      <c r="P236" s="310">
        <f t="shared" ca="1" si="105"/>
        <v>23</v>
      </c>
      <c r="Q236" s="304">
        <f t="shared" ca="1" si="106"/>
        <v>0</v>
      </c>
      <c r="R236" s="306">
        <f t="shared" ca="1" si="107"/>
        <v>0</v>
      </c>
      <c r="S236" s="307">
        <f t="shared" ca="1" si="108"/>
        <v>2.7549999999999994</v>
      </c>
      <c r="T236" s="304">
        <f t="shared" ca="1" si="88"/>
        <v>27.026549999999997</v>
      </c>
      <c r="U236" s="311">
        <f t="shared" ca="1" si="89"/>
        <v>0</v>
      </c>
      <c r="V236" s="306">
        <f t="shared" ca="1" si="90"/>
        <v>1.0881448418349144</v>
      </c>
      <c r="W236" s="304">
        <f t="shared" ca="1" si="91"/>
        <v>2.8263140736223455</v>
      </c>
      <c r="Y236" s="314" t="str">
        <f t="shared" ca="1" si="109"/>
        <v/>
      </c>
      <c r="Z236" s="315" t="str">
        <f t="shared" ca="1" si="110"/>
        <v/>
      </c>
      <c r="AA236" s="316" t="str">
        <f t="shared" ca="1" si="111"/>
        <v/>
      </c>
      <c r="AC236" s="310" t="e">
        <f t="shared" ca="1" si="112"/>
        <v>#N/A</v>
      </c>
      <c r="AD236" s="323" t="e">
        <f t="shared" ca="1" si="113"/>
        <v>#N/A</v>
      </c>
      <c r="AE236" s="324" t="e">
        <f t="shared" ca="1" si="92"/>
        <v>#N/A</v>
      </c>
      <c r="AG236" s="306">
        <f t="shared" ca="1" si="114"/>
        <v>7.4395181187958013</v>
      </c>
      <c r="AH236" s="304">
        <f t="shared" ca="1" si="115"/>
        <v>-0.98297375310751212</v>
      </c>
    </row>
    <row r="237" spans="1:34" x14ac:dyDescent="0.2">
      <c r="A237" s="347">
        <f t="shared" ca="1" si="93"/>
        <v>0.1</v>
      </c>
      <c r="B237" s="304">
        <f t="shared" ca="1" si="94"/>
        <v>17.499999999999957</v>
      </c>
      <c r="D237" s="306">
        <f t="shared" ca="1" si="95"/>
        <v>-0.5134903295901857</v>
      </c>
      <c r="E237" s="307">
        <f t="shared" ca="1" si="96"/>
        <v>-8.9218736667083007</v>
      </c>
      <c r="F237" s="304">
        <f t="shared" ca="1" si="97"/>
        <v>8.9366381846467107</v>
      </c>
      <c r="G237" s="306">
        <f t="shared" ca="1" si="98"/>
        <v>17.77506023889293</v>
      </c>
      <c r="H237" s="307">
        <f t="shared" ca="1" si="99"/>
        <v>-31.724517772975798</v>
      </c>
      <c r="I237" s="304">
        <f t="shared" ca="1" si="100"/>
        <v>36.364787836918964</v>
      </c>
      <c r="J237" s="306">
        <f t="shared" ca="1" si="101"/>
        <v>427.04387720460727</v>
      </c>
      <c r="K237" s="307">
        <f t="shared" ca="1" si="102"/>
        <v>1180.1543774499933</v>
      </c>
      <c r="L237" s="304">
        <f t="shared" ca="1" si="87"/>
        <v>1255.0421617110419</v>
      </c>
      <c r="M237" s="306">
        <f t="shared" ca="1" si="103"/>
        <v>-1.0600841418710509</v>
      </c>
      <c r="N237" s="304">
        <f t="shared" ca="1" si="104"/>
        <v>-60.738347257958814</v>
      </c>
      <c r="P237" s="310">
        <f t="shared" ca="1" si="105"/>
        <v>23</v>
      </c>
      <c r="Q237" s="304">
        <f t="shared" ca="1" si="106"/>
        <v>0</v>
      </c>
      <c r="R237" s="306">
        <f t="shared" ca="1" si="107"/>
        <v>0</v>
      </c>
      <c r="S237" s="307">
        <f t="shared" ca="1" si="108"/>
        <v>2.7549999999999994</v>
      </c>
      <c r="T237" s="304">
        <f t="shared" ca="1" si="88"/>
        <v>27.026549999999997</v>
      </c>
      <c r="U237" s="311">
        <f t="shared" ca="1" si="89"/>
        <v>0</v>
      </c>
      <c r="V237" s="306">
        <f t="shared" ca="1" si="90"/>
        <v>1.0884864423919938</v>
      </c>
      <c r="W237" s="304">
        <f t="shared" ca="1" si="91"/>
        <v>2.9475284774864963</v>
      </c>
      <c r="Y237" s="314" t="str">
        <f t="shared" ca="1" si="109"/>
        <v/>
      </c>
      <c r="Z237" s="315" t="str">
        <f t="shared" ca="1" si="110"/>
        <v/>
      </c>
      <c r="AA237" s="316" t="str">
        <f t="shared" ca="1" si="111"/>
        <v/>
      </c>
      <c r="AC237" s="310" t="e">
        <f t="shared" ca="1" si="112"/>
        <v>#N/A</v>
      </c>
      <c r="AD237" s="323" t="e">
        <f t="shared" ca="1" si="113"/>
        <v>#N/A</v>
      </c>
      <c r="AE237" s="324" t="e">
        <f t="shared" ca="1" si="92"/>
        <v>#N/A</v>
      </c>
      <c r="AG237" s="306">
        <f t="shared" ca="1" si="114"/>
        <v>7.4667981222185773</v>
      </c>
      <c r="AH237" s="304">
        <f t="shared" ca="1" si="115"/>
        <v>-1.02588532617871</v>
      </c>
    </row>
    <row r="238" spans="1:34" x14ac:dyDescent="0.2">
      <c r="A238" s="347">
        <f t="shared" ca="1" si="93"/>
        <v>0.1</v>
      </c>
      <c r="B238" s="304">
        <f t="shared" ca="1" si="94"/>
        <v>17.599999999999959</v>
      </c>
      <c r="D238" s="306">
        <f t="shared" ca="1" si="95"/>
        <v>-0.52295754071097311</v>
      </c>
      <c r="E238" s="307">
        <f t="shared" ca="1" si="96"/>
        <v>-8.8766374362830138</v>
      </c>
      <c r="F238" s="304">
        <f t="shared" ca="1" si="97"/>
        <v>8.8920288328709063</v>
      </c>
      <c r="G238" s="306">
        <f t="shared" ca="1" si="98"/>
        <v>17.722764484821834</v>
      </c>
      <c r="H238" s="307">
        <f t="shared" ca="1" si="99"/>
        <v>-32.612181516604096</v>
      </c>
      <c r="I238" s="304">
        <f t="shared" ca="1" si="100"/>
        <v>37.11671812346016</v>
      </c>
      <c r="J238" s="306">
        <f t="shared" ca="1" si="101"/>
        <v>428.81876844079301</v>
      </c>
      <c r="K238" s="307">
        <f t="shared" ca="1" si="102"/>
        <v>1176.9375424855143</v>
      </c>
      <c r="L238" s="304">
        <f t="shared" ca="1" si="87"/>
        <v>1252.6242513535014</v>
      </c>
      <c r="M238" s="306">
        <f t="shared" ca="1" si="103"/>
        <v>-1.0730035180269346</v>
      </c>
      <c r="N238" s="304">
        <f t="shared" ca="1" si="104"/>
        <v>-61.478572985632901</v>
      </c>
      <c r="P238" s="310">
        <f t="shared" ca="1" si="105"/>
        <v>23</v>
      </c>
      <c r="Q238" s="304">
        <f t="shared" ca="1" si="106"/>
        <v>0</v>
      </c>
      <c r="R238" s="306">
        <f t="shared" ca="1" si="107"/>
        <v>0</v>
      </c>
      <c r="S238" s="307">
        <f t="shared" ca="1" si="108"/>
        <v>2.7549999999999994</v>
      </c>
      <c r="T238" s="304">
        <f t="shared" ca="1" si="88"/>
        <v>27.026549999999997</v>
      </c>
      <c r="U238" s="311">
        <f t="shared" ca="1" si="89"/>
        <v>0</v>
      </c>
      <c r="V238" s="306">
        <f t="shared" ca="1" si="90"/>
        <v>1.0888378673354167</v>
      </c>
      <c r="W238" s="304">
        <f t="shared" ca="1" si="91"/>
        <v>3.0716747176410539</v>
      </c>
      <c r="Y238" s="314" t="str">
        <f t="shared" ca="1" si="109"/>
        <v/>
      </c>
      <c r="Z238" s="315" t="str">
        <f t="shared" ca="1" si="110"/>
        <v/>
      </c>
      <c r="AA238" s="316" t="str">
        <f t="shared" ca="1" si="111"/>
        <v/>
      </c>
      <c r="AC238" s="310" t="e">
        <f t="shared" ca="1" si="112"/>
        <v>#N/A</v>
      </c>
      <c r="AD238" s="323" t="e">
        <f t="shared" ca="1" si="113"/>
        <v>#N/A</v>
      </c>
      <c r="AE238" s="324" t="e">
        <f t="shared" ca="1" si="92"/>
        <v>#N/A</v>
      </c>
      <c r="AG238" s="306">
        <f t="shared" ca="1" si="114"/>
        <v>7.4883274871369023</v>
      </c>
      <c r="AH238" s="304">
        <f t="shared" ca="1" si="115"/>
        <v>-1.0698832949134289</v>
      </c>
    </row>
    <row r="239" spans="1:34" x14ac:dyDescent="0.2">
      <c r="A239" s="347">
        <f t="shared" ca="1" si="93"/>
        <v>0.1</v>
      </c>
      <c r="B239" s="304">
        <f t="shared" ca="1" si="94"/>
        <v>17.69999999999996</v>
      </c>
      <c r="D239" s="306">
        <f t="shared" ca="1" si="95"/>
        <v>-0.53237238207981952</v>
      </c>
      <c r="E239" s="307">
        <f t="shared" ca="1" si="96"/>
        <v>-8.8303658817628019</v>
      </c>
      <c r="F239" s="304">
        <f t="shared" ca="1" si="97"/>
        <v>8.8463993782217347</v>
      </c>
      <c r="G239" s="306">
        <f t="shared" ca="1" si="98"/>
        <v>17.669527246613853</v>
      </c>
      <c r="H239" s="307">
        <f t="shared" ca="1" si="99"/>
        <v>-33.495218104780378</v>
      </c>
      <c r="I239" s="304">
        <f t="shared" ca="1" si="100"/>
        <v>37.870065077916571</v>
      </c>
      <c r="J239" s="306">
        <f t="shared" ca="1" si="101"/>
        <v>430.58838302736478</v>
      </c>
      <c r="K239" s="307">
        <f t="shared" ca="1" si="102"/>
        <v>1173.6321725044452</v>
      </c>
      <c r="L239" s="304">
        <f t="shared" ca="1" si="87"/>
        <v>1250.1275262690701</v>
      </c>
      <c r="M239" s="306">
        <f t="shared" ca="1" si="103"/>
        <v>-1.0853728409595518</v>
      </c>
      <c r="N239" s="304">
        <f t="shared" ca="1" si="104"/>
        <v>-62.187282985106243</v>
      </c>
      <c r="P239" s="310">
        <f t="shared" ca="1" si="105"/>
        <v>23</v>
      </c>
      <c r="Q239" s="304">
        <f t="shared" ca="1" si="106"/>
        <v>0</v>
      </c>
      <c r="R239" s="306">
        <f t="shared" ca="1" si="107"/>
        <v>0</v>
      </c>
      <c r="S239" s="307">
        <f t="shared" ca="1" si="108"/>
        <v>2.7549999999999994</v>
      </c>
      <c r="T239" s="304">
        <f t="shared" ca="1" si="88"/>
        <v>27.026549999999997</v>
      </c>
      <c r="U239" s="311">
        <f t="shared" ca="1" si="89"/>
        <v>0</v>
      </c>
      <c r="V239" s="306">
        <f t="shared" ca="1" si="90"/>
        <v>1.0891990755667416</v>
      </c>
      <c r="W239" s="304">
        <f t="shared" ca="1" si="91"/>
        <v>3.1986906168476561</v>
      </c>
      <c r="Y239" s="314" t="str">
        <f t="shared" ca="1" si="109"/>
        <v/>
      </c>
      <c r="Z239" s="315" t="str">
        <f t="shared" ca="1" si="110"/>
        <v/>
      </c>
      <c r="AA239" s="316" t="str">
        <f t="shared" ca="1" si="111"/>
        <v/>
      </c>
      <c r="AC239" s="310" t="e">
        <f t="shared" ca="1" si="112"/>
        <v>#N/A</v>
      </c>
      <c r="AD239" s="323" t="e">
        <f t="shared" ca="1" si="113"/>
        <v>#N/A</v>
      </c>
      <c r="AE239" s="324" t="e">
        <f t="shared" ca="1" si="92"/>
        <v>#N/A</v>
      </c>
      <c r="AG239" s="306">
        <f t="shared" ca="1" si="114"/>
        <v>7.5044992857866717</v>
      </c>
      <c r="AH239" s="304">
        <f t="shared" ca="1" si="115"/>
        <v>-1.1149454510493846</v>
      </c>
    </row>
    <row r="240" spans="1:34" x14ac:dyDescent="0.2">
      <c r="A240" s="347">
        <f t="shared" ca="1" si="93"/>
        <v>0.1</v>
      </c>
      <c r="B240" s="304">
        <f t="shared" ca="1" si="94"/>
        <v>17.799999999999962</v>
      </c>
      <c r="D240" s="306">
        <f t="shared" ca="1" si="95"/>
        <v>-0.54172579017859768</v>
      </c>
      <c r="E240" s="307">
        <f t="shared" ca="1" si="96"/>
        <v>-8.7830781564348914</v>
      </c>
      <c r="F240" s="304">
        <f t="shared" ca="1" si="97"/>
        <v>8.7997686750157449</v>
      </c>
      <c r="G240" s="306">
        <f t="shared" ca="1" si="98"/>
        <v>17.615354667595994</v>
      </c>
      <c r="H240" s="307">
        <f t="shared" ca="1" si="99"/>
        <v>-34.373525920423866</v>
      </c>
      <c r="I240" s="304">
        <f t="shared" ca="1" si="100"/>
        <v>38.624344709874983</v>
      </c>
      <c r="J240" s="306">
        <f t="shared" ca="1" si="101"/>
        <v>432.35262712307525</v>
      </c>
      <c r="K240" s="307">
        <f t="shared" ca="1" si="102"/>
        <v>1170.238735303185</v>
      </c>
      <c r="L240" s="304">
        <f t="shared" ca="1" si="87"/>
        <v>1247.5526008085683</v>
      </c>
      <c r="M240" s="306">
        <f t="shared" ca="1" si="103"/>
        <v>-1.0972236207189774</v>
      </c>
      <c r="N240" s="304">
        <f t="shared" ca="1" si="104"/>
        <v>-62.866282649260391</v>
      </c>
      <c r="P240" s="310">
        <f t="shared" ca="1" si="105"/>
        <v>23</v>
      </c>
      <c r="Q240" s="304">
        <f t="shared" ca="1" si="106"/>
        <v>0</v>
      </c>
      <c r="R240" s="306">
        <f t="shared" ca="1" si="107"/>
        <v>0</v>
      </c>
      <c r="S240" s="307">
        <f t="shared" ca="1" si="108"/>
        <v>2.7549999999999994</v>
      </c>
      <c r="T240" s="304">
        <f t="shared" ca="1" si="88"/>
        <v>27.026549999999997</v>
      </c>
      <c r="U240" s="311">
        <f t="shared" ca="1" si="89"/>
        <v>0</v>
      </c>
      <c r="V240" s="306">
        <f t="shared" ca="1" si="90"/>
        <v>1.0895700250554241</v>
      </c>
      <c r="W240" s="304">
        <f t="shared" ca="1" si="91"/>
        <v>3.3285130584161711</v>
      </c>
      <c r="Y240" s="314" t="str">
        <f t="shared" ca="1" si="109"/>
        <v/>
      </c>
      <c r="Z240" s="315" t="str">
        <f t="shared" ca="1" si="110"/>
        <v/>
      </c>
      <c r="AA240" s="316" t="str">
        <f t="shared" ca="1" si="111"/>
        <v/>
      </c>
      <c r="AC240" s="310" t="e">
        <f t="shared" ca="1" si="112"/>
        <v>#N/A</v>
      </c>
      <c r="AD240" s="323" t="e">
        <f t="shared" ca="1" si="113"/>
        <v>#N/A</v>
      </c>
      <c r="AE240" s="324" t="e">
        <f t="shared" ca="1" si="92"/>
        <v>#N/A</v>
      </c>
      <c r="AG240" s="306">
        <f t="shared" ca="1" si="114"/>
        <v>7.5156744327153735</v>
      </c>
      <c r="AH240" s="304">
        <f t="shared" ca="1" si="115"/>
        <v>-1.1610492257160279</v>
      </c>
    </row>
    <row r="241" spans="1:34" x14ac:dyDescent="0.2">
      <c r="A241" s="347">
        <f t="shared" ca="1" si="93"/>
        <v>0.1</v>
      </c>
      <c r="B241" s="304">
        <f t="shared" ca="1" si="94"/>
        <v>17.899999999999963</v>
      </c>
      <c r="D241" s="306">
        <f t="shared" ca="1" si="95"/>
        <v>-0.55100930032669626</v>
      </c>
      <c r="E241" s="307">
        <f t="shared" ca="1" si="96"/>
        <v>-8.7347941455294524</v>
      </c>
      <c r="F241" s="304">
        <f t="shared" ca="1" si="97"/>
        <v>8.7521563065236734</v>
      </c>
      <c r="G241" s="306">
        <f t="shared" ca="1" si="98"/>
        <v>17.560253737563325</v>
      </c>
      <c r="H241" s="307">
        <f t="shared" ca="1" si="99"/>
        <v>-35.247005334976812</v>
      </c>
      <c r="I241" s="304">
        <f t="shared" ca="1" si="100"/>
        <v>39.379104819834218</v>
      </c>
      <c r="J241" s="306">
        <f t="shared" ca="1" si="101"/>
        <v>434.1114075433332</v>
      </c>
      <c r="K241" s="307">
        <f t="shared" ca="1" si="102"/>
        <v>1166.757708740415</v>
      </c>
      <c r="L241" s="304">
        <f t="shared" ca="1" si="87"/>
        <v>1244.9001024437409</v>
      </c>
      <c r="M241" s="306">
        <f t="shared" ca="1" si="103"/>
        <v>-1.1085853066257585</v>
      </c>
      <c r="N241" s="304">
        <f t="shared" ca="1" si="104"/>
        <v>-63.517259299872215</v>
      </c>
      <c r="P241" s="310">
        <f t="shared" ca="1" si="105"/>
        <v>23</v>
      </c>
      <c r="Q241" s="304">
        <f t="shared" ca="1" si="106"/>
        <v>0</v>
      </c>
      <c r="R241" s="306">
        <f t="shared" ca="1" si="107"/>
        <v>0</v>
      </c>
      <c r="S241" s="307">
        <f t="shared" ca="1" si="108"/>
        <v>2.7549999999999994</v>
      </c>
      <c r="T241" s="304">
        <f t="shared" ca="1" si="88"/>
        <v>27.026549999999997</v>
      </c>
      <c r="U241" s="311">
        <f t="shared" ca="1" si="89"/>
        <v>0</v>
      </c>
      <c r="V241" s="306">
        <f t="shared" ca="1" si="90"/>
        <v>1.0899506728546515</v>
      </c>
      <c r="W241" s="304">
        <f t="shared" ca="1" si="91"/>
        <v>3.4610780413016271</v>
      </c>
      <c r="Y241" s="314" t="str">
        <f t="shared" ca="1" si="109"/>
        <v/>
      </c>
      <c r="Z241" s="315" t="str">
        <f t="shared" ca="1" si="110"/>
        <v/>
      </c>
      <c r="AA241" s="316" t="str">
        <f t="shared" ca="1" si="111"/>
        <v/>
      </c>
      <c r="AC241" s="310" t="e">
        <f t="shared" ca="1" si="112"/>
        <v>#N/A</v>
      </c>
      <c r="AD241" s="323" t="e">
        <f t="shared" ca="1" si="113"/>
        <v>#N/A</v>
      </c>
      <c r="AE241" s="324" t="e">
        <f t="shared" ca="1" si="92"/>
        <v>#N/A</v>
      </c>
      <c r="AG241" s="306">
        <f t="shared" ca="1" si="114"/>
        <v>7.5221845419747186</v>
      </c>
      <c r="AH241" s="304">
        <f t="shared" ca="1" si="115"/>
        <v>-1.2081717090439825</v>
      </c>
    </row>
    <row r="242" spans="1:34" x14ac:dyDescent="0.2">
      <c r="A242" s="347">
        <f t="shared" ca="1" si="93"/>
        <v>0.1</v>
      </c>
      <c r="B242" s="304">
        <f t="shared" ca="1" si="94"/>
        <v>17.999999999999964</v>
      </c>
      <c r="D242" s="306">
        <f t="shared" ca="1" si="95"/>
        <v>-0.56021500429961357</v>
      </c>
      <c r="E242" s="307">
        <f t="shared" ca="1" si="96"/>
        <v>-8.6855344005625703</v>
      </c>
      <c r="F242" s="304">
        <f t="shared" ca="1" si="97"/>
        <v>8.7035825195374699</v>
      </c>
      <c r="G242" s="306">
        <f t="shared" ca="1" si="98"/>
        <v>17.504232237133365</v>
      </c>
      <c r="H242" s="307">
        <f t="shared" ca="1" si="99"/>
        <v>-36.115558775033072</v>
      </c>
      <c r="I242" s="304">
        <f t="shared" ca="1" si="100"/>
        <v>40.133922457745982</v>
      </c>
      <c r="J242" s="306">
        <f t="shared" ca="1" si="101"/>
        <v>435.86463184206804</v>
      </c>
      <c r="K242" s="307">
        <f t="shared" ca="1" si="102"/>
        <v>1163.1895805349145</v>
      </c>
      <c r="L242" s="304">
        <f t="shared" ca="1" si="87"/>
        <v>1242.1706716694819</v>
      </c>
      <c r="M242" s="306">
        <f t="shared" ca="1" si="103"/>
        <v>-1.1194854183071599</v>
      </c>
      <c r="N242" s="304">
        <f t="shared" ca="1" si="104"/>
        <v>-64.141789695437765</v>
      </c>
      <c r="P242" s="310">
        <f t="shared" ca="1" si="105"/>
        <v>23</v>
      </c>
      <c r="Q242" s="304">
        <f t="shared" ca="1" si="106"/>
        <v>0</v>
      </c>
      <c r="R242" s="306">
        <f t="shared" ca="1" si="107"/>
        <v>0</v>
      </c>
      <c r="S242" s="307">
        <f t="shared" ca="1" si="108"/>
        <v>2.7549999999999994</v>
      </c>
      <c r="T242" s="304">
        <f t="shared" ca="1" si="88"/>
        <v>27.026549999999997</v>
      </c>
      <c r="U242" s="311">
        <f t="shared" ca="1" si="89"/>
        <v>0</v>
      </c>
      <c r="V242" s="306">
        <f t="shared" ca="1" si="90"/>
        <v>1.0903409751178672</v>
      </c>
      <c r="W242" s="304">
        <f t="shared" ca="1" si="91"/>
        <v>3.5963207360989422</v>
      </c>
      <c r="Y242" s="314" t="str">
        <f t="shared" ca="1" si="109"/>
        <v/>
      </c>
      <c r="Z242" s="315" t="str">
        <f t="shared" ca="1" si="110"/>
        <v/>
      </c>
      <c r="AA242" s="316" t="str">
        <f t="shared" ca="1" si="111"/>
        <v/>
      </c>
      <c r="AC242" s="310">
        <f t="shared" ca="1" si="112"/>
        <v>17.999999999999964</v>
      </c>
      <c r="AD242" s="323">
        <f t="shared" ca="1" si="113"/>
        <v>435.86463184206804</v>
      </c>
      <c r="AE242" s="324" t="e">
        <f t="shared" ca="1" si="92"/>
        <v>#N/A</v>
      </c>
      <c r="AG242" s="306">
        <f t="shared" ca="1" si="114"/>
        <v>7.5243345699779063</v>
      </c>
      <c r="AH242" s="304">
        <f t="shared" ca="1" si="115"/>
        <v>-1.2562896701639303</v>
      </c>
    </row>
    <row r="243" spans="1:34" x14ac:dyDescent="0.2">
      <c r="A243" s="347">
        <f t="shared" ca="1" si="93"/>
        <v>0.1</v>
      </c>
      <c r="B243" s="304">
        <f t="shared" ca="1" si="94"/>
        <v>18.099999999999966</v>
      </c>
      <c r="D243" s="306">
        <f t="shared" ca="1" si="95"/>
        <v>-0.56933551179247377</v>
      </c>
      <c r="E243" s="307">
        <f t="shared" ca="1" si="96"/>
        <v>-8.6353200791500697</v>
      </c>
      <c r="F243" s="304">
        <f t="shared" ca="1" si="97"/>
        <v>8.6540681644161062</v>
      </c>
      <c r="G243" s="306">
        <f t="shared" ca="1" si="98"/>
        <v>17.447298685954117</v>
      </c>
      <c r="H243" s="307">
        <f t="shared" ca="1" si="99"/>
        <v>-36.979090782948077</v>
      </c>
      <c r="I243" s="304">
        <f t="shared" ca="1" si="100"/>
        <v>40.888401614277015</v>
      </c>
      <c r="J243" s="306">
        <f t="shared" ca="1" si="101"/>
        <v>437.61220838822243</v>
      </c>
      <c r="K243" s="307">
        <f t="shared" ca="1" si="102"/>
        <v>1159.5348480570156</v>
      </c>
      <c r="L243" s="304">
        <f t="shared" ca="1" si="87"/>
        <v>1239.3649619014664</v>
      </c>
      <c r="M243" s="306">
        <f t="shared" ca="1" si="103"/>
        <v>-1.1299496719767654</v>
      </c>
      <c r="N243" s="304">
        <f t="shared" ca="1" si="104"/>
        <v>-64.741347266460451</v>
      </c>
      <c r="P243" s="310">
        <f t="shared" ca="1" si="105"/>
        <v>23</v>
      </c>
      <c r="Q243" s="304">
        <f t="shared" ca="1" si="106"/>
        <v>0</v>
      </c>
      <c r="R243" s="306">
        <f t="shared" ca="1" si="107"/>
        <v>0</v>
      </c>
      <c r="S243" s="307">
        <f t="shared" ca="1" si="108"/>
        <v>2.7549999999999994</v>
      </c>
      <c r="T243" s="304">
        <f t="shared" ca="1" si="88"/>
        <v>27.026549999999997</v>
      </c>
      <c r="U243" s="311">
        <f t="shared" ca="1" si="89"/>
        <v>0</v>
      </c>
      <c r="V243" s="306">
        <f t="shared" ca="1" si="90"/>
        <v>1.0907408871159305</v>
      </c>
      <c r="W243" s="304">
        <f t="shared" ca="1" si="91"/>
        <v>3.7341755417715348</v>
      </c>
      <c r="Y243" s="314" t="str">
        <f t="shared" ca="1" si="109"/>
        <v/>
      </c>
      <c r="Z243" s="315" t="str">
        <f t="shared" ca="1" si="110"/>
        <v/>
      </c>
      <c r="AA243" s="316" t="str">
        <f t="shared" ca="1" si="111"/>
        <v/>
      </c>
      <c r="AC243" s="310" t="e">
        <f t="shared" ca="1" si="112"/>
        <v>#N/A</v>
      </c>
      <c r="AD243" s="323" t="e">
        <f t="shared" ca="1" si="113"/>
        <v>#N/A</v>
      </c>
      <c r="AE243" s="324" t="e">
        <f t="shared" ca="1" si="92"/>
        <v>#N/A</v>
      </c>
      <c r="AG243" s="306">
        <f t="shared" ca="1" si="114"/>
        <v>7.5224052460448343</v>
      </c>
      <c r="AH243" s="304">
        <f t="shared" ca="1" si="115"/>
        <v>-1.3053795775313768</v>
      </c>
    </row>
    <row r="244" spans="1:34" x14ac:dyDescent="0.2">
      <c r="A244" s="347">
        <f t="shared" ca="1" si="93"/>
        <v>0.1</v>
      </c>
      <c r="B244" s="304">
        <f t="shared" ca="1" si="94"/>
        <v>18.199999999999967</v>
      </c>
      <c r="D244" s="306">
        <f t="shared" ca="1" si="95"/>
        <v>-0.57836391539635612</v>
      </c>
      <c r="E244" s="307">
        <f t="shared" ca="1" si="96"/>
        <v>-8.584172889569377</v>
      </c>
      <c r="F244" s="304">
        <f t="shared" ca="1" si="97"/>
        <v>8.6036346398862431</v>
      </c>
      <c r="G244" s="306">
        <f t="shared" ca="1" si="98"/>
        <v>17.389462294414482</v>
      </c>
      <c r="H244" s="307">
        <f t="shared" ca="1" si="99"/>
        <v>-37.837508071905013</v>
      </c>
      <c r="I244" s="304">
        <f t="shared" ca="1" si="100"/>
        <v>41.642171124718509</v>
      </c>
      <c r="J244" s="306">
        <f t="shared" ca="1" si="101"/>
        <v>439.35404643724087</v>
      </c>
      <c r="K244" s="307">
        <f t="shared" ca="1" si="102"/>
        <v>1155.7940181142728</v>
      </c>
      <c r="L244" s="304">
        <f t="shared" ca="1" si="87"/>
        <v>1236.4836393699325</v>
      </c>
      <c r="M244" s="306">
        <f t="shared" ca="1" si="103"/>
        <v>-1.1400021010950203</v>
      </c>
      <c r="N244" s="304">
        <f t="shared" ca="1" si="104"/>
        <v>-65.317309028790874</v>
      </c>
      <c r="P244" s="310">
        <f t="shared" ca="1" si="105"/>
        <v>23</v>
      </c>
      <c r="Q244" s="304">
        <f t="shared" ca="1" si="106"/>
        <v>0</v>
      </c>
      <c r="R244" s="306">
        <f t="shared" ca="1" si="107"/>
        <v>0</v>
      </c>
      <c r="S244" s="307">
        <f t="shared" ca="1" si="108"/>
        <v>2.7549999999999994</v>
      </c>
      <c r="T244" s="304">
        <f t="shared" ca="1" si="88"/>
        <v>27.026549999999997</v>
      </c>
      <c r="U244" s="311">
        <f t="shared" ca="1" si="89"/>
        <v>0</v>
      </c>
      <c r="V244" s="306">
        <f t="shared" ca="1" si="90"/>
        <v>1.0911503632548427</v>
      </c>
      <c r="W244" s="304">
        <f t="shared" ca="1" si="91"/>
        <v>3.8745761429599193</v>
      </c>
      <c r="Y244" s="314" t="str">
        <f t="shared" ca="1" si="109"/>
        <v/>
      </c>
      <c r="Z244" s="315" t="str">
        <f t="shared" ca="1" si="110"/>
        <v/>
      </c>
      <c r="AA244" s="316" t="str">
        <f t="shared" ca="1" si="111"/>
        <v/>
      </c>
      <c r="AC244" s="310" t="e">
        <f t="shared" ca="1" si="112"/>
        <v>#N/A</v>
      </c>
      <c r="AD244" s="323" t="e">
        <f t="shared" ca="1" si="113"/>
        <v>#N/A</v>
      </c>
      <c r="AE244" s="324" t="e">
        <f t="shared" ca="1" si="92"/>
        <v>#N/A</v>
      </c>
      <c r="AG244" s="306">
        <f t="shared" ca="1" si="114"/>
        <v>7.5166552974644576</v>
      </c>
      <c r="AH244" s="304">
        <f t="shared" ca="1" si="115"/>
        <v>-1.3554176195177987</v>
      </c>
    </row>
    <row r="245" spans="1:34" x14ac:dyDescent="0.2">
      <c r="A245" s="347">
        <f t="shared" ca="1" si="93"/>
        <v>0.1</v>
      </c>
      <c r="B245" s="304">
        <f t="shared" ca="1" si="94"/>
        <v>18.299999999999969</v>
      </c>
      <c r="D245" s="306">
        <f t="shared" ca="1" si="95"/>
        <v>-0.58729375877069667</v>
      </c>
      <c r="E245" s="307">
        <f t="shared" ca="1" si="96"/>
        <v>-8.5321150394510283</v>
      </c>
      <c r="F245" s="304">
        <f t="shared" ca="1" si="97"/>
        <v>8.5523038419783379</v>
      </c>
      <c r="G245" s="306">
        <f t="shared" ca="1" si="98"/>
        <v>17.330732918537411</v>
      </c>
      <c r="H245" s="307">
        <f t="shared" ca="1" si="99"/>
        <v>-38.690719575850117</v>
      </c>
      <c r="I245" s="304">
        <f t="shared" ca="1" si="100"/>
        <v>42.3948827665645</v>
      </c>
      <c r="J245" s="306">
        <f t="shared" ca="1" si="101"/>
        <v>441.09005619788849</v>
      </c>
      <c r="K245" s="307">
        <f t="shared" ca="1" si="102"/>
        <v>1151.9676067318851</v>
      </c>
      <c r="L245" s="304">
        <f t="shared" ca="1" si="87"/>
        <v>1233.5273830103015</v>
      </c>
      <c r="M245" s="306">
        <f t="shared" ca="1" si="103"/>
        <v>-1.14966517088478</v>
      </c>
      <c r="N245" s="304">
        <f t="shared" ca="1" si="104"/>
        <v>-65.870962144884473</v>
      </c>
      <c r="P245" s="310">
        <f t="shared" ca="1" si="105"/>
        <v>23</v>
      </c>
      <c r="Q245" s="304">
        <f t="shared" ca="1" si="106"/>
        <v>0</v>
      </c>
      <c r="R245" s="306">
        <f t="shared" ca="1" si="107"/>
        <v>0</v>
      </c>
      <c r="S245" s="307">
        <f t="shared" ca="1" si="108"/>
        <v>2.7549999999999994</v>
      </c>
      <c r="T245" s="304">
        <f t="shared" ca="1" si="88"/>
        <v>27.026549999999997</v>
      </c>
      <c r="U245" s="311">
        <f t="shared" ca="1" si="89"/>
        <v>0</v>
      </c>
      <c r="V245" s="306">
        <f t="shared" ca="1" si="90"/>
        <v>1.0915693570940002</v>
      </c>
      <c r="W245" s="304">
        <f t="shared" ca="1" si="91"/>
        <v>4.0174555677254107</v>
      </c>
      <c r="Y245" s="314" t="str">
        <f t="shared" ca="1" si="109"/>
        <v/>
      </c>
      <c r="Z245" s="315" t="str">
        <f t="shared" ca="1" si="110"/>
        <v/>
      </c>
      <c r="AA245" s="316" t="str">
        <f t="shared" ca="1" si="111"/>
        <v/>
      </c>
      <c r="AC245" s="310" t="e">
        <f t="shared" ca="1" si="112"/>
        <v>#N/A</v>
      </c>
      <c r="AD245" s="323" t="e">
        <f t="shared" ca="1" si="113"/>
        <v>#N/A</v>
      </c>
      <c r="AE245" s="324" t="e">
        <f t="shared" ca="1" si="92"/>
        <v>#N/A</v>
      </c>
      <c r="AG245" s="306">
        <f t="shared" ca="1" si="114"/>
        <v>7.5073234790150654</v>
      </c>
      <c r="AH245" s="304">
        <f t="shared" ca="1" si="115"/>
        <v>-1.4063797252123122</v>
      </c>
    </row>
    <row r="246" spans="1:34" x14ac:dyDescent="0.2">
      <c r="A246" s="347">
        <f t="shared" ca="1" si="93"/>
        <v>0.1</v>
      </c>
      <c r="B246" s="304">
        <f t="shared" ca="1" si="94"/>
        <v>18.39999999999997</v>
      </c>
      <c r="D246" s="306">
        <f t="shared" ca="1" si="95"/>
        <v>-0.59611900771380311</v>
      </c>
      <c r="E246" s="307">
        <f t="shared" ca="1" si="96"/>
        <v>-8.4791691880717508</v>
      </c>
      <c r="F246" s="304">
        <f t="shared" ca="1" si="97"/>
        <v>8.5000981165691876</v>
      </c>
      <c r="G246" s="306">
        <f t="shared" ca="1" si="98"/>
        <v>17.271121017766031</v>
      </c>
      <c r="H246" s="307">
        <f t="shared" ca="1" si="99"/>
        <v>-39.53863649465729</v>
      </c>
      <c r="I246" s="304">
        <f t="shared" ca="1" si="100"/>
        <v>43.14620953301651</v>
      </c>
      <c r="J246" s="306">
        <f t="shared" ca="1" si="101"/>
        <v>442.82014889470366</v>
      </c>
      <c r="K246" s="307">
        <f t="shared" ca="1" si="102"/>
        <v>1148.0561389283598</v>
      </c>
      <c r="L246" s="304">
        <f t="shared" ca="1" si="87"/>
        <v>1230.4968843512854</v>
      </c>
      <c r="M246" s="306">
        <f t="shared" ca="1" si="103"/>
        <v>-1.1589598864304314</v>
      </c>
      <c r="N246" s="304">
        <f t="shared" ca="1" si="104"/>
        <v>-66.403510117424929</v>
      </c>
      <c r="P246" s="310">
        <f t="shared" ca="1" si="105"/>
        <v>23</v>
      </c>
      <c r="Q246" s="304">
        <f t="shared" ca="1" si="106"/>
        <v>0</v>
      </c>
      <c r="R246" s="306">
        <f t="shared" ca="1" si="107"/>
        <v>0</v>
      </c>
      <c r="S246" s="307">
        <f t="shared" ca="1" si="108"/>
        <v>2.7549999999999994</v>
      </c>
      <c r="T246" s="304">
        <f t="shared" ca="1" si="88"/>
        <v>27.026549999999997</v>
      </c>
      <c r="U246" s="311">
        <f t="shared" ca="1" si="89"/>
        <v>0</v>
      </c>
      <c r="V246" s="306">
        <f t="shared" ca="1" si="90"/>
        <v>1.0919978213649184</v>
      </c>
      <c r="W246" s="304">
        <f t="shared" ca="1" si="91"/>
        <v>4.1627462455922153</v>
      </c>
      <c r="Y246" s="314" t="str">
        <f t="shared" ca="1" si="109"/>
        <v/>
      </c>
      <c r="Z246" s="315" t="str">
        <f t="shared" ca="1" si="110"/>
        <v/>
      </c>
      <c r="AA246" s="316" t="str">
        <f t="shared" ca="1" si="111"/>
        <v/>
      </c>
      <c r="AC246" s="310" t="e">
        <f t="shared" ca="1" si="112"/>
        <v>#N/A</v>
      </c>
      <c r="AD246" s="323" t="e">
        <f t="shared" ca="1" si="113"/>
        <v>#N/A</v>
      </c>
      <c r="AE246" s="324" t="e">
        <f t="shared" ca="1" si="92"/>
        <v>#N/A</v>
      </c>
      <c r="AG246" s="306">
        <f t="shared" ca="1" si="114"/>
        <v>7.4946304187473327</v>
      </c>
      <c r="AH246" s="304">
        <f t="shared" ca="1" si="115"/>
        <v>-1.4582415853812747</v>
      </c>
    </row>
    <row r="247" spans="1:34" x14ac:dyDescent="0.2">
      <c r="A247" s="347">
        <f t="shared" ca="1" si="93"/>
        <v>0.1</v>
      </c>
      <c r="B247" s="304">
        <f t="shared" ca="1" si="94"/>
        <v>18.499999999999972</v>
      </c>
      <c r="D247" s="306">
        <f t="shared" ca="1" si="95"/>
        <v>-0.60483402385411622</v>
      </c>
      <c r="E247" s="307">
        <f t="shared" ca="1" si="96"/>
        <v>-8.4253584017986327</v>
      </c>
      <c r="F247" s="304">
        <f t="shared" ca="1" si="97"/>
        <v>8.4470402150795039</v>
      </c>
      <c r="G247" s="306">
        <f t="shared" ca="1" si="98"/>
        <v>17.21063761538062</v>
      </c>
      <c r="H247" s="307">
        <f t="shared" ca="1" si="99"/>
        <v>-40.381172334837153</v>
      </c>
      <c r="I247" s="304">
        <f t="shared" ca="1" si="100"/>
        <v>43.895844065967928</v>
      </c>
      <c r="J247" s="306">
        <f t="shared" ca="1" si="101"/>
        <v>444.54423682636099</v>
      </c>
      <c r="K247" s="307">
        <f t="shared" ca="1" si="102"/>
        <v>1144.0601484868851</v>
      </c>
      <c r="L247" s="304">
        <f t="shared" ca="1" si="87"/>
        <v>1227.3928474010941</v>
      </c>
      <c r="M247" s="306">
        <f t="shared" ca="1" si="103"/>
        <v>-1.1679058942789602</v>
      </c>
      <c r="N247" s="304">
        <f t="shared" ca="1" si="104"/>
        <v>-66.916078610636532</v>
      </c>
      <c r="P247" s="310">
        <f t="shared" ca="1" si="105"/>
        <v>23</v>
      </c>
      <c r="Q247" s="304">
        <f t="shared" ca="1" si="106"/>
        <v>0</v>
      </c>
      <c r="R247" s="306">
        <f t="shared" ca="1" si="107"/>
        <v>0</v>
      </c>
      <c r="S247" s="307">
        <f t="shared" ca="1" si="108"/>
        <v>2.7549999999999994</v>
      </c>
      <c r="T247" s="304">
        <f t="shared" ca="1" si="88"/>
        <v>27.026549999999997</v>
      </c>
      <c r="U247" s="311">
        <f t="shared" ca="1" si="89"/>
        <v>0</v>
      </c>
      <c r="V247" s="306">
        <f t="shared" ca="1" si="90"/>
        <v>1.0924357079903855</v>
      </c>
      <c r="W247" s="304">
        <f t="shared" ca="1" si="91"/>
        <v>4.310380065758622</v>
      </c>
      <c r="Y247" s="314" t="str">
        <f t="shared" ca="1" si="109"/>
        <v/>
      </c>
      <c r="Z247" s="315" t="str">
        <f t="shared" ca="1" si="110"/>
        <v/>
      </c>
      <c r="AA247" s="316" t="str">
        <f t="shared" ca="1" si="111"/>
        <v/>
      </c>
      <c r="AC247" s="310" t="e">
        <f t="shared" ca="1" si="112"/>
        <v>#N/A</v>
      </c>
      <c r="AD247" s="323" t="e">
        <f t="shared" ca="1" si="113"/>
        <v>#N/A</v>
      </c>
      <c r="AE247" s="324" t="e">
        <f t="shared" ca="1" si="92"/>
        <v>#N/A</v>
      </c>
      <c r="AG247" s="306">
        <f t="shared" ca="1" si="114"/>
        <v>7.4787802927938047</v>
      </c>
      <c r="AH247" s="304">
        <f t="shared" ca="1" si="115"/>
        <v>-1.5109786735361945</v>
      </c>
    </row>
    <row r="248" spans="1:34" x14ac:dyDescent="0.2">
      <c r="A248" s="347">
        <f t="shared" ca="1" si="93"/>
        <v>0.1</v>
      </c>
      <c r="B248" s="304">
        <f t="shared" ca="1" si="94"/>
        <v>18.599999999999973</v>
      </c>
      <c r="D248" s="306">
        <f t="shared" ca="1" si="95"/>
        <v>-0.61343354070612088</v>
      </c>
      <c r="E248" s="307">
        <f t="shared" ca="1" si="96"/>
        <v>-8.3707061123008035</v>
      </c>
      <c r="F248" s="304">
        <f t="shared" ca="1" si="97"/>
        <v>8.3931532529421435</v>
      </c>
      <c r="G248" s="306">
        <f t="shared" ca="1" si="98"/>
        <v>17.149294261310008</v>
      </c>
      <c r="H248" s="307">
        <f t="shared" ca="1" si="99"/>
        <v>-41.218242946067235</v>
      </c>
      <c r="I248" s="304">
        <f t="shared" ca="1" si="100"/>
        <v>44.6434972333264</v>
      </c>
      <c r="J248" s="306">
        <f t="shared" ca="1" si="101"/>
        <v>446.26223342019551</v>
      </c>
      <c r="K248" s="307">
        <f t="shared" ca="1" si="102"/>
        <v>1139.9801777228399</v>
      </c>
      <c r="L248" s="304">
        <f t="shared" ca="1" si="87"/>
        <v>1224.2159885323256</v>
      </c>
      <c r="M248" s="306">
        <f t="shared" ca="1" si="103"/>
        <v>-1.1765215776004565</v>
      </c>
      <c r="N248" s="304">
        <f t="shared" ca="1" si="104"/>
        <v>-67.409720902579537</v>
      </c>
      <c r="P248" s="310">
        <f t="shared" ca="1" si="105"/>
        <v>23</v>
      </c>
      <c r="Q248" s="304">
        <f t="shared" ca="1" si="106"/>
        <v>0</v>
      </c>
      <c r="R248" s="306">
        <f t="shared" ca="1" si="107"/>
        <v>0</v>
      </c>
      <c r="S248" s="307">
        <f t="shared" ca="1" si="108"/>
        <v>2.7549999999999994</v>
      </c>
      <c r="T248" s="304">
        <f t="shared" ca="1" si="88"/>
        <v>27.026549999999997</v>
      </c>
      <c r="U248" s="311">
        <f t="shared" ca="1" si="89"/>
        <v>0</v>
      </c>
      <c r="V248" s="306">
        <f t="shared" ca="1" si="90"/>
        <v>1.0928829681040029</v>
      </c>
      <c r="W248" s="304">
        <f t="shared" ca="1" si="91"/>
        <v>4.4602884353548484</v>
      </c>
      <c r="Y248" s="314" t="str">
        <f t="shared" ca="1" si="109"/>
        <v/>
      </c>
      <c r="Z248" s="315" t="str">
        <f t="shared" ca="1" si="110"/>
        <v/>
      </c>
      <c r="AA248" s="316" t="str">
        <f t="shared" ca="1" si="111"/>
        <v/>
      </c>
      <c r="AC248" s="310" t="e">
        <f t="shared" ca="1" si="112"/>
        <v>#N/A</v>
      </c>
      <c r="AD248" s="323" t="e">
        <f t="shared" ca="1" si="113"/>
        <v>#N/A</v>
      </c>
      <c r="AE248" s="324" t="e">
        <f t="shared" ca="1" si="92"/>
        <v>#N/A</v>
      </c>
      <c r="AG248" s="306">
        <f t="shared" ca="1" si="114"/>
        <v>7.4599623422837551</v>
      </c>
      <c r="AH248" s="304">
        <f t="shared" ca="1" si="115"/>
        <v>-1.5645662670630209</v>
      </c>
    </row>
    <row r="249" spans="1:34" x14ac:dyDescent="0.2">
      <c r="A249" s="347">
        <f t="shared" ca="1" si="93"/>
        <v>0.1</v>
      </c>
      <c r="B249" s="304">
        <f t="shared" ca="1" si="94"/>
        <v>18.699999999999974</v>
      </c>
      <c r="D249" s="306">
        <f t="shared" ca="1" si="95"/>
        <v>-0.62191264185598438</v>
      </c>
      <c r="E249" s="307">
        <f t="shared" ca="1" si="96"/>
        <v>-8.3152360772021474</v>
      </c>
      <c r="F249" s="304">
        <f t="shared" ca="1" si="97"/>
        <v>8.3384606705137401</v>
      </c>
      <c r="G249" s="306">
        <f t="shared" ca="1" si="98"/>
        <v>17.087102997124408</v>
      </c>
      <c r="H249" s="307">
        <f t="shared" ca="1" si="99"/>
        <v>-42.04976655378745</v>
      </c>
      <c r="I249" s="304">
        <f t="shared" ca="1" si="100"/>
        <v>45.388896836807561</v>
      </c>
      <c r="J249" s="306">
        <f t="shared" ca="1" si="101"/>
        <v>447.97405328311726</v>
      </c>
      <c r="K249" s="307">
        <f t="shared" ca="1" si="102"/>
        <v>1135.8167772478471</v>
      </c>
      <c r="L249" s="304">
        <f t="shared" ca="1" si="87"/>
        <v>1220.9670363660891</v>
      </c>
      <c r="M249" s="306">
        <f t="shared" ca="1" si="103"/>
        <v>-1.1848241450651806</v>
      </c>
      <c r="N249" s="304">
        <f t="shared" ca="1" si="104"/>
        <v>-67.885422977430849</v>
      </c>
      <c r="P249" s="310">
        <f t="shared" ca="1" si="105"/>
        <v>23</v>
      </c>
      <c r="Q249" s="304">
        <f t="shared" ca="1" si="106"/>
        <v>0</v>
      </c>
      <c r="R249" s="306">
        <f t="shared" ca="1" si="107"/>
        <v>0</v>
      </c>
      <c r="S249" s="307">
        <f t="shared" ca="1" si="108"/>
        <v>2.7549999999999994</v>
      </c>
      <c r="T249" s="304">
        <f t="shared" ca="1" si="88"/>
        <v>27.026549999999997</v>
      </c>
      <c r="U249" s="311">
        <f t="shared" ca="1" si="89"/>
        <v>0</v>
      </c>
      <c r="V249" s="306">
        <f t="shared" ca="1" si="90"/>
        <v>1.0933395520700773</v>
      </c>
      <c r="W249" s="304">
        <f t="shared" ca="1" si="91"/>
        <v>4.6124023376314849</v>
      </c>
      <c r="Y249" s="314" t="str">
        <f t="shared" ca="1" si="109"/>
        <v/>
      </c>
      <c r="Z249" s="315" t="str">
        <f t="shared" ca="1" si="110"/>
        <v/>
      </c>
      <c r="AA249" s="316" t="str">
        <f t="shared" ca="1" si="111"/>
        <v/>
      </c>
      <c r="AC249" s="310" t="e">
        <f t="shared" ca="1" si="112"/>
        <v>#N/A</v>
      </c>
      <c r="AD249" s="323" t="e">
        <f t="shared" ca="1" si="113"/>
        <v>#N/A</v>
      </c>
      <c r="AE249" s="324" t="e">
        <f t="shared" ca="1" si="92"/>
        <v>#N/A</v>
      </c>
      <c r="AG249" s="306">
        <f t="shared" ca="1" si="114"/>
        <v>7.4383522453100017</v>
      </c>
      <c r="AH249" s="304">
        <f t="shared" ca="1" si="115"/>
        <v>-1.6189794683683663</v>
      </c>
    </row>
    <row r="250" spans="1:34" x14ac:dyDescent="0.2">
      <c r="A250" s="347">
        <f t="shared" ca="1" si="93"/>
        <v>0.1</v>
      </c>
      <c r="B250" s="304">
        <f t="shared" ca="1" si="94"/>
        <v>18.799999999999976</v>
      </c>
      <c r="D250" s="306">
        <f t="shared" ca="1" si="95"/>
        <v>-0.63026674106255454</v>
      </c>
      <c r="E250" s="307">
        <f t="shared" ca="1" si="96"/>
        <v>-8.2589723428976267</v>
      </c>
      <c r="F250" s="304">
        <f t="shared" ca="1" si="97"/>
        <v>8.2829861961515743</v>
      </c>
      <c r="G250" s="306">
        <f t="shared" ca="1" si="98"/>
        <v>17.024076323018154</v>
      </c>
      <c r="H250" s="307">
        <f t="shared" ca="1" si="99"/>
        <v>-42.875663788077212</v>
      </c>
      <c r="I250" s="304">
        <f t="shared" ca="1" si="100"/>
        <v>46.131786437554993</v>
      </c>
      <c r="J250" s="306">
        <f t="shared" ca="1" si="101"/>
        <v>449.67961224912438</v>
      </c>
      <c r="K250" s="307">
        <f t="shared" ca="1" si="102"/>
        <v>1131.5705057307539</v>
      </c>
      <c r="L250" s="304">
        <f t="shared" ca="1" si="87"/>
        <v>1217.6467316558926</v>
      </c>
      <c r="M250" s="306">
        <f t="shared" ca="1" si="103"/>
        <v>-1.1928297136634625</v>
      </c>
      <c r="N250" s="304">
        <f t="shared" ca="1" si="104"/>
        <v>-68.344108270714869</v>
      </c>
      <c r="P250" s="310">
        <f t="shared" ca="1" si="105"/>
        <v>23</v>
      </c>
      <c r="Q250" s="304">
        <f t="shared" ca="1" si="106"/>
        <v>0</v>
      </c>
      <c r="R250" s="306">
        <f t="shared" ca="1" si="107"/>
        <v>0</v>
      </c>
      <c r="S250" s="307">
        <f t="shared" ca="1" si="108"/>
        <v>2.7549999999999994</v>
      </c>
      <c r="T250" s="304">
        <f t="shared" ca="1" si="88"/>
        <v>27.026549999999997</v>
      </c>
      <c r="U250" s="311">
        <f t="shared" ca="1" si="89"/>
        <v>0</v>
      </c>
      <c r="V250" s="306">
        <f t="shared" ca="1" si="90"/>
        <v>1.0938054095038274</v>
      </c>
      <c r="W250" s="304">
        <f t="shared" ca="1" si="91"/>
        <v>4.766652389968371</v>
      </c>
      <c r="Y250" s="314" t="str">
        <f t="shared" ca="1" si="109"/>
        <v/>
      </c>
      <c r="Z250" s="315" t="str">
        <f t="shared" ca="1" si="110"/>
        <v/>
      </c>
      <c r="AA250" s="316" t="str">
        <f t="shared" ca="1" si="111"/>
        <v/>
      </c>
      <c r="AC250" s="310" t="e">
        <f t="shared" ca="1" si="112"/>
        <v>#N/A</v>
      </c>
      <c r="AD250" s="323" t="e">
        <f t="shared" ca="1" si="113"/>
        <v>#N/A</v>
      </c>
      <c r="AE250" s="324" t="e">
        <f t="shared" ca="1" si="92"/>
        <v>#N/A</v>
      </c>
      <c r="AG250" s="306">
        <f t="shared" ca="1" si="114"/>
        <v>7.4141133564616402</v>
      </c>
      <c r="AH250" s="304">
        <f t="shared" ca="1" si="115"/>
        <v>-1.6741932260005392</v>
      </c>
    </row>
    <row r="251" spans="1:34" x14ac:dyDescent="0.2">
      <c r="A251" s="347">
        <f t="shared" ca="1" si="93"/>
        <v>0.1</v>
      </c>
      <c r="B251" s="304">
        <f t="shared" ca="1" si="94"/>
        <v>18.899999999999977</v>
      </c>
      <c r="D251" s="306">
        <f t="shared" ca="1" si="95"/>
        <v>-0.63849156407889496</v>
      </c>
      <c r="E251" s="307">
        <f t="shared" ca="1" si="96"/>
        <v>-8.2019392092976187</v>
      </c>
      <c r="F251" s="304">
        <f t="shared" ca="1" si="97"/>
        <v>8.2267538112194387</v>
      </c>
      <c r="G251" s="306">
        <f t="shared" ca="1" si="98"/>
        <v>16.960227166610263</v>
      </c>
      <c r="H251" s="307">
        <f t="shared" ca="1" si="99"/>
        <v>-43.695857709006972</v>
      </c>
      <c r="I251" s="304">
        <f t="shared" ca="1" si="100"/>
        <v>46.871924288093922</v>
      </c>
      <c r="J251" s="306">
        <f t="shared" ca="1" si="101"/>
        <v>451.3788274236058</v>
      </c>
      <c r="K251" s="307">
        <f t="shared" ca="1" si="102"/>
        <v>1127.2419296558996</v>
      </c>
      <c r="L251" s="304">
        <f t="shared" ca="1" si="87"/>
        <v>1214.2558271717974</v>
      </c>
      <c r="M251" s="306">
        <f t="shared" ca="1" si="103"/>
        <v>-1.2005533857404382</v>
      </c>
      <c r="N251" s="304">
        <f t="shared" ca="1" si="104"/>
        <v>-68.786642083068614</v>
      </c>
      <c r="P251" s="310">
        <f t="shared" ca="1" si="105"/>
        <v>23</v>
      </c>
      <c r="Q251" s="304">
        <f t="shared" ca="1" si="106"/>
        <v>0</v>
      </c>
      <c r="R251" s="306">
        <f t="shared" ca="1" si="107"/>
        <v>0</v>
      </c>
      <c r="S251" s="307">
        <f t="shared" ca="1" si="108"/>
        <v>2.7549999999999994</v>
      </c>
      <c r="T251" s="304">
        <f t="shared" ca="1" si="88"/>
        <v>27.026549999999997</v>
      </c>
      <c r="U251" s="311">
        <f t="shared" ca="1" si="89"/>
        <v>0</v>
      </c>
      <c r="V251" s="306">
        <f t="shared" ca="1" si="90"/>
        <v>1.0942804892918681</v>
      </c>
      <c r="W251" s="304">
        <f t="shared" ca="1" si="91"/>
        <v>4.9229689015993054</v>
      </c>
      <c r="Y251" s="314" t="str">
        <f t="shared" ca="1" si="109"/>
        <v/>
      </c>
      <c r="Z251" s="315" t="str">
        <f t="shared" ca="1" si="110"/>
        <v/>
      </c>
      <c r="AA251" s="316" t="str">
        <f t="shared" ca="1" si="111"/>
        <v/>
      </c>
      <c r="AC251" s="310" t="e">
        <f t="shared" ca="1" si="112"/>
        <v>#N/A</v>
      </c>
      <c r="AD251" s="323" t="e">
        <f t="shared" ca="1" si="113"/>
        <v>#N/A</v>
      </c>
      <c r="AE251" s="324" t="e">
        <f t="shared" ca="1" si="92"/>
        <v>#N/A</v>
      </c>
      <c r="AG251" s="306">
        <f t="shared" ca="1" si="114"/>
        <v>7.3873978258118473</v>
      </c>
      <c r="AH251" s="304">
        <f t="shared" ca="1" si="115"/>
        <v>-1.7301823557053981</v>
      </c>
    </row>
    <row r="252" spans="1:34" x14ac:dyDescent="0.2">
      <c r="A252" s="347">
        <f t="shared" ca="1" si="93"/>
        <v>0.1</v>
      </c>
      <c r="B252" s="304">
        <f t="shared" ca="1" si="94"/>
        <v>18.999999999999979</v>
      </c>
      <c r="D252" s="306">
        <f t="shared" ca="1" si="95"/>
        <v>-0.64658313201792328</v>
      </c>
      <c r="E252" s="307">
        <f t="shared" ca="1" si="96"/>
        <v>-8.1441611963004146</v>
      </c>
      <c r="F252" s="304">
        <f t="shared" ca="1" si="97"/>
        <v>8.1697877168219915</v>
      </c>
      <c r="G252" s="306">
        <f t="shared" ca="1" si="98"/>
        <v>16.89556885340847</v>
      </c>
      <c r="H252" s="307">
        <f t="shared" ca="1" si="99"/>
        <v>-44.510273828637011</v>
      </c>
      <c r="I252" s="304">
        <f t="shared" ca="1" si="100"/>
        <v>47.609082360202194</v>
      </c>
      <c r="J252" s="306">
        <f t="shared" ca="1" si="101"/>
        <v>453.07161722460671</v>
      </c>
      <c r="K252" s="307">
        <f t="shared" ca="1" si="102"/>
        <v>1122.8316230790174</v>
      </c>
      <c r="L252" s="304">
        <f t="shared" ca="1" si="87"/>
        <v>1210.7950875853358</v>
      </c>
      <c r="M252" s="306">
        <f t="shared" ca="1" si="103"/>
        <v>-1.2080093205455957</v>
      </c>
      <c r="N252" s="304">
        <f t="shared" ca="1" si="104"/>
        <v>-69.213835679728845</v>
      </c>
      <c r="P252" s="310">
        <f t="shared" ca="1" si="105"/>
        <v>23</v>
      </c>
      <c r="Q252" s="304">
        <f t="shared" ca="1" si="106"/>
        <v>0</v>
      </c>
      <c r="R252" s="306">
        <f t="shared" ca="1" si="107"/>
        <v>0</v>
      </c>
      <c r="S252" s="307">
        <f t="shared" ca="1" si="108"/>
        <v>2.7549999999999994</v>
      </c>
      <c r="T252" s="304">
        <f t="shared" ca="1" si="88"/>
        <v>27.026549999999997</v>
      </c>
      <c r="U252" s="311">
        <f t="shared" ca="1" si="89"/>
        <v>0</v>
      </c>
      <c r="V252" s="306">
        <f t="shared" ca="1" si="90"/>
        <v>1.0947647396129461</v>
      </c>
      <c r="W252" s="304">
        <f t="shared" ca="1" si="91"/>
        <v>5.081281930953379</v>
      </c>
      <c r="Y252" s="314" t="str">
        <f t="shared" ca="1" si="109"/>
        <v/>
      </c>
      <c r="Z252" s="315" t="str">
        <f t="shared" ca="1" si="110"/>
        <v/>
      </c>
      <c r="AA252" s="316" t="str">
        <f t="shared" ca="1" si="111"/>
        <v/>
      </c>
      <c r="AC252" s="310">
        <f t="shared" ca="1" si="112"/>
        <v>18.999999999999979</v>
      </c>
      <c r="AD252" s="323">
        <f t="shared" ca="1" si="113"/>
        <v>453.07161722460671</v>
      </c>
      <c r="AE252" s="324" t="e">
        <f t="shared" ca="1" si="92"/>
        <v>#N/A</v>
      </c>
      <c r="AG252" s="306">
        <f t="shared" ca="1" si="114"/>
        <v>7.3583476085116839</v>
      </c>
      <c r="AH252" s="304">
        <f t="shared" ca="1" si="115"/>
        <v>-1.7869215613790586</v>
      </c>
    </row>
    <row r="253" spans="1:34" x14ac:dyDescent="0.2">
      <c r="A253" s="347">
        <f t="shared" ca="1" si="93"/>
        <v>0.1</v>
      </c>
      <c r="B253" s="304">
        <f t="shared" ca="1" si="94"/>
        <v>19.09999999999998</v>
      </c>
      <c r="D253" s="306">
        <f t="shared" ca="1" si="95"/>
        <v>-0.65453774610281679</v>
      </c>
      <c r="E253" s="307">
        <f t="shared" ca="1" si="96"/>
        <v>-8.0856630118234865</v>
      </c>
      <c r="F253" s="304">
        <f t="shared" ca="1" si="97"/>
        <v>8.1121123020976356</v>
      </c>
      <c r="G253" s="306">
        <f t="shared" ca="1" si="98"/>
        <v>16.830115078798187</v>
      </c>
      <c r="H253" s="307">
        <f t="shared" ca="1" si="99"/>
        <v>-45.318840129819357</v>
      </c>
      <c r="I253" s="304">
        <f t="shared" ca="1" si="100"/>
        <v>48.343045459276922</v>
      </c>
      <c r="J253" s="306">
        <f t="shared" ca="1" si="101"/>
        <v>454.75790142121707</v>
      </c>
      <c r="K253" s="307">
        <f t="shared" ca="1" si="102"/>
        <v>1118.3401673810945</v>
      </c>
      <c r="L253" s="304">
        <f t="shared" ca="1" si="87"/>
        <v>1207.2652893556592</v>
      </c>
      <c r="M253" s="306">
        <f t="shared" ca="1" si="103"/>
        <v>-1.2152108006116955</v>
      </c>
      <c r="N253" s="304">
        <f t="shared" ca="1" si="104"/>
        <v>-69.62645009376395</v>
      </c>
      <c r="P253" s="310">
        <f t="shared" ca="1" si="105"/>
        <v>23</v>
      </c>
      <c r="Q253" s="304">
        <f t="shared" ca="1" si="106"/>
        <v>0</v>
      </c>
      <c r="R253" s="306">
        <f t="shared" ca="1" si="107"/>
        <v>0</v>
      </c>
      <c r="S253" s="307">
        <f t="shared" ca="1" si="108"/>
        <v>2.7549999999999994</v>
      </c>
      <c r="T253" s="304">
        <f t="shared" ca="1" si="88"/>
        <v>27.026549999999997</v>
      </c>
      <c r="U253" s="311">
        <f t="shared" ca="1" si="89"/>
        <v>0</v>
      </c>
      <c r="V253" s="306">
        <f t="shared" ca="1" si="90"/>
        <v>1.0952581079588954</v>
      </c>
      <c r="W253" s="304">
        <f t="shared" ca="1" si="91"/>
        <v>5.2415213425186797</v>
      </c>
      <c r="Y253" s="314" t="str">
        <f t="shared" ca="1" si="109"/>
        <v/>
      </c>
      <c r="Z253" s="315" t="str">
        <f t="shared" ca="1" si="110"/>
        <v/>
      </c>
      <c r="AA253" s="316" t="str">
        <f t="shared" ca="1" si="111"/>
        <v/>
      </c>
      <c r="AC253" s="310" t="e">
        <f t="shared" ca="1" si="112"/>
        <v>#N/A</v>
      </c>
      <c r="AD253" s="323" t="e">
        <f t="shared" ca="1" si="113"/>
        <v>#N/A</v>
      </c>
      <c r="AE253" s="324" t="e">
        <f t="shared" ca="1" si="92"/>
        <v>#N/A</v>
      </c>
      <c r="AG253" s="306">
        <f t="shared" ca="1" si="114"/>
        <v>7.3270953753461283</v>
      </c>
      <c r="AH253" s="304">
        <f t="shared" ca="1" si="115"/>
        <v>-1.8443854558814448</v>
      </c>
    </row>
    <row r="254" spans="1:34" x14ac:dyDescent="0.2">
      <c r="A254" s="347">
        <f t="shared" ca="1" si="93"/>
        <v>0.1</v>
      </c>
      <c r="B254" s="304">
        <f t="shared" ca="1" si="94"/>
        <v>19.199999999999982</v>
      </c>
      <c r="D254" s="306">
        <f t="shared" ca="1" si="95"/>
        <v>-0.66235197365859577</v>
      </c>
      <c r="E254" s="307">
        <f t="shared" ca="1" si="96"/>
        <v>-8.0264695212501369</v>
      </c>
      <c r="F254" s="304">
        <f t="shared" ca="1" si="97"/>
        <v>8.0537521139259578</v>
      </c>
      <c r="G254" s="306">
        <f t="shared" ca="1" si="98"/>
        <v>16.763879881432327</v>
      </c>
      <c r="H254" s="307">
        <f t="shared" ca="1" si="99"/>
        <v>-46.121487081944373</v>
      </c>
      <c r="I254" s="304">
        <f t="shared" ca="1" si="100"/>
        <v>49.073610416689881</v>
      </c>
      <c r="J254" s="306">
        <f t="shared" ca="1" si="101"/>
        <v>456.43760116922857</v>
      </c>
      <c r="K254" s="307">
        <f t="shared" ca="1" si="102"/>
        <v>1113.7681510205064</v>
      </c>
      <c r="L254" s="304">
        <f t="shared" ca="1" si="87"/>
        <v>1203.6672206173753</v>
      </c>
      <c r="M254" s="306">
        <f t="shared" ca="1" si="103"/>
        <v>-1.2221702932823137</v>
      </c>
      <c r="N254" s="304">
        <f t="shared" ca="1" si="104"/>
        <v>-70.025199651342604</v>
      </c>
      <c r="P254" s="310">
        <f t="shared" ca="1" si="105"/>
        <v>23</v>
      </c>
      <c r="Q254" s="304">
        <f t="shared" ca="1" si="106"/>
        <v>0</v>
      </c>
      <c r="R254" s="306">
        <f t="shared" ca="1" si="107"/>
        <v>0</v>
      </c>
      <c r="S254" s="307">
        <f t="shared" ca="1" si="108"/>
        <v>2.7549999999999994</v>
      </c>
      <c r="T254" s="304">
        <f t="shared" ca="1" si="88"/>
        <v>27.026549999999997</v>
      </c>
      <c r="U254" s="311">
        <f t="shared" ca="1" si="89"/>
        <v>0</v>
      </c>
      <c r="V254" s="306">
        <f t="shared" ca="1" si="90"/>
        <v>1.0957605411557789</v>
      </c>
      <c r="W254" s="304">
        <f t="shared" ca="1" si="91"/>
        <v>5.4036168631390238</v>
      </c>
      <c r="Y254" s="314" t="str">
        <f t="shared" ca="1" si="109"/>
        <v/>
      </c>
      <c r="Z254" s="315" t="str">
        <f t="shared" ca="1" si="110"/>
        <v/>
      </c>
      <c r="AA254" s="316" t="str">
        <f t="shared" ca="1" si="111"/>
        <v/>
      </c>
      <c r="AC254" s="310" t="e">
        <f t="shared" ca="1" si="112"/>
        <v>#N/A</v>
      </c>
      <c r="AD254" s="323" t="e">
        <f t="shared" ca="1" si="113"/>
        <v>#N/A</v>
      </c>
      <c r="AE254" s="324" t="e">
        <f t="shared" ca="1" si="92"/>
        <v>#N/A</v>
      </c>
      <c r="AG254" s="306">
        <f t="shared" ca="1" si="114"/>
        <v>7.2937653337972677</v>
      </c>
      <c r="AH254" s="304">
        <f t="shared" ca="1" si="115"/>
        <v>-1.9025485816764722</v>
      </c>
    </row>
    <row r="255" spans="1:34" x14ac:dyDescent="0.2">
      <c r="A255" s="347">
        <f t="shared" ca="1" si="93"/>
        <v>0.1</v>
      </c>
      <c r="B255" s="304">
        <f t="shared" ca="1" si="94"/>
        <v>19.299999999999983</v>
      </c>
      <c r="D255" s="306">
        <f t="shared" ca="1" si="95"/>
        <v>-0.670022635215754</v>
      </c>
      <c r="E255" s="307">
        <f t="shared" ca="1" si="96"/>
        <v>-7.9666057181702152</v>
      </c>
      <c r="F255" s="304">
        <f t="shared" ca="1" si="97"/>
        <v>7.9947318279279278</v>
      </c>
      <c r="G255" s="306">
        <f t="shared" ca="1" si="98"/>
        <v>16.696877617910751</v>
      </c>
      <c r="H255" s="307">
        <f t="shared" ca="1" si="99"/>
        <v>-46.918147653761395</v>
      </c>
      <c r="I255" s="304">
        <f t="shared" ca="1" si="100"/>
        <v>49.800585352459919</v>
      </c>
      <c r="J255" s="306">
        <f t="shared" ca="1" si="101"/>
        <v>458.11063904419575</v>
      </c>
      <c r="K255" s="307">
        <f t="shared" ca="1" si="102"/>
        <v>1109.1161692837211</v>
      </c>
      <c r="L255" s="304">
        <f t="shared" ca="1" si="87"/>
        <v>1200.0016810705215</v>
      </c>
      <c r="M255" s="306">
        <f t="shared" ca="1" si="103"/>
        <v>-1.2288995077046938</v>
      </c>
      <c r="N255" s="304">
        <f t="shared" ca="1" si="104"/>
        <v>-70.410755237183551</v>
      </c>
      <c r="P255" s="310">
        <f t="shared" ca="1" si="105"/>
        <v>23</v>
      </c>
      <c r="Q255" s="304">
        <f t="shared" ca="1" si="106"/>
        <v>0</v>
      </c>
      <c r="R255" s="306">
        <f t="shared" ca="1" si="107"/>
        <v>0</v>
      </c>
      <c r="S255" s="307">
        <f t="shared" ca="1" si="108"/>
        <v>2.7549999999999994</v>
      </c>
      <c r="T255" s="304">
        <f t="shared" ca="1" si="88"/>
        <v>27.026549999999997</v>
      </c>
      <c r="U255" s="311">
        <f t="shared" ca="1" si="89"/>
        <v>0</v>
      </c>
      <c r="V255" s="306">
        <f t="shared" ca="1" si="90"/>
        <v>1.0962719853851979</v>
      </c>
      <c r="W255" s="304">
        <f t="shared" ca="1" si="91"/>
        <v>5.5674981376590438</v>
      </c>
      <c r="Y255" s="314" t="str">
        <f t="shared" ca="1" si="109"/>
        <v/>
      </c>
      <c r="Z255" s="315" t="str">
        <f t="shared" ca="1" si="110"/>
        <v/>
      </c>
      <c r="AA255" s="316" t="str">
        <f t="shared" ca="1" si="111"/>
        <v/>
      </c>
      <c r="AC255" s="310" t="e">
        <f t="shared" ca="1" si="112"/>
        <v>#N/A</v>
      </c>
      <c r="AD255" s="323" t="e">
        <f t="shared" ca="1" si="113"/>
        <v>#N/A</v>
      </c>
      <c r="AE255" s="324" t="e">
        <f t="shared" ca="1" si="92"/>
        <v>#N/A</v>
      </c>
      <c r="AG255" s="306">
        <f t="shared" ca="1" si="114"/>
        <v>7.2584739683589916</v>
      </c>
      <c r="AH255" s="304">
        <f t="shared" ca="1" si="115"/>
        <v>-1.9613854312664336</v>
      </c>
    </row>
    <row r="256" spans="1:34" x14ac:dyDescent="0.2">
      <c r="A256" s="347">
        <f t="shared" ca="1" si="93"/>
        <v>0.1</v>
      </c>
      <c r="B256" s="304">
        <f t="shared" ca="1" si="94"/>
        <v>19.399999999999984</v>
      </c>
      <c r="D256" s="306">
        <f t="shared" ca="1" si="95"/>
        <v>-0.67754679260997397</v>
      </c>
      <c r="E256" s="307">
        <f t="shared" ca="1" si="96"/>
        <v>-7.9060966963124368</v>
      </c>
      <c r="F256" s="304">
        <f t="shared" ca="1" si="97"/>
        <v>7.9350762206558851</v>
      </c>
      <c r="G256" s="306">
        <f t="shared" ca="1" si="98"/>
        <v>16.629122938649754</v>
      </c>
      <c r="H256" s="307">
        <f t="shared" ca="1" si="99"/>
        <v>-47.708757323392639</v>
      </c>
      <c r="I256" s="304">
        <f t="shared" ca="1" si="100"/>
        <v>50.523789001331814</v>
      </c>
      <c r="J256" s="306">
        <f t="shared" ca="1" si="101"/>
        <v>459.77693907202377</v>
      </c>
      <c r="K256" s="307">
        <f t="shared" ca="1" si="102"/>
        <v>1104.3848240348634</v>
      </c>
      <c r="L256" s="304">
        <f t="shared" ca="1" si="87"/>
        <v>1196.2694818731086</v>
      </c>
      <c r="M256" s="306">
        <f t="shared" ca="1" si="103"/>
        <v>-1.2354094475968758</v>
      </c>
      <c r="N256" s="304">
        <f t="shared" ca="1" si="104"/>
        <v>-70.783747317889421</v>
      </c>
      <c r="P256" s="310">
        <f t="shared" ca="1" si="105"/>
        <v>23</v>
      </c>
      <c r="Q256" s="304">
        <f t="shared" ca="1" si="106"/>
        <v>0</v>
      </c>
      <c r="R256" s="306">
        <f t="shared" ca="1" si="107"/>
        <v>0</v>
      </c>
      <c r="S256" s="307">
        <f t="shared" ca="1" si="108"/>
        <v>2.7549999999999994</v>
      </c>
      <c r="T256" s="304">
        <f t="shared" ca="1" si="88"/>
        <v>27.026549999999997</v>
      </c>
      <c r="U256" s="311">
        <f t="shared" ca="1" si="89"/>
        <v>0</v>
      </c>
      <c r="V256" s="306">
        <f t="shared" ca="1" si="90"/>
        <v>1.0967923862057349</v>
      </c>
      <c r="W256" s="304">
        <f t="shared" ca="1" si="91"/>
        <v>5.7330947838375534</v>
      </c>
      <c r="Y256" s="314" t="str">
        <f t="shared" ca="1" si="109"/>
        <v/>
      </c>
      <c r="Z256" s="315" t="str">
        <f t="shared" ca="1" si="110"/>
        <v/>
      </c>
      <c r="AA256" s="316" t="str">
        <f t="shared" ca="1" si="111"/>
        <v/>
      </c>
      <c r="AC256" s="310" t="e">
        <f t="shared" ca="1" si="112"/>
        <v>#N/A</v>
      </c>
      <c r="AD256" s="323" t="e">
        <f t="shared" ca="1" si="113"/>
        <v>#N/A</v>
      </c>
      <c r="AE256" s="324" t="e">
        <f t="shared" ca="1" si="92"/>
        <v>#N/A</v>
      </c>
      <c r="AG256" s="306">
        <f t="shared" ca="1" si="114"/>
        <v>7.2213307080761364</v>
      </c>
      <c r="AH256" s="304">
        <f t="shared" ca="1" si="115"/>
        <v>-2.020870467389853</v>
      </c>
    </row>
    <row r="257" spans="1:34" x14ac:dyDescent="0.2">
      <c r="A257" s="347">
        <f t="shared" ca="1" si="93"/>
        <v>0.1</v>
      </c>
      <c r="B257" s="304">
        <f t="shared" ca="1" si="94"/>
        <v>19.499999999999986</v>
      </c>
      <c r="D257" s="306">
        <f t="shared" ca="1" si="95"/>
        <v>-0.68492173797393952</v>
      </c>
      <c r="E257" s="307">
        <f t="shared" ca="1" si="96"/>
        <v>-7.8449676225817662</v>
      </c>
      <c r="F257" s="304">
        <f t="shared" ca="1" si="97"/>
        <v>7.8748101428863322</v>
      </c>
      <c r="G257" s="306">
        <f t="shared" ca="1" si="98"/>
        <v>16.560630764852359</v>
      </c>
      <c r="H257" s="307">
        <f t="shared" ca="1" si="99"/>
        <v>-48.493254085650818</v>
      </c>
      <c r="I257" s="304">
        <f t="shared" ca="1" si="100"/>
        <v>51.243050096039987</v>
      </c>
      <c r="J257" s="306">
        <f t="shared" ca="1" si="101"/>
        <v>461.43642675719889</v>
      </c>
      <c r="K257" s="307">
        <f t="shared" ca="1" si="102"/>
        <v>1099.5747234644111</v>
      </c>
      <c r="L257" s="304">
        <f t="shared" ca="1" si="87"/>
        <v>1192.4714455366586</v>
      </c>
      <c r="M257" s="306">
        <f t="shared" ca="1" si="103"/>
        <v>-1.2417104600867881</v>
      </c>
      <c r="N257" s="304">
        <f t="shared" ca="1" si="104"/>
        <v>-71.144768740220613</v>
      </c>
      <c r="P257" s="310">
        <f t="shared" ca="1" si="105"/>
        <v>23</v>
      </c>
      <c r="Q257" s="304">
        <f t="shared" ca="1" si="106"/>
        <v>0</v>
      </c>
      <c r="R257" s="306">
        <f t="shared" ca="1" si="107"/>
        <v>0</v>
      </c>
      <c r="S257" s="307">
        <f t="shared" ca="1" si="108"/>
        <v>2.7549999999999994</v>
      </c>
      <c r="T257" s="304">
        <f t="shared" ca="1" si="88"/>
        <v>27.026549999999997</v>
      </c>
      <c r="U257" s="311">
        <f t="shared" ca="1" si="89"/>
        <v>0</v>
      </c>
      <c r="V257" s="306">
        <f t="shared" ca="1" si="90"/>
        <v>1.0973216885745138</v>
      </c>
      <c r="W257" s="304">
        <f t="shared" ca="1" si="91"/>
        <v>5.9003364464534975</v>
      </c>
      <c r="Y257" s="314" t="str">
        <f t="shared" ca="1" si="109"/>
        <v/>
      </c>
      <c r="Z257" s="315" t="str">
        <f t="shared" ca="1" si="110"/>
        <v/>
      </c>
      <c r="AA257" s="316" t="str">
        <f t="shared" ca="1" si="111"/>
        <v/>
      </c>
      <c r="AC257" s="310" t="e">
        <f t="shared" ca="1" si="112"/>
        <v>#N/A</v>
      </c>
      <c r="AD257" s="323" t="e">
        <f t="shared" ca="1" si="113"/>
        <v>#N/A</v>
      </c>
      <c r="AE257" s="324" t="e">
        <f t="shared" ca="1" si="92"/>
        <v>#N/A</v>
      </c>
      <c r="AG257" s="306">
        <f t="shared" ca="1" si="114"/>
        <v>7.1824385285501462</v>
      </c>
      <c r="AH257" s="304">
        <f t="shared" ca="1" si="115"/>
        <v>-2.0809781429537404</v>
      </c>
    </row>
    <row r="258" spans="1:34" x14ac:dyDescent="0.2">
      <c r="A258" s="347">
        <f t="shared" ca="1" si="93"/>
        <v>0.1</v>
      </c>
      <c r="B258" s="304">
        <f t="shared" ca="1" si="94"/>
        <v>19.599999999999987</v>
      </c>
      <c r="D258" s="306">
        <f t="shared" ca="1" si="95"/>
        <v>-0.69214498352808518</v>
      </c>
      <c r="E258" s="307">
        <f t="shared" ca="1" si="96"/>
        <v>-7.783243711128943</v>
      </c>
      <c r="F258" s="304">
        <f t="shared" ca="1" si="97"/>
        <v>7.8139584939421924</v>
      </c>
      <c r="G258" s="306">
        <f t="shared" ca="1" si="98"/>
        <v>16.491416266499549</v>
      </c>
      <c r="H258" s="307">
        <f t="shared" ca="1" si="99"/>
        <v>-49.271578456763713</v>
      </c>
      <c r="I258" s="304">
        <f t="shared" ca="1" si="100"/>
        <v>51.958206802159637</v>
      </c>
      <c r="J258" s="306">
        <f t="shared" ca="1" si="101"/>
        <v>463.08902910876651</v>
      </c>
      <c r="K258" s="307">
        <f t="shared" ca="1" si="102"/>
        <v>1094.6864818372903</v>
      </c>
      <c r="L258" s="304">
        <f t="shared" ca="1" si="87"/>
        <v>1188.6084058251497</v>
      </c>
      <c r="M258" s="306">
        <f t="shared" ca="1" si="103"/>
        <v>-1.2478122809073502</v>
      </c>
      <c r="N258" s="304">
        <f t="shared" ca="1" si="104"/>
        <v>-71.49437732058388</v>
      </c>
      <c r="P258" s="310">
        <f t="shared" ca="1" si="105"/>
        <v>23</v>
      </c>
      <c r="Q258" s="304">
        <f t="shared" ca="1" si="106"/>
        <v>0</v>
      </c>
      <c r="R258" s="306">
        <f t="shared" ca="1" si="107"/>
        <v>0</v>
      </c>
      <c r="S258" s="307">
        <f t="shared" ca="1" si="108"/>
        <v>2.7549999999999994</v>
      </c>
      <c r="T258" s="304">
        <f t="shared" ca="1" si="88"/>
        <v>27.026549999999997</v>
      </c>
      <c r="U258" s="311">
        <f t="shared" ca="1" si="89"/>
        <v>0</v>
      </c>
      <c r="V258" s="306">
        <f t="shared" ca="1" si="90"/>
        <v>1.0978598368688453</v>
      </c>
      <c r="W258" s="304">
        <f t="shared" ca="1" si="91"/>
        <v>6.0691528505330821</v>
      </c>
      <c r="Y258" s="314" t="str">
        <f t="shared" ca="1" si="109"/>
        <v/>
      </c>
      <c r="Z258" s="315" t="str">
        <f t="shared" ca="1" si="110"/>
        <v/>
      </c>
      <c r="AA258" s="316" t="str">
        <f t="shared" ca="1" si="111"/>
        <v/>
      </c>
      <c r="AC258" s="310" t="e">
        <f t="shared" ca="1" si="112"/>
        <v>#N/A</v>
      </c>
      <c r="AD258" s="323" t="e">
        <f t="shared" ca="1" si="113"/>
        <v>#N/A</v>
      </c>
      <c r="AE258" s="324" t="e">
        <f t="shared" ca="1" si="92"/>
        <v>#N/A</v>
      </c>
      <c r="AG258" s="306">
        <f t="shared" ca="1" si="114"/>
        <v>7.1418944949697316</v>
      </c>
      <c r="AH258" s="304">
        <f t="shared" ca="1" si="115"/>
        <v>-2.1416829206727761</v>
      </c>
    </row>
    <row r="259" spans="1:34" x14ac:dyDescent="0.2">
      <c r="A259" s="347">
        <f t="shared" ca="1" si="93"/>
        <v>0.1</v>
      </c>
      <c r="B259" s="304">
        <f t="shared" ca="1" si="94"/>
        <v>19.699999999999989</v>
      </c>
      <c r="D259" s="306">
        <f t="shared" ca="1" si="95"/>
        <v>-0.69921425208690147</v>
      </c>
      <c r="E259" s="307">
        <f t="shared" ca="1" si="96"/>
        <v>-7.7209501983907094</v>
      </c>
      <c r="F259" s="304">
        <f t="shared" ca="1" si="97"/>
        <v>7.7525461969827036</v>
      </c>
      <c r="G259" s="306">
        <f t="shared" ca="1" si="98"/>
        <v>16.421494841290858</v>
      </c>
      <c r="H259" s="307">
        <f t="shared" ca="1" si="99"/>
        <v>-50.043673476602784</v>
      </c>
      <c r="I259" s="304">
        <f t="shared" ca="1" si="100"/>
        <v>52.669106199511106</v>
      </c>
      <c r="J259" s="306">
        <f t="shared" ca="1" si="101"/>
        <v>464.73467466415605</v>
      </c>
      <c r="K259" s="307">
        <f t="shared" ca="1" si="102"/>
        <v>1089.720719240622</v>
      </c>
      <c r="L259" s="304">
        <f t="shared" ca="1" si="87"/>
        <v>1184.6812076577805</v>
      </c>
      <c r="M259" s="306">
        <f t="shared" ca="1" si="103"/>
        <v>-1.2537240762165649</v>
      </c>
      <c r="N259" s="304">
        <f t="shared" ca="1" si="104"/>
        <v>-71.833098241147127</v>
      </c>
      <c r="P259" s="310">
        <f t="shared" ca="1" si="105"/>
        <v>23</v>
      </c>
      <c r="Q259" s="304">
        <f t="shared" ca="1" si="106"/>
        <v>0</v>
      </c>
      <c r="R259" s="306">
        <f t="shared" ca="1" si="107"/>
        <v>0</v>
      </c>
      <c r="S259" s="307">
        <f t="shared" ca="1" si="108"/>
        <v>2.7549999999999994</v>
      </c>
      <c r="T259" s="304">
        <f t="shared" ca="1" si="88"/>
        <v>27.026549999999997</v>
      </c>
      <c r="U259" s="311">
        <f t="shared" ca="1" si="89"/>
        <v>0</v>
      </c>
      <c r="V259" s="306">
        <f t="shared" ca="1" si="90"/>
        <v>1.0984067749079396</v>
      </c>
      <c r="W259" s="304">
        <f t="shared" ca="1" si="91"/>
        <v>6.2394738536310568</v>
      </c>
      <c r="Y259" s="314" t="str">
        <f t="shared" ca="1" si="109"/>
        <v/>
      </c>
      <c r="Z259" s="315" t="str">
        <f t="shared" ca="1" si="110"/>
        <v/>
      </c>
      <c r="AA259" s="316" t="str">
        <f t="shared" ca="1" si="111"/>
        <v/>
      </c>
      <c r="AC259" s="310" t="e">
        <f t="shared" ca="1" si="112"/>
        <v>#N/A</v>
      </c>
      <c r="AD259" s="323" t="e">
        <f t="shared" ca="1" si="113"/>
        <v>#N/A</v>
      </c>
      <c r="AE259" s="324" t="e">
        <f t="shared" ca="1" si="92"/>
        <v>#N/A</v>
      </c>
      <c r="AG259" s="306">
        <f t="shared" ca="1" si="114"/>
        <v>7.099790252091724</v>
      </c>
      <c r="AH259" s="304">
        <f t="shared" ca="1" si="115"/>
        <v>-2.2029592923895041</v>
      </c>
    </row>
    <row r="260" spans="1:34" x14ac:dyDescent="0.2">
      <c r="A260" s="347">
        <f t="shared" ca="1" si="93"/>
        <v>0.1</v>
      </c>
      <c r="B260" s="304">
        <f t="shared" ca="1" si="94"/>
        <v>19.79999999999999</v>
      </c>
      <c r="D260" s="306">
        <f t="shared" ca="1" si="95"/>
        <v>-0.7061274682062566</v>
      </c>
      <c r="E260" s="307">
        <f t="shared" ca="1" si="96"/>
        <v>-7.658112319049005</v>
      </c>
      <c r="F260" s="304">
        <f t="shared" ca="1" si="97"/>
        <v>7.6905981752088381</v>
      </c>
      <c r="G260" s="306">
        <f t="shared" ca="1" si="98"/>
        <v>16.350882094470233</v>
      </c>
      <c r="H260" s="307">
        <f t="shared" ca="1" si="99"/>
        <v>-50.809484708507682</v>
      </c>
      <c r="I260" s="304">
        <f t="shared" ca="1" si="100"/>
        <v>53.375603805590281</v>
      </c>
      <c r="J260" s="306">
        <f t="shared" ca="1" si="101"/>
        <v>466.37329351094411</v>
      </c>
      <c r="K260" s="307">
        <f t="shared" ca="1" si="102"/>
        <v>1084.6780613313665</v>
      </c>
      <c r="L260" s="304">
        <f t="shared" ref="L260:L323" ca="1" si="116">SQRT(pos_x^2+pos_z^2)</f>
        <v>1180.6907070159471</v>
      </c>
      <c r="M260" s="306">
        <f t="shared" ca="1" si="103"/>
        <v>-1.2594544812957835</v>
      </c>
      <c r="N260" s="304">
        <f t="shared" ca="1" si="104"/>
        <v>-72.161426267086682</v>
      </c>
      <c r="P260" s="310">
        <f t="shared" ca="1" si="105"/>
        <v>23</v>
      </c>
      <c r="Q260" s="304">
        <f t="shared" ca="1" si="106"/>
        <v>0</v>
      </c>
      <c r="R260" s="306">
        <f t="shared" ca="1" si="107"/>
        <v>0</v>
      </c>
      <c r="S260" s="307">
        <f t="shared" ca="1" si="108"/>
        <v>2.7549999999999994</v>
      </c>
      <c r="T260" s="304">
        <f t="shared" ref="T260:T323" ca="1" si="117">m*g</f>
        <v>27.026549999999997</v>
      </c>
      <c r="U260" s="311">
        <f t="shared" ref="U260:U323" ca="1" si="118">IF(pos_xz&lt;L_rampe,Poids*COS(Beta),0)</f>
        <v>0</v>
      </c>
      <c r="V260" s="306">
        <f t="shared" ref="V260:V323" ca="1" si="119">Rho_moyen*(20000-Alt_rampe-pos_z)/(20000+Alt_rampe+pos_z)</f>
        <v>1.098962445974665</v>
      </c>
      <c r="W260" s="304">
        <f t="shared" ref="W260:W323" ca="1" si="120">1/2*Rho*Sref*Cx*vit_xz^2</f>
        <v>6.4112294971031396</v>
      </c>
      <c r="Y260" s="314" t="str">
        <f t="shared" ca="1" si="109"/>
        <v/>
      </c>
      <c r="Z260" s="315" t="str">
        <f t="shared" ca="1" si="110"/>
        <v/>
      </c>
      <c r="AA260" s="316" t="str">
        <f t="shared" ca="1" si="111"/>
        <v/>
      </c>
      <c r="AC260" s="310" t="e">
        <f t="shared" ca="1" si="112"/>
        <v>#N/A</v>
      </c>
      <c r="AD260" s="323" t="e">
        <f t="shared" ca="1" si="113"/>
        <v>#N/A</v>
      </c>
      <c r="AE260" s="324" t="e">
        <f t="shared" ref="AE260:AE323" ca="1" si="121">IF(t&lt;T_para, pos_z, NA())</f>
        <v>#N/A</v>
      </c>
      <c r="AG260" s="306">
        <f t="shared" ca="1" si="114"/>
        <v>7.0562124665150421</v>
      </c>
      <c r="AH260" s="304">
        <f t="shared" ca="1" si="115"/>
        <v>-2.2647817980512008</v>
      </c>
    </row>
    <row r="261" spans="1:34" x14ac:dyDescent="0.2">
      <c r="A261" s="347">
        <f t="shared" ref="A261:A324" ca="1" si="122">IF(B260+0.01&lt;=T_ini+ROUNDUP(Temps_fin_propu,0), 0.01, IF(K260&gt;0, 0.1, 0.0001))</f>
        <v>0.1</v>
      </c>
      <c r="B261" s="304">
        <f t="shared" ref="B261:B324" ca="1" si="123">B260+pas</f>
        <v>19.899999999999991</v>
      </c>
      <c r="D261" s="306">
        <f t="shared" ref="D261:D324" ca="1" si="124">IF(AND(L260&lt;L_rampe,Poussee&lt;Poids*SIN(M260)),0,(-W260+Poussee)/m*COS(M260)-U260/m*SIN(M260))</f>
        <v>-0.71288274990509903</v>
      </c>
      <c r="E261" s="307">
        <f t="shared" ref="E261:E324" ca="1" si="125">IF(AND(L260&lt;L_rampe,Poussee&lt;Poids*SIN(M260)),0,(-W260+Poussee)/m*SIN(M260)+U260/m*COS(M260)-Poids/m)</f>
        <v>-7.5947552828656359</v>
      </c>
      <c r="F261" s="304">
        <f t="shared" ref="F261:F324" ca="1" si="126">SQRT(acc_x^2+acc_z^2)</f>
        <v>7.6281393289404296</v>
      </c>
      <c r="G261" s="306">
        <f t="shared" ref="G261:G324" ca="1" si="127">G260+acc_x*pas</f>
        <v>16.279593819479722</v>
      </c>
      <c r="H261" s="307">
        <f t="shared" ref="H261:H324" ca="1" si="128">H260+acc_z*pas</f>
        <v>-51.568960236794247</v>
      </c>
      <c r="I261" s="304">
        <f t="shared" ref="I261:I324" ca="1" si="129">SQRT(vit_x^2+vit_z^2)</f>
        <v>54.077563136954581</v>
      </c>
      <c r="J261" s="306">
        <f t="shared" ref="J261:J324" ca="1" si="130">J260+0.5*(vit_x+G260)*pas*(K260&gt;=0)</f>
        <v>468.0048173066416</v>
      </c>
      <c r="K261" s="307">
        <f t="shared" ref="K261:K324" ca="1" si="131">K260+0.5*(vit_z+H260)*pas</f>
        <v>1079.5591390841014</v>
      </c>
      <c r="L261" s="304">
        <f t="shared" ca="1" si="116"/>
        <v>1176.6377708548325</v>
      </c>
      <c r="M261" s="306">
        <f t="shared" ref="M261:M324" ca="1" si="132">IF(AND(L260&gt;L_rampe,G261&gt;0),ATAN2(G261,H261),$M$4)</f>
        <v>-1.2650116363632788</v>
      </c>
      <c r="N261" s="304">
        <f t="shared" ref="N261:N324" ca="1" si="133">DEGREES(Beta)</f>
        <v>-72.479827798553899</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2.7549999999999994</v>
      </c>
      <c r="T261" s="304">
        <f t="shared" ca="1" si="117"/>
        <v>27.026549999999997</v>
      </c>
      <c r="U261" s="311">
        <f t="shared" ca="1" si="118"/>
        <v>0</v>
      </c>
      <c r="V261" s="306">
        <f t="shared" ca="1" si="119"/>
        <v>1.0995267928373305</v>
      </c>
      <c r="W261" s="304">
        <f t="shared" ca="1" si="120"/>
        <v>6.5843500563107202</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t="e">
        <f t="shared" ca="1" si="121"/>
        <v>#N/A</v>
      </c>
      <c r="AG261" s="306">
        <f t="shared" ref="AG261:AG324" ca="1" si="143">IF(AND(L260&lt;L_rampe,Poussee&lt;Poids*SIN(M260)),0,(-W260+Poussee)/m-Poids*SIN(M260)/m)</f>
        <v>7.0112432260587321</v>
      </c>
      <c r="AH261" s="304">
        <f t="shared" ref="AH261:AH324" ca="1" si="144">IF(AND(L260&lt;L_rampe,Poussee&lt;Poids*SIN(M260)), g*SIN(M260), (-W260+Poussee)/m)</f>
        <v>-2.3271250443205593</v>
      </c>
    </row>
    <row r="262" spans="1:34" x14ac:dyDescent="0.2">
      <c r="A262" s="347">
        <f t="shared" ca="1" si="122"/>
        <v>0.1</v>
      </c>
      <c r="B262" s="304">
        <f t="shared" ca="1" si="123"/>
        <v>19.999999999999993</v>
      </c>
      <c r="D262" s="306">
        <f t="shared" ca="1" si="124"/>
        <v>-0.71947840090206006</v>
      </c>
      <c r="E262" s="307">
        <f t="shared" ca="1" si="125"/>
        <v>-7.5309042523558256</v>
      </c>
      <c r="F262" s="304">
        <f t="shared" ca="1" si="126"/>
        <v>7.5651945135280991</v>
      </c>
      <c r="G262" s="306">
        <f t="shared" ca="1" si="127"/>
        <v>16.207645979389515</v>
      </c>
      <c r="H262" s="307">
        <f t="shared" ca="1" si="128"/>
        <v>-52.322050662029831</v>
      </c>
      <c r="I262" s="304">
        <f t="shared" ca="1" si="129"/>
        <v>54.774855304904619</v>
      </c>
      <c r="J262" s="306">
        <f t="shared" ca="1" si="130"/>
        <v>469.62917929658505</v>
      </c>
      <c r="K262" s="307">
        <f t="shared" ca="1" si="131"/>
        <v>1074.3645885391602</v>
      </c>
      <c r="L262" s="304">
        <f t="shared" ca="1" si="116"/>
        <v>1172.5232770199927</v>
      </c>
      <c r="M262" s="306">
        <f t="shared" ca="1" si="132"/>
        <v>-1.2704032197243749</v>
      </c>
      <c r="N262" s="304">
        <f t="shared" ca="1" si="133"/>
        <v>-72.788742770037658</v>
      </c>
      <c r="P262" s="310">
        <f t="shared" ca="1" si="134"/>
        <v>23</v>
      </c>
      <c r="Q262" s="304">
        <f t="shared" ca="1" si="135"/>
        <v>0</v>
      </c>
      <c r="R262" s="306">
        <f t="shared" ca="1" si="136"/>
        <v>0</v>
      </c>
      <c r="S262" s="307">
        <f t="shared" ca="1" si="137"/>
        <v>2.7549999999999994</v>
      </c>
      <c r="T262" s="304">
        <f t="shared" ca="1" si="117"/>
        <v>27.026549999999997</v>
      </c>
      <c r="U262" s="311">
        <f t="shared" ca="1" si="118"/>
        <v>0</v>
      </c>
      <c r="V262" s="306">
        <f t="shared" ca="1" si="119"/>
        <v>1.100099757771468</v>
      </c>
      <c r="W262" s="304">
        <f t="shared" ca="1" si="120"/>
        <v>6.7587660897029851</v>
      </c>
      <c r="Y262" s="314" t="str">
        <f t="shared" ca="1" si="138"/>
        <v/>
      </c>
      <c r="Z262" s="315" t="str">
        <f t="shared" ca="1" si="139"/>
        <v/>
      </c>
      <c r="AA262" s="316" t="str">
        <f t="shared" ca="1" si="140"/>
        <v/>
      </c>
      <c r="AC262" s="310">
        <f t="shared" ca="1" si="141"/>
        <v>19.999999999999993</v>
      </c>
      <c r="AD262" s="323">
        <f t="shared" ca="1" si="142"/>
        <v>469.62917929658505</v>
      </c>
      <c r="AE262" s="324" t="e">
        <f t="shared" ca="1" si="121"/>
        <v>#N/A</v>
      </c>
      <c r="AG262" s="306">
        <f t="shared" ca="1" si="143"/>
        <v>6.9649604005710222</v>
      </c>
      <c r="AH262" s="304">
        <f t="shared" ca="1" si="144"/>
        <v>-2.38996372279881</v>
      </c>
    </row>
    <row r="263" spans="1:34" x14ac:dyDescent="0.2">
      <c r="A263" s="347">
        <f t="shared" ca="1" si="122"/>
        <v>0.1</v>
      </c>
      <c r="B263" s="304">
        <f t="shared" ca="1" si="123"/>
        <v>20.099999999999994</v>
      </c>
      <c r="D263" s="306">
        <f t="shared" ca="1" si="124"/>
        <v>-0.72591290331385461</v>
      </c>
      <c r="E263" s="307">
        <f t="shared" ca="1" si="125"/>
        <v>-7.4665843212698757</v>
      </c>
      <c r="F263" s="304">
        <f t="shared" ca="1" si="126"/>
        <v>7.5017885180689197</v>
      </c>
      <c r="G263" s="306">
        <f t="shared" ca="1" si="127"/>
        <v>16.13505468905813</v>
      </c>
      <c r="H263" s="307">
        <f t="shared" ca="1" si="128"/>
        <v>-53.068709094156816</v>
      </c>
      <c r="I263" s="304">
        <f t="shared" ca="1" si="129"/>
        <v>55.467358642170254</v>
      </c>
      <c r="J263" s="306">
        <f t="shared" ca="1" si="130"/>
        <v>471.24631433000741</v>
      </c>
      <c r="K263" s="307">
        <f t="shared" ca="1" si="131"/>
        <v>1069.0950505513508</v>
      </c>
      <c r="L263" s="304">
        <f t="shared" ca="1" si="116"/>
        <v>1168.3481141693221</v>
      </c>
      <c r="M263" s="306">
        <f t="shared" ca="1" si="132"/>
        <v>-1.2756364784638783</v>
      </c>
      <c r="N263" s="304">
        <f t="shared" ca="1" si="133"/>
        <v>-73.088586408911155</v>
      </c>
      <c r="P263" s="310">
        <f t="shared" ca="1" si="134"/>
        <v>23</v>
      </c>
      <c r="Q263" s="304">
        <f t="shared" ca="1" si="135"/>
        <v>0</v>
      </c>
      <c r="R263" s="306">
        <f t="shared" ca="1" si="136"/>
        <v>0</v>
      </c>
      <c r="S263" s="307">
        <f t="shared" ca="1" si="137"/>
        <v>2.7549999999999994</v>
      </c>
      <c r="T263" s="304">
        <f t="shared" ca="1" si="117"/>
        <v>27.026549999999997</v>
      </c>
      <c r="U263" s="311">
        <f t="shared" ca="1" si="118"/>
        <v>0</v>
      </c>
      <c r="V263" s="306">
        <f t="shared" ca="1" si="119"/>
        <v>1.1006812825816046</v>
      </c>
      <c r="W263" s="304">
        <f t="shared" ca="1" si="120"/>
        <v>6.9344084867255837</v>
      </c>
      <c r="Y263" s="314" t="str">
        <f t="shared" ca="1" si="138"/>
        <v/>
      </c>
      <c r="Z263" s="315" t="str">
        <f t="shared" ca="1" si="139"/>
        <v/>
      </c>
      <c r="AA263" s="316" t="str">
        <f t="shared" ca="1" si="140"/>
        <v/>
      </c>
      <c r="AC263" s="310" t="e">
        <f t="shared" ca="1" si="141"/>
        <v>#N/A</v>
      </c>
      <c r="AD263" s="323" t="e">
        <f t="shared" ca="1" si="142"/>
        <v>#N/A</v>
      </c>
      <c r="AE263" s="324" t="e">
        <f t="shared" ca="1" si="121"/>
        <v>#N/A</v>
      </c>
      <c r="AG263" s="306">
        <f t="shared" ca="1" si="143"/>
        <v>6.9174379680577802</v>
      </c>
      <c r="AH263" s="304">
        <f t="shared" ca="1" si="144"/>
        <v>-2.4532726278413746</v>
      </c>
    </row>
    <row r="264" spans="1:34" x14ac:dyDescent="0.2">
      <c r="A264" s="347">
        <f t="shared" ca="1" si="122"/>
        <v>0.1</v>
      </c>
      <c r="B264" s="304">
        <f t="shared" ca="1" si="123"/>
        <v>20.199999999999996</v>
      </c>
      <c r="D264" s="306">
        <f t="shared" ca="1" si="124"/>
        <v>-0.73218491076814807</v>
      </c>
      <c r="E264" s="307">
        <f t="shared" ca="1" si="125"/>
        <v>-7.4018204938570182</v>
      </c>
      <c r="F264" s="304">
        <f t="shared" ca="1" si="126"/>
        <v>7.4379460448996477</v>
      </c>
      <c r="G264" s="306">
        <f t="shared" ca="1" si="127"/>
        <v>16.061836197981314</v>
      </c>
      <c r="H264" s="307">
        <f t="shared" ca="1" si="128"/>
        <v>-53.808891143542517</v>
      </c>
      <c r="I264" s="304">
        <f t="shared" ca="1" si="129"/>
        <v>56.154958357640965</v>
      </c>
      <c r="J264" s="306">
        <f t="shared" ca="1" si="130"/>
        <v>472.85615887435938</v>
      </c>
      <c r="K264" s="307">
        <f t="shared" ca="1" si="131"/>
        <v>1063.7511705394659</v>
      </c>
      <c r="L264" s="304">
        <f t="shared" ca="1" si="116"/>
        <v>1164.1131817007731</v>
      </c>
      <c r="M264" s="306">
        <f t="shared" ca="1" si="132"/>
        <v>-1.2807182568716602</v>
      </c>
      <c r="N264" s="304">
        <f t="shared" ca="1" si="133"/>
        <v>-73.379750864097772</v>
      </c>
      <c r="P264" s="310">
        <f t="shared" ca="1" si="134"/>
        <v>23</v>
      </c>
      <c r="Q264" s="304">
        <f t="shared" ca="1" si="135"/>
        <v>0</v>
      </c>
      <c r="R264" s="306">
        <f t="shared" ca="1" si="136"/>
        <v>0</v>
      </c>
      <c r="S264" s="307">
        <f t="shared" ca="1" si="137"/>
        <v>2.7549999999999994</v>
      </c>
      <c r="T264" s="304">
        <f t="shared" ca="1" si="117"/>
        <v>27.026549999999997</v>
      </c>
      <c r="U264" s="311">
        <f t="shared" ca="1" si="118"/>
        <v>0</v>
      </c>
      <c r="V264" s="306">
        <f t="shared" ca="1" si="119"/>
        <v>1.1012713086229959</v>
      </c>
      <c r="W264" s="304">
        <f t="shared" ca="1" si="120"/>
        <v>7.1112085145088102</v>
      </c>
      <c r="Y264" s="314" t="str">
        <f t="shared" ca="1" si="138"/>
        <v/>
      </c>
      <c r="Z264" s="315" t="str">
        <f t="shared" ca="1" si="139"/>
        <v/>
      </c>
      <c r="AA264" s="316" t="str">
        <f t="shared" ca="1" si="140"/>
        <v/>
      </c>
      <c r="AC264" s="310" t="e">
        <f t="shared" ca="1" si="141"/>
        <v>#N/A</v>
      </c>
      <c r="AD264" s="323" t="e">
        <f t="shared" ca="1" si="142"/>
        <v>#N/A</v>
      </c>
      <c r="AE264" s="324" t="e">
        <f t="shared" ca="1" si="121"/>
        <v>#N/A</v>
      </c>
      <c r="AG264" s="306">
        <f t="shared" ca="1" si="143"/>
        <v>6.8687463096225789</v>
      </c>
      <c r="AH264" s="304">
        <f t="shared" ca="1" si="144"/>
        <v>-2.5170266739475808</v>
      </c>
    </row>
    <row r="265" spans="1:34" x14ac:dyDescent="0.2">
      <c r="A265" s="347">
        <f t="shared" ca="1" si="122"/>
        <v>0.1</v>
      </c>
      <c r="B265" s="304">
        <f t="shared" ca="1" si="123"/>
        <v>20.299999999999997</v>
      </c>
      <c r="D265" s="306">
        <f t="shared" ca="1" si="124"/>
        <v>-0.73829324188866385</v>
      </c>
      <c r="E265" s="307">
        <f t="shared" ca="1" si="125"/>
        <v>-7.3366376648895741</v>
      </c>
      <c r="F265" s="304">
        <f t="shared" ca="1" si="126"/>
        <v>7.3736916898453808</v>
      </c>
      <c r="G265" s="306">
        <f t="shared" ca="1" si="127"/>
        <v>15.988006873792449</v>
      </c>
      <c r="H265" s="307">
        <f t="shared" ca="1" si="128"/>
        <v>-54.542554910031477</v>
      </c>
      <c r="I265" s="304">
        <f t="shared" ca="1" si="129"/>
        <v>56.837546216477655</v>
      </c>
      <c r="J265" s="306">
        <f t="shared" ca="1" si="130"/>
        <v>474.45865102794806</v>
      </c>
      <c r="K265" s="307">
        <f t="shared" ca="1" si="131"/>
        <v>1058.3335982367871</v>
      </c>
      <c r="L265" s="304">
        <f t="shared" ca="1" si="116"/>
        <v>1159.8193896862067</v>
      </c>
      <c r="M265" s="306">
        <f t="shared" ca="1" si="132"/>
        <v>-1.285655022778013</v>
      </c>
      <c r="N265" s="304">
        <f t="shared" ca="1" si="133"/>
        <v>-73.662606714975865</v>
      </c>
      <c r="P265" s="310">
        <f t="shared" ca="1" si="134"/>
        <v>23</v>
      </c>
      <c r="Q265" s="304">
        <f t="shared" ca="1" si="135"/>
        <v>0</v>
      </c>
      <c r="R265" s="306">
        <f t="shared" ca="1" si="136"/>
        <v>0</v>
      </c>
      <c r="S265" s="307">
        <f t="shared" ca="1" si="137"/>
        <v>2.7549999999999994</v>
      </c>
      <c r="T265" s="304">
        <f t="shared" ca="1" si="117"/>
        <v>27.026549999999997</v>
      </c>
      <c r="U265" s="311">
        <f t="shared" ca="1" si="118"/>
        <v>0</v>
      </c>
      <c r="V265" s="306">
        <f t="shared" ca="1" si="119"/>
        <v>1.1018697768233081</v>
      </c>
      <c r="W265" s="304">
        <f t="shared" ca="1" si="120"/>
        <v>7.2890978632920991</v>
      </c>
      <c r="Y265" s="314" t="str">
        <f t="shared" ca="1" si="138"/>
        <v/>
      </c>
      <c r="Z265" s="315" t="str">
        <f t="shared" ca="1" si="139"/>
        <v/>
      </c>
      <c r="AA265" s="316" t="str">
        <f t="shared" ca="1" si="140"/>
        <v/>
      </c>
      <c r="AC265" s="310" t="e">
        <f t="shared" ca="1" si="141"/>
        <v>#N/A</v>
      </c>
      <c r="AD265" s="323" t="e">
        <f t="shared" ca="1" si="142"/>
        <v>#N/A</v>
      </c>
      <c r="AE265" s="324" t="e">
        <f t="shared" ca="1" si="121"/>
        <v>#N/A</v>
      </c>
      <c r="AG265" s="306">
        <f t="shared" ca="1" si="143"/>
        <v>6.8189524763535223</v>
      </c>
      <c r="AH265" s="304">
        <f t="shared" ca="1" si="144"/>
        <v>-2.5812009127073727</v>
      </c>
    </row>
    <row r="266" spans="1:34" x14ac:dyDescent="0.2">
      <c r="A266" s="347">
        <f t="shared" ca="1" si="122"/>
        <v>0.1</v>
      </c>
      <c r="B266" s="304">
        <f t="shared" ca="1" si="123"/>
        <v>20.399999999999999</v>
      </c>
      <c r="D266" s="306">
        <f t="shared" ca="1" si="124"/>
        <v>-0.74423687411495121</v>
      </c>
      <c r="E266" s="307">
        <f t="shared" ca="1" si="125"/>
        <v>-7.2710606004289193</v>
      </c>
      <c r="F266" s="304">
        <f t="shared" ca="1" si="126"/>
        <v>7.3090499232049408</v>
      </c>
      <c r="G266" s="306">
        <f t="shared" ca="1" si="127"/>
        <v>15.913583186380954</v>
      </c>
      <c r="H266" s="307">
        <f t="shared" ca="1" si="128"/>
        <v>-55.269660970074369</v>
      </c>
      <c r="I266" s="304">
        <f t="shared" ca="1" si="129"/>
        <v>57.515020243209761</v>
      </c>
      <c r="J266" s="306">
        <f t="shared" ca="1" si="130"/>
        <v>476.05373053095673</v>
      </c>
      <c r="K266" s="307">
        <f t="shared" ca="1" si="131"/>
        <v>1052.8429874427818</v>
      </c>
      <c r="L266" s="304">
        <f t="shared" ca="1" si="116"/>
        <v>1155.4676588117395</v>
      </c>
      <c r="M266" s="306">
        <f t="shared" ca="1" si="132"/>
        <v>-1.2904528919619878</v>
      </c>
      <c r="N266" s="304">
        <f t="shared" ca="1" si="133"/>
        <v>-73.937504369873494</v>
      </c>
      <c r="P266" s="310">
        <f t="shared" ca="1" si="134"/>
        <v>23</v>
      </c>
      <c r="Q266" s="304">
        <f t="shared" ca="1" si="135"/>
        <v>0</v>
      </c>
      <c r="R266" s="306">
        <f t="shared" ca="1" si="136"/>
        <v>0</v>
      </c>
      <c r="S266" s="307">
        <f t="shared" ca="1" si="137"/>
        <v>2.7549999999999994</v>
      </c>
      <c r="T266" s="304">
        <f t="shared" ca="1" si="117"/>
        <v>27.026549999999997</v>
      </c>
      <c r="U266" s="311">
        <f t="shared" ca="1" si="118"/>
        <v>0</v>
      </c>
      <c r="V266" s="306">
        <f t="shared" ca="1" si="119"/>
        <v>1.1024766277042313</v>
      </c>
      <c r="W266" s="304">
        <f t="shared" ca="1" si="120"/>
        <v>7.4680086905454504</v>
      </c>
      <c r="Y266" s="314" t="str">
        <f t="shared" ca="1" si="138"/>
        <v/>
      </c>
      <c r="Z266" s="315" t="str">
        <f t="shared" ca="1" si="139"/>
        <v/>
      </c>
      <c r="AA266" s="316" t="str">
        <f t="shared" ca="1" si="140"/>
        <v/>
      </c>
      <c r="AC266" s="310" t="e">
        <f t="shared" ca="1" si="141"/>
        <v>#N/A</v>
      </c>
      <c r="AD266" s="323" t="e">
        <f t="shared" ca="1" si="142"/>
        <v>#N/A</v>
      </c>
      <c r="AE266" s="324" t="e">
        <f t="shared" ca="1" si="121"/>
        <v>#N/A</v>
      </c>
      <c r="AG266" s="306">
        <f t="shared" ca="1" si="143"/>
        <v>6.7681204309706526</v>
      </c>
      <c r="AH266" s="304">
        <f t="shared" ca="1" si="144"/>
        <v>-2.6457705492893289</v>
      </c>
    </row>
    <row r="267" spans="1:34" x14ac:dyDescent="0.2">
      <c r="A267" s="347">
        <f t="shared" ca="1" si="122"/>
        <v>0.1</v>
      </c>
      <c r="B267" s="304">
        <f t="shared" ca="1" si="123"/>
        <v>20.5</v>
      </c>
      <c r="D267" s="306">
        <f t="shared" ca="1" si="124"/>
        <v>-0.75001493782334205</v>
      </c>
      <c r="E267" s="307">
        <f t="shared" ca="1" si="125"/>
        <v>-7.2051139193174567</v>
      </c>
      <c r="F267" s="304">
        <f t="shared" ca="1" si="126"/>
        <v>7.2440450714569904</v>
      </c>
      <c r="G267" s="306">
        <f t="shared" ca="1" si="127"/>
        <v>15.83858169259862</v>
      </c>
      <c r="H267" s="307">
        <f t="shared" ca="1" si="128"/>
        <v>-55.990172362006113</v>
      </c>
      <c r="I267" s="304">
        <f t="shared" ca="1" si="129"/>
        <v>58.187284445661092</v>
      </c>
      <c r="J267" s="306">
        <f t="shared" ca="1" si="130"/>
        <v>477.64133877490571</v>
      </c>
      <c r="K267" s="307">
        <f t="shared" ca="1" si="131"/>
        <v>1047.2799957761779</v>
      </c>
      <c r="L267" s="304">
        <f t="shared" ca="1" si="116"/>
        <v>1151.0589203249481</v>
      </c>
      <c r="M267" s="306">
        <f t="shared" ca="1" si="132"/>
        <v>-1.2951176507832831</v>
      </c>
      <c r="N267" s="304">
        <f t="shared" ca="1" si="133"/>
        <v>-74.20477536278014</v>
      </c>
      <c r="P267" s="310">
        <f t="shared" ca="1" si="134"/>
        <v>23</v>
      </c>
      <c r="Q267" s="304">
        <f t="shared" ca="1" si="135"/>
        <v>0</v>
      </c>
      <c r="R267" s="306">
        <f t="shared" ca="1" si="136"/>
        <v>0</v>
      </c>
      <c r="S267" s="307">
        <f t="shared" ca="1" si="137"/>
        <v>2.7549999999999994</v>
      </c>
      <c r="T267" s="304">
        <f t="shared" ca="1" si="117"/>
        <v>27.026549999999997</v>
      </c>
      <c r="U267" s="311">
        <f t="shared" ca="1" si="118"/>
        <v>0</v>
      </c>
      <c r="V267" s="306">
        <f t="shared" ca="1" si="119"/>
        <v>1.1030918014030053</v>
      </c>
      <c r="W267" s="304">
        <f t="shared" ca="1" si="120"/>
        <v>7.6478736637520486</v>
      </c>
      <c r="Y267" s="314" t="str">
        <f t="shared" ca="1" si="138"/>
        <v/>
      </c>
      <c r="Z267" s="315" t="str">
        <f t="shared" ca="1" si="139"/>
        <v/>
      </c>
      <c r="AA267" s="316" t="str">
        <f t="shared" ca="1" si="140"/>
        <v/>
      </c>
      <c r="AC267" s="310" t="e">
        <f t="shared" ca="1" si="141"/>
        <v>#N/A</v>
      </c>
      <c r="AD267" s="323" t="e">
        <f t="shared" ca="1" si="142"/>
        <v>#N/A</v>
      </c>
      <c r="AE267" s="324" t="e">
        <f t="shared" ca="1" si="121"/>
        <v>#N/A</v>
      </c>
      <c r="AG267" s="306">
        <f t="shared" ca="1" si="143"/>
        <v>6.7163112667593108</v>
      </c>
      <c r="AH267" s="304">
        <f t="shared" ca="1" si="144"/>
        <v>-2.7107109584556994</v>
      </c>
    </row>
    <row r="268" spans="1:34" x14ac:dyDescent="0.2">
      <c r="A268" s="347">
        <f t="shared" ca="1" si="122"/>
        <v>0.1</v>
      </c>
      <c r="B268" s="304">
        <f t="shared" ca="1" si="123"/>
        <v>20.6</v>
      </c>
      <c r="D268" s="306">
        <f t="shared" ca="1" si="124"/>
        <v>-0.75562671071933007</v>
      </c>
      <c r="E268" s="307">
        <f t="shared" ca="1" si="125"/>
        <v>-7.1388220753830876</v>
      </c>
      <c r="F268" s="304">
        <f t="shared" ca="1" si="126"/>
        <v>7.1787012996731798</v>
      </c>
      <c r="G268" s="306">
        <f t="shared" ca="1" si="127"/>
        <v>15.763019021526686</v>
      </c>
      <c r="H268" s="307">
        <f t="shared" ca="1" si="128"/>
        <v>-56.704054569544425</v>
      </c>
      <c r="I268" s="304">
        <f t="shared" ca="1" si="129"/>
        <v>58.854248557762453</v>
      </c>
      <c r="J268" s="306">
        <f t="shared" ca="1" si="130"/>
        <v>479.22141881061197</v>
      </c>
      <c r="K268" s="307">
        <f t="shared" ca="1" si="131"/>
        <v>1041.6452844296005</v>
      </c>
      <c r="L268" s="304">
        <f t="shared" ca="1" si="116"/>
        <v>1146.5941159892977</v>
      </c>
      <c r="M268" s="306">
        <f t="shared" ca="1" si="132"/>
        <v>-1.2996547771764553</v>
      </c>
      <c r="N268" s="304">
        <f t="shared" ca="1" si="133"/>
        <v>-74.464733556226321</v>
      </c>
      <c r="P268" s="310">
        <f t="shared" ca="1" si="134"/>
        <v>23</v>
      </c>
      <c r="Q268" s="304">
        <f t="shared" ca="1" si="135"/>
        <v>0</v>
      </c>
      <c r="R268" s="306">
        <f t="shared" ca="1" si="136"/>
        <v>0</v>
      </c>
      <c r="S268" s="307">
        <f t="shared" ca="1" si="137"/>
        <v>2.7549999999999994</v>
      </c>
      <c r="T268" s="304">
        <f t="shared" ca="1" si="117"/>
        <v>27.026549999999997</v>
      </c>
      <c r="U268" s="311">
        <f t="shared" ca="1" si="118"/>
        <v>0</v>
      </c>
      <c r="V268" s="306">
        <f t="shared" ca="1" si="119"/>
        <v>1.1037152376938428</v>
      </c>
      <c r="W268" s="304">
        <f t="shared" ca="1" si="120"/>
        <v>7.8286260018199574</v>
      </c>
      <c r="Y268" s="314" t="str">
        <f t="shared" ca="1" si="138"/>
        <v/>
      </c>
      <c r="Z268" s="315" t="str">
        <f t="shared" ca="1" si="139"/>
        <v/>
      </c>
      <c r="AA268" s="316" t="str">
        <f t="shared" ca="1" si="140"/>
        <v/>
      </c>
      <c r="AC268" s="310" t="e">
        <f t="shared" ca="1" si="141"/>
        <v>#N/A</v>
      </c>
      <c r="AD268" s="323" t="e">
        <f t="shared" ca="1" si="142"/>
        <v>#N/A</v>
      </c>
      <c r="AE268" s="324" t="e">
        <f t="shared" ca="1" si="121"/>
        <v>#N/A</v>
      </c>
      <c r="AG268" s="306">
        <f t="shared" ca="1" si="143"/>
        <v>6.6635834060557935</v>
      </c>
      <c r="AH268" s="304">
        <f t="shared" ca="1" si="144"/>
        <v>-2.7759977000914882</v>
      </c>
    </row>
    <row r="269" spans="1:34" x14ac:dyDescent="0.2">
      <c r="A269" s="347">
        <f t="shared" ca="1" si="122"/>
        <v>0.1</v>
      </c>
      <c r="B269" s="304">
        <f t="shared" ca="1" si="123"/>
        <v>20.700000000000003</v>
      </c>
      <c r="D269" s="306">
        <f t="shared" ca="1" si="124"/>
        <v>-0.76107161247490862</v>
      </c>
      <c r="E269" s="307">
        <f t="shared" ca="1" si="125"/>
        <v>-7.072209340344461</v>
      </c>
      <c r="F269" s="304">
        <f t="shared" ca="1" si="126"/>
        <v>7.1130425946264788</v>
      </c>
      <c r="G269" s="306">
        <f t="shared" ca="1" si="127"/>
        <v>15.686911860279196</v>
      </c>
      <c r="H269" s="307">
        <f t="shared" ca="1" si="128"/>
        <v>-57.411275503578871</v>
      </c>
      <c r="I269" s="304">
        <f t="shared" ca="1" si="129"/>
        <v>59.51582779950224</v>
      </c>
      <c r="J269" s="306">
        <f t="shared" ca="1" si="130"/>
        <v>480.79391535470228</v>
      </c>
      <c r="K269" s="307">
        <f t="shared" ca="1" si="131"/>
        <v>1035.9395179259443</v>
      </c>
      <c r="L269" s="304">
        <f t="shared" ca="1" si="116"/>
        <v>1142.0741980461437</v>
      </c>
      <c r="M269" s="306">
        <f t="shared" ca="1" si="132"/>
        <v>-1.3040694601352274</v>
      </c>
      <c r="N269" s="304">
        <f t="shared" ca="1" si="133"/>
        <v>-74.717676257652286</v>
      </c>
      <c r="P269" s="310">
        <f t="shared" ca="1" si="134"/>
        <v>23</v>
      </c>
      <c r="Q269" s="304">
        <f t="shared" ca="1" si="135"/>
        <v>0</v>
      </c>
      <c r="R269" s="306">
        <f t="shared" ca="1" si="136"/>
        <v>0</v>
      </c>
      <c r="S269" s="307">
        <f t="shared" ca="1" si="137"/>
        <v>2.7549999999999994</v>
      </c>
      <c r="T269" s="304">
        <f t="shared" ca="1" si="117"/>
        <v>27.026549999999997</v>
      </c>
      <c r="U269" s="311">
        <f t="shared" ca="1" si="118"/>
        <v>0</v>
      </c>
      <c r="V269" s="306">
        <f t="shared" ca="1" si="119"/>
        <v>1.1043468760092345</v>
      </c>
      <c r="W269" s="304">
        <f t="shared" ca="1" si="120"/>
        <v>8.0101995150944063</v>
      </c>
      <c r="Y269" s="314" t="str">
        <f t="shared" ca="1" si="138"/>
        <v/>
      </c>
      <c r="Z269" s="315" t="str">
        <f t="shared" ca="1" si="139"/>
        <v/>
      </c>
      <c r="AA269" s="316" t="str">
        <f t="shared" ca="1" si="140"/>
        <v/>
      </c>
      <c r="AC269" s="310" t="e">
        <f t="shared" ca="1" si="141"/>
        <v>#N/A</v>
      </c>
      <c r="AD269" s="323" t="e">
        <f t="shared" ca="1" si="142"/>
        <v>#N/A</v>
      </c>
      <c r="AE269" s="324" t="e">
        <f t="shared" ca="1" si="121"/>
        <v>#N/A</v>
      </c>
      <c r="AG269" s="306">
        <f t="shared" ca="1" si="143"/>
        <v>6.6099927803196508</v>
      </c>
      <c r="AH269" s="304">
        <f t="shared" ca="1" si="144"/>
        <v>-2.8416065342359196</v>
      </c>
    </row>
    <row r="270" spans="1:34" x14ac:dyDescent="0.2">
      <c r="A270" s="347">
        <f t="shared" ca="1" si="122"/>
        <v>0.1</v>
      </c>
      <c r="B270" s="304">
        <f t="shared" ca="1" si="123"/>
        <v>20.800000000000004</v>
      </c>
      <c r="D270" s="306">
        <f t="shared" ca="1" si="124"/>
        <v>-0.76634919958736814</v>
      </c>
      <c r="E270" s="307">
        <f t="shared" ca="1" si="125"/>
        <v>-7.0052997874066918</v>
      </c>
      <c r="F270" s="304">
        <f t="shared" ca="1" si="126"/>
        <v>7.0470927485842303</v>
      </c>
      <c r="G270" s="306">
        <f t="shared" ca="1" si="127"/>
        <v>15.610276940320459</v>
      </c>
      <c r="H270" s="307">
        <f t="shared" ca="1" si="128"/>
        <v>-58.111805482319539</v>
      </c>
      <c r="I270" s="304">
        <f t="shared" ca="1" si="129"/>
        <v>60.171942652439306</v>
      </c>
      <c r="J270" s="306">
        <f t="shared" ca="1" si="130"/>
        <v>482.35877479473226</v>
      </c>
      <c r="K270" s="307">
        <f t="shared" ca="1" si="131"/>
        <v>1030.1633638766493</v>
      </c>
      <c r="L270" s="304">
        <f t="shared" ca="1" si="116"/>
        <v>1137.5001291846647</v>
      </c>
      <c r="M270" s="306">
        <f t="shared" ca="1" si="132"/>
        <v>-1.3083666178044671</v>
      </c>
      <c r="N270" s="304">
        <f t="shared" ca="1" si="133"/>
        <v>-74.963885256001987</v>
      </c>
      <c r="P270" s="310">
        <f t="shared" ca="1" si="134"/>
        <v>23</v>
      </c>
      <c r="Q270" s="304">
        <f t="shared" ca="1" si="135"/>
        <v>0</v>
      </c>
      <c r="R270" s="306">
        <f t="shared" ca="1" si="136"/>
        <v>0</v>
      </c>
      <c r="S270" s="307">
        <f t="shared" ca="1" si="137"/>
        <v>2.7549999999999994</v>
      </c>
      <c r="T270" s="304">
        <f t="shared" ca="1" si="117"/>
        <v>27.026549999999997</v>
      </c>
      <c r="U270" s="311">
        <f t="shared" ca="1" si="118"/>
        <v>0</v>
      </c>
      <c r="V270" s="306">
        <f t="shared" ca="1" si="119"/>
        <v>1.1049866554611232</v>
      </c>
      <c r="W270" s="304">
        <f t="shared" ca="1" si="120"/>
        <v>8.1925286439456215</v>
      </c>
      <c r="Y270" s="314" t="str">
        <f t="shared" ca="1" si="138"/>
        <v/>
      </c>
      <c r="Z270" s="315" t="str">
        <f t="shared" ca="1" si="139"/>
        <v/>
      </c>
      <c r="AA270" s="316" t="str">
        <f t="shared" ca="1" si="140"/>
        <v/>
      </c>
      <c r="AC270" s="310" t="e">
        <f t="shared" ca="1" si="141"/>
        <v>#N/A</v>
      </c>
      <c r="AD270" s="323" t="e">
        <f t="shared" ca="1" si="142"/>
        <v>#N/A</v>
      </c>
      <c r="AE270" s="324" t="e">
        <f t="shared" ca="1" si="121"/>
        <v>#N/A</v>
      </c>
      <c r="AG270" s="306">
        <f t="shared" ca="1" si="143"/>
        <v>6.5555929936188972</v>
      </c>
      <c r="AH270" s="304">
        <f t="shared" ca="1" si="144"/>
        <v>-2.9075134356059555</v>
      </c>
    </row>
    <row r="271" spans="1:34" x14ac:dyDescent="0.2">
      <c r="A271" s="347">
        <f t="shared" ca="1" si="122"/>
        <v>0.1</v>
      </c>
      <c r="B271" s="304">
        <f t="shared" ca="1" si="123"/>
        <v>20.900000000000006</v>
      </c>
      <c r="D271" s="306">
        <f t="shared" ca="1" si="124"/>
        <v>-0.77145916043870555</v>
      </c>
      <c r="E271" s="307">
        <f t="shared" ca="1" si="125"/>
        <v>-6.9381172755384011</v>
      </c>
      <c r="F271" s="304">
        <f t="shared" ca="1" si="126"/>
        <v>6.9808753437766811</v>
      </c>
      <c r="G271" s="306">
        <f t="shared" ca="1" si="127"/>
        <v>15.533131024276589</v>
      </c>
      <c r="H271" s="307">
        <f t="shared" ca="1" si="128"/>
        <v>-58.805617209873382</v>
      </c>
      <c r="I271" s="304">
        <f t="shared" ca="1" si="129"/>
        <v>60.822518649357988</v>
      </c>
      <c r="J271" s="306">
        <f t="shared" ca="1" si="130"/>
        <v>483.91594519296211</v>
      </c>
      <c r="K271" s="307">
        <f t="shared" ca="1" si="131"/>
        <v>1024.3174927420396</v>
      </c>
      <c r="L271" s="304">
        <f t="shared" ca="1" si="116"/>
        <v>1132.8728825200717</v>
      </c>
      <c r="M271" s="306">
        <f t="shared" ca="1" si="132"/>
        <v>-1.3125509142879586</v>
      </c>
      <c r="N271" s="304">
        <f t="shared" ca="1" si="133"/>
        <v>-75.203627784737492</v>
      </c>
      <c r="P271" s="310">
        <f t="shared" ca="1" si="134"/>
        <v>23</v>
      </c>
      <c r="Q271" s="304">
        <f t="shared" ca="1" si="135"/>
        <v>0</v>
      </c>
      <c r="R271" s="306">
        <f t="shared" ca="1" si="136"/>
        <v>0</v>
      </c>
      <c r="S271" s="307">
        <f t="shared" ca="1" si="137"/>
        <v>2.7549999999999994</v>
      </c>
      <c r="T271" s="304">
        <f t="shared" ca="1" si="117"/>
        <v>27.026549999999997</v>
      </c>
      <c r="U271" s="311">
        <f t="shared" ca="1" si="118"/>
        <v>0</v>
      </c>
      <c r="V271" s="306">
        <f t="shared" ca="1" si="119"/>
        <v>1.1056345148619284</v>
      </c>
      <c r="W271" s="304">
        <f t="shared" ca="1" si="120"/>
        <v>8.3755484959105626</v>
      </c>
      <c r="Y271" s="314" t="str">
        <f t="shared" ca="1" si="138"/>
        <v/>
      </c>
      <c r="Z271" s="315" t="str">
        <f t="shared" ca="1" si="139"/>
        <v/>
      </c>
      <c r="AA271" s="316" t="str">
        <f t="shared" ca="1" si="140"/>
        <v/>
      </c>
      <c r="AC271" s="310" t="e">
        <f t="shared" ca="1" si="141"/>
        <v>#N/A</v>
      </c>
      <c r="AD271" s="323" t="e">
        <f t="shared" ca="1" si="142"/>
        <v>#N/A</v>
      </c>
      <c r="AE271" s="324" t="e">
        <f t="shared" ca="1" si="121"/>
        <v>#N/A</v>
      </c>
      <c r="AG271" s="306">
        <f t="shared" ca="1" si="143"/>
        <v>6.5004354711681653</v>
      </c>
      <c r="AH271" s="304">
        <f t="shared" ca="1" si="144"/>
        <v>-2.9736946076027668</v>
      </c>
    </row>
    <row r="272" spans="1:34" x14ac:dyDescent="0.2">
      <c r="A272" s="347">
        <f t="shared" ca="1" si="122"/>
        <v>0.1</v>
      </c>
      <c r="B272" s="304">
        <f t="shared" ca="1" si="123"/>
        <v>21.000000000000007</v>
      </c>
      <c r="D272" s="306">
        <f t="shared" ca="1" si="124"/>
        <v>-0.77640131053715877</v>
      </c>
      <c r="E272" s="307">
        <f t="shared" ca="1" si="125"/>
        <v>-6.8706854344217128</v>
      </c>
      <c r="F272" s="304">
        <f t="shared" ca="1" si="126"/>
        <v>6.9144137375325245</v>
      </c>
      <c r="G272" s="306">
        <f t="shared" ca="1" si="127"/>
        <v>15.455490893222873</v>
      </c>
      <c r="H272" s="307">
        <f t="shared" ca="1" si="128"/>
        <v>-59.492685753315556</v>
      </c>
      <c r="I272" s="304">
        <f t="shared" ca="1" si="129"/>
        <v>61.467486176784966</v>
      </c>
      <c r="J272" s="306">
        <f t="shared" ca="1" si="130"/>
        <v>485.46537628883709</v>
      </c>
      <c r="K272" s="307">
        <f t="shared" ca="1" si="131"/>
        <v>1018.4025775938801</v>
      </c>
      <c r="L272" s="304">
        <f t="shared" ca="1" si="116"/>
        <v>1128.1934415804417</v>
      </c>
      <c r="M272" s="306">
        <f t="shared" ca="1" si="132"/>
        <v>-1.3166267752713696</v>
      </c>
      <c r="N272" s="304">
        <f t="shared" ca="1" si="133"/>
        <v>-75.437157416968986</v>
      </c>
      <c r="P272" s="310">
        <f t="shared" ca="1" si="134"/>
        <v>23</v>
      </c>
      <c r="Q272" s="304">
        <f t="shared" ca="1" si="135"/>
        <v>0</v>
      </c>
      <c r="R272" s="306">
        <f t="shared" ca="1" si="136"/>
        <v>0</v>
      </c>
      <c r="S272" s="307">
        <f t="shared" ca="1" si="137"/>
        <v>2.7549999999999994</v>
      </c>
      <c r="T272" s="304">
        <f t="shared" ca="1" si="117"/>
        <v>27.026549999999997</v>
      </c>
      <c r="U272" s="311">
        <f t="shared" ca="1" si="118"/>
        <v>0</v>
      </c>
      <c r="V272" s="306">
        <f t="shared" ca="1" si="119"/>
        <v>1.1062903927454115</v>
      </c>
      <c r="W272" s="304">
        <f t="shared" ca="1" si="120"/>
        <v>8.5591948813702849</v>
      </c>
      <c r="Y272" s="314" t="str">
        <f t="shared" ca="1" si="138"/>
        <v/>
      </c>
      <c r="Z272" s="315" t="str">
        <f t="shared" ca="1" si="139"/>
        <v/>
      </c>
      <c r="AA272" s="316" t="str">
        <f t="shared" ca="1" si="140"/>
        <v/>
      </c>
      <c r="AC272" s="310">
        <f t="shared" ca="1" si="141"/>
        <v>21.000000000000007</v>
      </c>
      <c r="AD272" s="323">
        <f t="shared" ca="1" si="142"/>
        <v>485.46537628883709</v>
      </c>
      <c r="AE272" s="324" t="e">
        <f t="shared" ca="1" si="121"/>
        <v>#N/A</v>
      </c>
      <c r="AG272" s="306">
        <f t="shared" ca="1" si="143"/>
        <v>6.4445695943931369</v>
      </c>
      <c r="AH272" s="304">
        <f t="shared" ca="1" si="144"/>
        <v>-3.0401264957933081</v>
      </c>
    </row>
    <row r="273" spans="1:34" x14ac:dyDescent="0.2">
      <c r="A273" s="347">
        <f t="shared" ca="1" si="122"/>
        <v>0.1</v>
      </c>
      <c r="B273" s="304">
        <f t="shared" ca="1" si="123"/>
        <v>21.100000000000009</v>
      </c>
      <c r="D273" s="306">
        <f t="shared" ca="1" si="124"/>
        <v>-0.78117558792450492</v>
      </c>
      <c r="E273" s="307">
        <f t="shared" ca="1" si="125"/>
        <v>-6.8030276500675404</v>
      </c>
      <c r="F273" s="304">
        <f t="shared" ca="1" si="126"/>
        <v>6.8477310480737108</v>
      </c>
      <c r="G273" s="306">
        <f t="shared" ca="1" si="127"/>
        <v>15.377373334430422</v>
      </c>
      <c r="H273" s="307">
        <f t="shared" ca="1" si="128"/>
        <v>-60.172988518322313</v>
      </c>
      <c r="I273" s="304">
        <f t="shared" ca="1" si="129"/>
        <v>62.106780289213198</v>
      </c>
      <c r="J273" s="306">
        <f t="shared" ca="1" si="130"/>
        <v>487.00701950021977</v>
      </c>
      <c r="K273" s="307">
        <f t="shared" ca="1" si="131"/>
        <v>1012.4192938802983</v>
      </c>
      <c r="L273" s="304">
        <f t="shared" ca="1" si="116"/>
        <v>1123.4628003025152</v>
      </c>
      <c r="M273" s="306">
        <f t="shared" ca="1" si="132"/>
        <v>-1.3205984025517656</v>
      </c>
      <c r="N273" s="304">
        <f t="shared" ca="1" si="133"/>
        <v>-75.664714897934701</v>
      </c>
      <c r="P273" s="310">
        <f t="shared" ca="1" si="134"/>
        <v>23</v>
      </c>
      <c r="Q273" s="304">
        <f t="shared" ca="1" si="135"/>
        <v>0</v>
      </c>
      <c r="R273" s="306">
        <f t="shared" ca="1" si="136"/>
        <v>0</v>
      </c>
      <c r="S273" s="307">
        <f t="shared" ca="1" si="137"/>
        <v>2.7549999999999994</v>
      </c>
      <c r="T273" s="304">
        <f t="shared" ca="1" si="117"/>
        <v>27.026549999999997</v>
      </c>
      <c r="U273" s="311">
        <f t="shared" ca="1" si="118"/>
        <v>0</v>
      </c>
      <c r="V273" s="306">
        <f t="shared" ca="1" si="119"/>
        <v>1.1069542273873654</v>
      </c>
      <c r="W273" s="304">
        <f t="shared" ca="1" si="120"/>
        <v>8.7434043477479033</v>
      </c>
      <c r="Y273" s="314" t="str">
        <f t="shared" ca="1" si="138"/>
        <v/>
      </c>
      <c r="Z273" s="315" t="str">
        <f t="shared" ca="1" si="139"/>
        <v/>
      </c>
      <c r="AA273" s="316" t="str">
        <f t="shared" ca="1" si="140"/>
        <v/>
      </c>
      <c r="AC273" s="310" t="e">
        <f t="shared" ca="1" si="141"/>
        <v>#N/A</v>
      </c>
      <c r="AD273" s="323" t="e">
        <f t="shared" ca="1" si="142"/>
        <v>#N/A</v>
      </c>
      <c r="AE273" s="324" t="e">
        <f t="shared" ca="1" si="121"/>
        <v>#N/A</v>
      </c>
      <c r="AG273" s="306">
        <f t="shared" ca="1" si="143"/>
        <v>6.3880428238451135</v>
      </c>
      <c r="AH273" s="304">
        <f t="shared" ca="1" si="144"/>
        <v>-3.1067858008603579</v>
      </c>
    </row>
    <row r="274" spans="1:34" x14ac:dyDescent="0.2">
      <c r="A274" s="347">
        <f t="shared" ca="1" si="122"/>
        <v>0.1</v>
      </c>
      <c r="B274" s="304">
        <f t="shared" ca="1" si="123"/>
        <v>21.20000000000001</v>
      </c>
      <c r="D274" s="306">
        <f t="shared" ca="1" si="124"/>
        <v>-0.78578204873466373</v>
      </c>
      <c r="E274" s="307">
        <f t="shared" ca="1" si="125"/>
        <v>-6.7351670510888297</v>
      </c>
      <c r="F274" s="304">
        <f t="shared" ca="1" si="126"/>
        <v>6.780850140962138</v>
      </c>
      <c r="G274" s="306">
        <f t="shared" ca="1" si="127"/>
        <v>15.298795129556956</v>
      </c>
      <c r="H274" s="307">
        <f t="shared" ca="1" si="128"/>
        <v>-60.846505223431194</v>
      </c>
      <c r="I274" s="304">
        <f t="shared" ca="1" si="129"/>
        <v>62.740340533991329</v>
      </c>
      <c r="J274" s="306">
        <f t="shared" ca="1" si="130"/>
        <v>488.54082792341916</v>
      </c>
      <c r="K274" s="307">
        <f t="shared" ca="1" si="131"/>
        <v>1006.3683191932106</v>
      </c>
      <c r="L274" s="304">
        <f t="shared" ca="1" si="116"/>
        <v>1118.6819630367995</v>
      </c>
      <c r="M274" s="306">
        <f t="shared" ca="1" si="132"/>
        <v>-1.3244697875576272</v>
      </c>
      <c r="N274" s="304">
        <f t="shared" ca="1" si="133"/>
        <v>-75.886528919640796</v>
      </c>
      <c r="P274" s="310">
        <f t="shared" ca="1" si="134"/>
        <v>23</v>
      </c>
      <c r="Q274" s="304">
        <f t="shared" ca="1" si="135"/>
        <v>0</v>
      </c>
      <c r="R274" s="306">
        <f t="shared" ca="1" si="136"/>
        <v>0</v>
      </c>
      <c r="S274" s="307">
        <f t="shared" ca="1" si="137"/>
        <v>2.7549999999999994</v>
      </c>
      <c r="T274" s="304">
        <f t="shared" ca="1" si="117"/>
        <v>27.026549999999997</v>
      </c>
      <c r="U274" s="311">
        <f t="shared" ca="1" si="118"/>
        <v>0</v>
      </c>
      <c r="V274" s="306">
        <f t="shared" ca="1" si="119"/>
        <v>1.1076259568261222</v>
      </c>
      <c r="W274" s="304">
        <f t="shared" ca="1" si="120"/>
        <v>8.9281142122153234</v>
      </c>
      <c r="Y274" s="314" t="str">
        <f t="shared" ca="1" si="138"/>
        <v/>
      </c>
      <c r="Z274" s="315" t="str">
        <f t="shared" ca="1" si="139"/>
        <v/>
      </c>
      <c r="AA274" s="316" t="str">
        <f t="shared" ca="1" si="140"/>
        <v/>
      </c>
      <c r="AC274" s="310" t="e">
        <f t="shared" ca="1" si="141"/>
        <v>#N/A</v>
      </c>
      <c r="AD274" s="323" t="e">
        <f t="shared" ca="1" si="142"/>
        <v>#N/A</v>
      </c>
      <c r="AE274" s="324" t="e">
        <f t="shared" ca="1" si="121"/>
        <v>#N/A</v>
      </c>
      <c r="AG274" s="306">
        <f t="shared" ca="1" si="143"/>
        <v>6.3309008111559546</v>
      </c>
      <c r="AH274" s="304">
        <f t="shared" ca="1" si="144"/>
        <v>-3.1736494910155737</v>
      </c>
    </row>
    <row r="275" spans="1:34" x14ac:dyDescent="0.2">
      <c r="A275" s="347">
        <f t="shared" ca="1" si="122"/>
        <v>0.1</v>
      </c>
      <c r="B275" s="304">
        <f t="shared" ca="1" si="123"/>
        <v>21.300000000000011</v>
      </c>
      <c r="D275" s="306">
        <f t="shared" ca="1" si="124"/>
        <v>-0.79022086289081428</v>
      </c>
      <c r="E275" s="307">
        <f t="shared" ca="1" si="125"/>
        <v>-6.6671264956247152</v>
      </c>
      <c r="F275" s="304">
        <f t="shared" ca="1" si="126"/>
        <v>6.7137936161911478</v>
      </c>
      <c r="G275" s="306">
        <f t="shared" ca="1" si="127"/>
        <v>15.219773043267875</v>
      </c>
      <c r="H275" s="307">
        <f t="shared" ca="1" si="128"/>
        <v>-61.513217872993664</v>
      </c>
      <c r="I275" s="304">
        <f t="shared" ca="1" si="129"/>
        <v>63.368110785938462</v>
      </c>
      <c r="J275" s="306">
        <f t="shared" ca="1" si="130"/>
        <v>490.06675633206038</v>
      </c>
      <c r="K275" s="307">
        <f t="shared" ca="1" si="131"/>
        <v>1000.2503330383894</v>
      </c>
      <c r="L275" s="304">
        <f t="shared" ca="1" si="116"/>
        <v>1113.8519445623085</v>
      </c>
      <c r="M275" s="306">
        <f t="shared" ca="1" si="132"/>
        <v>-1.3282447239365047</v>
      </c>
      <c r="N275" s="304">
        <f t="shared" ca="1" si="133"/>
        <v>-76.10281684208087</v>
      </c>
      <c r="P275" s="310">
        <f t="shared" ca="1" si="134"/>
        <v>23</v>
      </c>
      <c r="Q275" s="304">
        <f t="shared" ca="1" si="135"/>
        <v>0</v>
      </c>
      <c r="R275" s="306">
        <f t="shared" ca="1" si="136"/>
        <v>0</v>
      </c>
      <c r="S275" s="307">
        <f t="shared" ca="1" si="137"/>
        <v>2.7549999999999994</v>
      </c>
      <c r="T275" s="304">
        <f t="shared" ca="1" si="117"/>
        <v>27.026549999999997</v>
      </c>
      <c r="U275" s="311">
        <f t="shared" ca="1" si="118"/>
        <v>0</v>
      </c>
      <c r="V275" s="306">
        <f t="shared" ca="1" si="119"/>
        <v>1.1083055188828557</v>
      </c>
      <c r="W275" s="304">
        <f t="shared" ca="1" si="120"/>
        <v>9.1132625928998792</v>
      </c>
      <c r="Y275" s="314" t="str">
        <f t="shared" ca="1" si="138"/>
        <v/>
      </c>
      <c r="Z275" s="315" t="str">
        <f t="shared" ca="1" si="139"/>
        <v/>
      </c>
      <c r="AA275" s="316" t="str">
        <f t="shared" ca="1" si="140"/>
        <v/>
      </c>
      <c r="AC275" s="310" t="e">
        <f t="shared" ca="1" si="141"/>
        <v>#N/A</v>
      </c>
      <c r="AD275" s="323" t="e">
        <f t="shared" ca="1" si="142"/>
        <v>#N/A</v>
      </c>
      <c r="AE275" s="324" t="e">
        <f t="shared" ca="1" si="121"/>
        <v>#N/A</v>
      </c>
      <c r="AG275" s="306">
        <f t="shared" ca="1" si="143"/>
        <v>6.2731875011039122</v>
      </c>
      <c r="AH275" s="304">
        <f t="shared" ca="1" si="144"/>
        <v>-3.2406948138712615</v>
      </c>
    </row>
    <row r="276" spans="1:34" x14ac:dyDescent="0.2">
      <c r="A276" s="347">
        <f t="shared" ca="1" si="122"/>
        <v>0.1</v>
      </c>
      <c r="B276" s="304">
        <f t="shared" ca="1" si="123"/>
        <v>21.400000000000013</v>
      </c>
      <c r="D276" s="306">
        <f t="shared" ca="1" si="124"/>
        <v>-0.79449230992978181</v>
      </c>
      <c r="E276" s="307">
        <f t="shared" ca="1" si="125"/>
        <v>-6.5989285589087014</v>
      </c>
      <c r="F276" s="304">
        <f t="shared" ca="1" si="126"/>
        <v>6.6465837959148937</v>
      </c>
      <c r="G276" s="306">
        <f t="shared" ca="1" si="127"/>
        <v>15.140323812274897</v>
      </c>
      <c r="H276" s="307">
        <f t="shared" ca="1" si="128"/>
        <v>-62.173110728884531</v>
      </c>
      <c r="I276" s="304">
        <f t="shared" ca="1" si="129"/>
        <v>63.990039090835658</v>
      </c>
      <c r="J276" s="306">
        <f t="shared" ca="1" si="130"/>
        <v>491.58476117483752</v>
      </c>
      <c r="K276" s="307">
        <f t="shared" ca="1" si="131"/>
        <v>994.06601660829551</v>
      </c>
      <c r="L276" s="304">
        <f t="shared" ca="1" si="116"/>
        <v>1108.9737701112708</v>
      </c>
      <c r="M276" s="306">
        <f t="shared" ca="1" si="132"/>
        <v>-1.3319268192812006</v>
      </c>
      <c r="N276" s="304">
        <f t="shared" ca="1" si="133"/>
        <v>-76.31378536509672</v>
      </c>
      <c r="P276" s="310">
        <f t="shared" ca="1" si="134"/>
        <v>23</v>
      </c>
      <c r="Q276" s="304">
        <f t="shared" ca="1" si="135"/>
        <v>0</v>
      </c>
      <c r="R276" s="306">
        <f t="shared" ca="1" si="136"/>
        <v>0</v>
      </c>
      <c r="S276" s="307">
        <f t="shared" ca="1" si="137"/>
        <v>2.7549999999999994</v>
      </c>
      <c r="T276" s="304">
        <f t="shared" ca="1" si="117"/>
        <v>27.026549999999997</v>
      </c>
      <c r="U276" s="311">
        <f t="shared" ca="1" si="118"/>
        <v>0</v>
      </c>
      <c r="V276" s="306">
        <f t="shared" ca="1" si="119"/>
        <v>1.1089928511816796</v>
      </c>
      <c r="W276" s="304">
        <f t="shared" ca="1" si="120"/>
        <v>9.2987884385851789</v>
      </c>
      <c r="Y276" s="314" t="str">
        <f t="shared" ca="1" si="138"/>
        <v/>
      </c>
      <c r="Z276" s="315" t="str">
        <f t="shared" ca="1" si="139"/>
        <v/>
      </c>
      <c r="AA276" s="316" t="str">
        <f t="shared" ca="1" si="140"/>
        <v/>
      </c>
      <c r="AC276" s="310" t="e">
        <f t="shared" ca="1" si="141"/>
        <v>#N/A</v>
      </c>
      <c r="AD276" s="323" t="e">
        <f t="shared" ca="1" si="142"/>
        <v>#N/A</v>
      </c>
      <c r="AE276" s="324" t="e">
        <f t="shared" ca="1" si="121"/>
        <v>#N/A</v>
      </c>
      <c r="AG276" s="306">
        <f t="shared" ca="1" si="143"/>
        <v>6.2149452247534871</v>
      </c>
      <c r="AH276" s="304">
        <f t="shared" ca="1" si="144"/>
        <v>-3.3078993077676517</v>
      </c>
    </row>
    <row r="277" spans="1:34" x14ac:dyDescent="0.2">
      <c r="A277" s="347">
        <f t="shared" ca="1" si="122"/>
        <v>0.1</v>
      </c>
      <c r="B277" s="304">
        <f t="shared" ca="1" si="123"/>
        <v>21.500000000000014</v>
      </c>
      <c r="D277" s="306">
        <f t="shared" ca="1" si="124"/>
        <v>-0.79859677494377457</v>
      </c>
      <c r="E277" s="307">
        <f t="shared" ca="1" si="125"/>
        <v>-6.5305955214739191</v>
      </c>
      <c r="F277" s="304">
        <f t="shared" ca="1" si="126"/>
        <v>6.5792427128086564</v>
      </c>
      <c r="G277" s="306">
        <f t="shared" ca="1" si="127"/>
        <v>15.060464134780519</v>
      </c>
      <c r="H277" s="307">
        <f t="shared" ca="1" si="128"/>
        <v>-62.826170281031921</v>
      </c>
      <c r="I277" s="304">
        <f t="shared" ca="1" si="129"/>
        <v>64.606077517027984</v>
      </c>
      <c r="J277" s="306">
        <f t="shared" ca="1" si="130"/>
        <v>493.09480057219031</v>
      </c>
      <c r="K277" s="307">
        <f t="shared" ca="1" si="131"/>
        <v>987.81605255779971</v>
      </c>
      <c r="L277" s="304">
        <f t="shared" ca="1" si="116"/>
        <v>1104.0484754041381</v>
      </c>
      <c r="M277" s="306">
        <f t="shared" ca="1" si="132"/>
        <v>-1.3355195060596226</v>
      </c>
      <c r="N277" s="304">
        <f t="shared" ca="1" si="133"/>
        <v>-76.519631154612739</v>
      </c>
      <c r="P277" s="310">
        <f t="shared" ca="1" si="134"/>
        <v>23</v>
      </c>
      <c r="Q277" s="304">
        <f t="shared" ca="1" si="135"/>
        <v>0</v>
      </c>
      <c r="R277" s="306">
        <f t="shared" ca="1" si="136"/>
        <v>0</v>
      </c>
      <c r="S277" s="307">
        <f t="shared" ca="1" si="137"/>
        <v>2.7549999999999994</v>
      </c>
      <c r="T277" s="304">
        <f t="shared" ca="1" si="117"/>
        <v>27.026549999999997</v>
      </c>
      <c r="U277" s="311">
        <f t="shared" ca="1" si="118"/>
        <v>0</v>
      </c>
      <c r="V277" s="306">
        <f t="shared" ca="1" si="119"/>
        <v>1.1096878911695216</v>
      </c>
      <c r="W277" s="304">
        <f t="shared" ca="1" si="120"/>
        <v>9.4846315569031567</v>
      </c>
      <c r="Y277" s="314" t="str">
        <f t="shared" ca="1" si="138"/>
        <v/>
      </c>
      <c r="Z277" s="315" t="str">
        <f t="shared" ca="1" si="139"/>
        <v/>
      </c>
      <c r="AA277" s="316" t="str">
        <f t="shared" ca="1" si="140"/>
        <v/>
      </c>
      <c r="AC277" s="310" t="e">
        <f t="shared" ca="1" si="141"/>
        <v>#N/A</v>
      </c>
      <c r="AD277" s="323" t="e">
        <f t="shared" ca="1" si="142"/>
        <v>#N/A</v>
      </c>
      <c r="AE277" s="324" t="e">
        <f t="shared" ca="1" si="121"/>
        <v>#N/A</v>
      </c>
      <c r="AG277" s="306">
        <f t="shared" ca="1" si="143"/>
        <v>6.1562147845364557</v>
      </c>
      <c r="AH277" s="304">
        <f t="shared" ca="1" si="144"/>
        <v>-3.3752408125536046</v>
      </c>
    </row>
    <row r="278" spans="1:34" x14ac:dyDescent="0.2">
      <c r="A278" s="347">
        <f t="shared" ca="1" si="122"/>
        <v>0.1</v>
      </c>
      <c r="B278" s="304">
        <f t="shared" ca="1" si="123"/>
        <v>21.600000000000016</v>
      </c>
      <c r="D278" s="306">
        <f t="shared" ca="1" si="124"/>
        <v>-0.80253474463076169</v>
      </c>
      <c r="E278" s="307">
        <f t="shared" ca="1" si="125"/>
        <v>-6.462149357988463</v>
      </c>
      <c r="F278" s="304">
        <f t="shared" ca="1" si="126"/>
        <v>6.5117920990530918</v>
      </c>
      <c r="G278" s="306">
        <f t="shared" ca="1" si="127"/>
        <v>14.980210660317443</v>
      </c>
      <c r="H278" s="307">
        <f t="shared" ca="1" si="128"/>
        <v>-63.472385216830766</v>
      </c>
      <c r="I278" s="304">
        <f t="shared" ca="1" si="129"/>
        <v>65.216182014445195</v>
      </c>
      <c r="J278" s="306">
        <f t="shared" ca="1" si="130"/>
        <v>494.5968343119452</v>
      </c>
      <c r="K278" s="307">
        <f t="shared" ca="1" si="131"/>
        <v>981.50112478290657</v>
      </c>
      <c r="L278" s="304">
        <f t="shared" ca="1" si="116"/>
        <v>1099.0771066952075</v>
      </c>
      <c r="M278" s="306">
        <f t="shared" ca="1" si="132"/>
        <v>-1.3390260518081847</v>
      </c>
      <c r="N278" s="304">
        <f t="shared" ca="1" si="133"/>
        <v>-76.720541426674899</v>
      </c>
      <c r="P278" s="310">
        <f t="shared" ca="1" si="134"/>
        <v>23</v>
      </c>
      <c r="Q278" s="304">
        <f t="shared" ca="1" si="135"/>
        <v>0</v>
      </c>
      <c r="R278" s="306">
        <f t="shared" ca="1" si="136"/>
        <v>0</v>
      </c>
      <c r="S278" s="307">
        <f t="shared" ca="1" si="137"/>
        <v>2.7549999999999994</v>
      </c>
      <c r="T278" s="304">
        <f t="shared" ca="1" si="117"/>
        <v>27.026549999999997</v>
      </c>
      <c r="U278" s="311">
        <f t="shared" ca="1" si="118"/>
        <v>0</v>
      </c>
      <c r="V278" s="306">
        <f t="shared" ca="1" si="119"/>
        <v>1.1103905761357673</v>
      </c>
      <c r="W278" s="304">
        <f t="shared" ca="1" si="120"/>
        <v>9.6707326410173433</v>
      </c>
      <c r="Y278" s="314" t="str">
        <f t="shared" ca="1" si="138"/>
        <v/>
      </c>
      <c r="Z278" s="315" t="str">
        <f t="shared" ca="1" si="139"/>
        <v/>
      </c>
      <c r="AA278" s="316" t="str">
        <f t="shared" ca="1" si="140"/>
        <v/>
      </c>
      <c r="AC278" s="310" t="e">
        <f t="shared" ca="1" si="141"/>
        <v>#N/A</v>
      </c>
      <c r="AD278" s="323" t="e">
        <f t="shared" ca="1" si="142"/>
        <v>#N/A</v>
      </c>
      <c r="AE278" s="324" t="e">
        <f t="shared" ca="1" si="121"/>
        <v>#N/A</v>
      </c>
      <c r="AG278" s="306">
        <f t="shared" ca="1" si="143"/>
        <v>6.0970355320549707</v>
      </c>
      <c r="AH278" s="304">
        <f t="shared" ca="1" si="144"/>
        <v>-3.4426974798196581</v>
      </c>
    </row>
    <row r="279" spans="1:34" x14ac:dyDescent="0.2">
      <c r="A279" s="347">
        <f t="shared" ca="1" si="122"/>
        <v>0.1</v>
      </c>
      <c r="B279" s="304">
        <f t="shared" ca="1" si="123"/>
        <v>21.700000000000017</v>
      </c>
      <c r="D279" s="306">
        <f t="shared" ca="1" si="124"/>
        <v>-0.80630680344587879</v>
      </c>
      <c r="E279" s="307">
        <f t="shared" ca="1" si="125"/>
        <v>-6.3936117267136101</v>
      </c>
      <c r="F279" s="304">
        <f t="shared" ca="1" si="126"/>
        <v>6.4442533759352534</v>
      </c>
      <c r="G279" s="306">
        <f t="shared" ca="1" si="127"/>
        <v>14.899579979972856</v>
      </c>
      <c r="H279" s="307">
        <f t="shared" ca="1" si="128"/>
        <v>-64.11174638950213</v>
      </c>
      <c r="I279" s="304">
        <f t="shared" ca="1" si="129"/>
        <v>65.820312280415749</v>
      </c>
      <c r="J279" s="306">
        <f t="shared" ca="1" si="130"/>
        <v>496.0908238439597</v>
      </c>
      <c r="K279" s="307">
        <f t="shared" ca="1" si="131"/>
        <v>975.12191820258988</v>
      </c>
      <c r="L279" s="304">
        <f t="shared" ca="1" si="116"/>
        <v>1094.0607208291856</v>
      </c>
      <c r="M279" s="306">
        <f t="shared" ca="1" si="132"/>
        <v>-1.3424495686438049</v>
      </c>
      <c r="N279" s="304">
        <f t="shared" ca="1" si="133"/>
        <v>-76.916694492447917</v>
      </c>
      <c r="P279" s="310">
        <f t="shared" ca="1" si="134"/>
        <v>23</v>
      </c>
      <c r="Q279" s="304">
        <f t="shared" ca="1" si="135"/>
        <v>0</v>
      </c>
      <c r="R279" s="306">
        <f t="shared" ca="1" si="136"/>
        <v>0</v>
      </c>
      <c r="S279" s="307">
        <f t="shared" ca="1" si="137"/>
        <v>2.7549999999999994</v>
      </c>
      <c r="T279" s="304">
        <f t="shared" ca="1" si="117"/>
        <v>27.026549999999997</v>
      </c>
      <c r="U279" s="311">
        <f t="shared" ca="1" si="118"/>
        <v>0</v>
      </c>
      <c r="V279" s="306">
        <f t="shared" ca="1" si="119"/>
        <v>1.1111008432316629</v>
      </c>
      <c r="W279" s="304">
        <f t="shared" ca="1" si="120"/>
        <v>9.8570332947998232</v>
      </c>
      <c r="Y279" s="314" t="str">
        <f t="shared" ca="1" si="138"/>
        <v/>
      </c>
      <c r="Z279" s="315" t="str">
        <f t="shared" ca="1" si="139"/>
        <v/>
      </c>
      <c r="AA279" s="316" t="str">
        <f t="shared" ca="1" si="140"/>
        <v/>
      </c>
      <c r="AC279" s="310" t="e">
        <f t="shared" ca="1" si="141"/>
        <v>#N/A</v>
      </c>
      <c r="AD279" s="323" t="e">
        <f t="shared" ca="1" si="142"/>
        <v>#N/A</v>
      </c>
      <c r="AE279" s="324" t="e">
        <f t="shared" ca="1" si="121"/>
        <v>#N/A</v>
      </c>
      <c r="AG279" s="306">
        <f t="shared" ca="1" si="143"/>
        <v>6.0374454393103587</v>
      </c>
      <c r="AH279" s="304">
        <f t="shared" ca="1" si="144"/>
        <v>-3.5102477825834284</v>
      </c>
    </row>
    <row r="280" spans="1:34" x14ac:dyDescent="0.2">
      <c r="A280" s="347">
        <f t="shared" ca="1" si="122"/>
        <v>0.1</v>
      </c>
      <c r="B280" s="304">
        <f t="shared" ca="1" si="123"/>
        <v>21.800000000000018</v>
      </c>
      <c r="D280" s="306">
        <f t="shared" ca="1" si="124"/>
        <v>-0.8099136298471753</v>
      </c>
      <c r="E280" s="307">
        <f t="shared" ca="1" si="125"/>
        <v>-6.325003959577538</v>
      </c>
      <c r="F280" s="304">
        <f t="shared" ca="1" si="126"/>
        <v>6.3766476440590445</v>
      </c>
      <c r="G280" s="306">
        <f t="shared" ca="1" si="127"/>
        <v>14.818588616988139</v>
      </c>
      <c r="H280" s="307">
        <f t="shared" ca="1" si="128"/>
        <v>-64.744246785459879</v>
      </c>
      <c r="I280" s="304">
        <f t="shared" ca="1" si="129"/>
        <v>66.418431631709453</v>
      </c>
      <c r="J280" s="306">
        <f t="shared" ca="1" si="130"/>
        <v>497.57673227380775</v>
      </c>
      <c r="K280" s="307">
        <f t="shared" ca="1" si="131"/>
        <v>968.67911854384181</v>
      </c>
      <c r="L280" s="304">
        <f t="shared" ca="1" si="116"/>
        <v>1089.000385309002</v>
      </c>
      <c r="M280" s="306">
        <f t="shared" ca="1" si="132"/>
        <v>-1.3457930221451231</v>
      </c>
      <c r="N280" s="304">
        <f t="shared" ca="1" si="133"/>
        <v>-77.108260267071685</v>
      </c>
      <c r="P280" s="310">
        <f t="shared" ca="1" si="134"/>
        <v>23</v>
      </c>
      <c r="Q280" s="304">
        <f t="shared" ca="1" si="135"/>
        <v>0</v>
      </c>
      <c r="R280" s="306">
        <f t="shared" ca="1" si="136"/>
        <v>0</v>
      </c>
      <c r="S280" s="307">
        <f t="shared" ca="1" si="137"/>
        <v>2.7549999999999994</v>
      </c>
      <c r="T280" s="304">
        <f t="shared" ca="1" si="117"/>
        <v>27.026549999999997</v>
      </c>
      <c r="U280" s="311">
        <f t="shared" ca="1" si="118"/>
        <v>0</v>
      </c>
      <c r="V280" s="306">
        <f t="shared" ca="1" si="119"/>
        <v>1.1118186294894659</v>
      </c>
      <c r="W280" s="304">
        <f t="shared" ca="1" si="120"/>
        <v>10.043476056507128</v>
      </c>
      <c r="Y280" s="314" t="str">
        <f t="shared" ca="1" si="138"/>
        <v/>
      </c>
      <c r="Z280" s="315" t="str">
        <f t="shared" ca="1" si="139"/>
        <v/>
      </c>
      <c r="AA280" s="316" t="str">
        <f t="shared" ca="1" si="140"/>
        <v/>
      </c>
      <c r="AC280" s="310" t="e">
        <f t="shared" ca="1" si="141"/>
        <v>#N/A</v>
      </c>
      <c r="AD280" s="323" t="e">
        <f t="shared" ca="1" si="142"/>
        <v>#N/A</v>
      </c>
      <c r="AE280" s="324" t="e">
        <f t="shared" ca="1" si="121"/>
        <v>#N/A</v>
      </c>
      <c r="AG280" s="306">
        <f t="shared" ca="1" si="143"/>
        <v>5.9774811639919587</v>
      </c>
      <c r="AH280" s="304">
        <f t="shared" ca="1" si="144"/>
        <v>-3.5778705244282487</v>
      </c>
    </row>
    <row r="281" spans="1:34" x14ac:dyDescent="0.2">
      <c r="A281" s="347">
        <f t="shared" ca="1" si="122"/>
        <v>0.1</v>
      </c>
      <c r="B281" s="304">
        <f t="shared" ca="1" si="123"/>
        <v>21.90000000000002</v>
      </c>
      <c r="D281" s="306">
        <f t="shared" ca="1" si="124"/>
        <v>-0.81335599262988789</v>
      </c>
      <c r="E281" s="307">
        <f t="shared" ca="1" si="125"/>
        <v>-6.256347052856829</v>
      </c>
      <c r="F281" s="304">
        <f t="shared" ca="1" si="126"/>
        <v>6.3089956741574396</v>
      </c>
      <c r="G281" s="306">
        <f t="shared" ca="1" si="127"/>
        <v>14.73725301772515</v>
      </c>
      <c r="H281" s="307">
        <f t="shared" ca="1" si="128"/>
        <v>-65.369881490745556</v>
      </c>
      <c r="I281" s="304">
        <f t="shared" ca="1" si="129"/>
        <v>67.010506882298444</v>
      </c>
      <c r="J281" s="306">
        <f t="shared" ca="1" si="130"/>
        <v>499.05452435554344</v>
      </c>
      <c r="K281" s="307">
        <f t="shared" ca="1" si="131"/>
        <v>962.17341213003158</v>
      </c>
      <c r="L281" s="304">
        <f t="shared" ca="1" si="116"/>
        <v>1083.897178375184</v>
      </c>
      <c r="M281" s="306">
        <f t="shared" ca="1" si="132"/>
        <v>-1.3490592396495003</v>
      </c>
      <c r="N281" s="304">
        <f t="shared" ca="1" si="133"/>
        <v>-77.295400745044248</v>
      </c>
      <c r="P281" s="310">
        <f t="shared" ca="1" si="134"/>
        <v>23</v>
      </c>
      <c r="Q281" s="304">
        <f t="shared" ca="1" si="135"/>
        <v>0</v>
      </c>
      <c r="R281" s="306">
        <f t="shared" ca="1" si="136"/>
        <v>0</v>
      </c>
      <c r="S281" s="307">
        <f t="shared" ca="1" si="137"/>
        <v>2.7549999999999994</v>
      </c>
      <c r="T281" s="304">
        <f t="shared" ca="1" si="117"/>
        <v>27.026549999999997</v>
      </c>
      <c r="U281" s="311">
        <f t="shared" ca="1" si="118"/>
        <v>0</v>
      </c>
      <c r="V281" s="306">
        <f t="shared" ca="1" si="119"/>
        <v>1.1125438718413387</v>
      </c>
      <c r="W281" s="304">
        <f t="shared" ca="1" si="120"/>
        <v>10.230004420962789</v>
      </c>
      <c r="Y281" s="314" t="str">
        <f t="shared" ca="1" si="138"/>
        <v/>
      </c>
      <c r="Z281" s="315" t="str">
        <f t="shared" ca="1" si="139"/>
        <v/>
      </c>
      <c r="AA281" s="316" t="str">
        <f t="shared" ca="1" si="140"/>
        <v/>
      </c>
      <c r="AC281" s="310" t="e">
        <f t="shared" ca="1" si="141"/>
        <v>#N/A</v>
      </c>
      <c r="AD281" s="323" t="e">
        <f t="shared" ca="1" si="142"/>
        <v>#N/A</v>
      </c>
      <c r="AE281" s="324" t="e">
        <f t="shared" ca="1" si="121"/>
        <v>#N/A</v>
      </c>
      <c r="AG281" s="306">
        <f t="shared" ca="1" si="143"/>
        <v>5.9171781093980593</v>
      </c>
      <c r="AH281" s="304">
        <f t="shared" ca="1" si="144"/>
        <v>-3.6455448480969617</v>
      </c>
    </row>
    <row r="282" spans="1:34" x14ac:dyDescent="0.2">
      <c r="A282" s="347">
        <f t="shared" ca="1" si="122"/>
        <v>0.1</v>
      </c>
      <c r="B282" s="304">
        <f t="shared" ca="1" si="123"/>
        <v>22.000000000000021</v>
      </c>
      <c r="D282" s="306">
        <f t="shared" ca="1" si="124"/>
        <v>-0.81663474734419861</v>
      </c>
      <c r="E282" s="307">
        <f t="shared" ca="1" si="125"/>
        <v>-6.1876616584577384</v>
      </c>
      <c r="F282" s="304">
        <f t="shared" ca="1" si="126"/>
        <v>6.2413178984985125</v>
      </c>
      <c r="G282" s="306">
        <f t="shared" ca="1" si="127"/>
        <v>14.655589542990731</v>
      </c>
      <c r="H282" s="307">
        <f t="shared" ca="1" si="128"/>
        <v>-65.988647656591326</v>
      </c>
      <c r="I282" s="304">
        <f t="shared" ca="1" si="129"/>
        <v>67.596508226374937</v>
      </c>
      <c r="J282" s="306">
        <f t="shared" ca="1" si="130"/>
        <v>500.52416648357922</v>
      </c>
      <c r="K282" s="307">
        <f t="shared" ca="1" si="131"/>
        <v>955.60548567266471</v>
      </c>
      <c r="L282" s="304">
        <f t="shared" ca="1" si="116"/>
        <v>1078.7521890970934</v>
      </c>
      <c r="M282" s="306">
        <f t="shared" ca="1" si="132"/>
        <v>-1.3522509180086519</v>
      </c>
      <c r="N282" s="304">
        <f t="shared" ca="1" si="133"/>
        <v>-77.478270444586883</v>
      </c>
      <c r="P282" s="310">
        <f t="shared" ca="1" si="134"/>
        <v>23</v>
      </c>
      <c r="Q282" s="304">
        <f t="shared" ca="1" si="135"/>
        <v>0</v>
      </c>
      <c r="R282" s="306">
        <f t="shared" ca="1" si="136"/>
        <v>0</v>
      </c>
      <c r="S282" s="307">
        <f t="shared" ca="1" si="137"/>
        <v>2.7549999999999994</v>
      </c>
      <c r="T282" s="304">
        <f t="shared" ca="1" si="117"/>
        <v>27.026549999999997</v>
      </c>
      <c r="U282" s="311">
        <f t="shared" ca="1" si="118"/>
        <v>0</v>
      </c>
      <c r="V282" s="306">
        <f t="shared" ca="1" si="119"/>
        <v>1.1132765071379718</v>
      </c>
      <c r="W282" s="304">
        <f t="shared" ca="1" si="120"/>
        <v>10.416562860256448</v>
      </c>
      <c r="Y282" s="314" t="str">
        <f t="shared" ca="1" si="138"/>
        <v/>
      </c>
      <c r="Z282" s="315" t="str">
        <f t="shared" ca="1" si="139"/>
        <v/>
      </c>
      <c r="AA282" s="316" t="str">
        <f t="shared" ca="1" si="140"/>
        <v/>
      </c>
      <c r="AC282" s="310">
        <f t="shared" ca="1" si="141"/>
        <v>22.000000000000021</v>
      </c>
      <c r="AD282" s="323">
        <f t="shared" ca="1" si="142"/>
        <v>500.52416648357922</v>
      </c>
      <c r="AE282" s="324" t="e">
        <f t="shared" ca="1" si="121"/>
        <v>#N/A</v>
      </c>
      <c r="AG282" s="306">
        <f t="shared" ca="1" si="143"/>
        <v>5.8565704795049891</v>
      </c>
      <c r="AH282" s="304">
        <f t="shared" ca="1" si="144"/>
        <v>-3.713250243543663</v>
      </c>
    </row>
    <row r="283" spans="1:34" x14ac:dyDescent="0.2">
      <c r="A283" s="347">
        <f t="shared" ca="1" si="122"/>
        <v>0.1</v>
      </c>
      <c r="B283" s="304">
        <f t="shared" ca="1" si="123"/>
        <v>22.100000000000023</v>
      </c>
      <c r="D283" s="306">
        <f t="shared" ca="1" si="124"/>
        <v>-0.81975083279206507</v>
      </c>
      <c r="E283" s="307">
        <f t="shared" ca="1" si="125"/>
        <v>-6.1189680757889171</v>
      </c>
      <c r="F283" s="304">
        <f t="shared" ca="1" si="126"/>
        <v>6.1736344028770613</v>
      </c>
      <c r="G283" s="306">
        <f t="shared" ca="1" si="127"/>
        <v>14.573614459711525</v>
      </c>
      <c r="H283" s="307">
        <f t="shared" ca="1" si="128"/>
        <v>-66.600544464170213</v>
      </c>
      <c r="I283" s="304">
        <f t="shared" ca="1" si="129"/>
        <v>68.176409126208952</v>
      </c>
      <c r="J283" s="306">
        <f t="shared" ca="1" si="130"/>
        <v>501.98562668371432</v>
      </c>
      <c r="K283" s="307">
        <f t="shared" ca="1" si="131"/>
        <v>948.97602606662667</v>
      </c>
      <c r="L283" s="304">
        <f t="shared" ca="1" si="116"/>
        <v>1073.5665174763269</v>
      </c>
      <c r="M283" s="306">
        <f t="shared" ca="1" si="132"/>
        <v>-1.3553706308423543</v>
      </c>
      <c r="N283" s="304">
        <f t="shared" ca="1" si="133"/>
        <v>-77.657016823250828</v>
      </c>
      <c r="P283" s="310">
        <f t="shared" ca="1" si="134"/>
        <v>23</v>
      </c>
      <c r="Q283" s="304">
        <f t="shared" ca="1" si="135"/>
        <v>0</v>
      </c>
      <c r="R283" s="306">
        <f t="shared" ca="1" si="136"/>
        <v>0</v>
      </c>
      <c r="S283" s="307">
        <f t="shared" ca="1" si="137"/>
        <v>2.7549999999999994</v>
      </c>
      <c r="T283" s="304">
        <f t="shared" ca="1" si="117"/>
        <v>27.026549999999997</v>
      </c>
      <c r="U283" s="311">
        <f t="shared" ca="1" si="118"/>
        <v>0</v>
      </c>
      <c r="V283" s="306">
        <f t="shared" ca="1" si="119"/>
        <v>1.1140164721669323</v>
      </c>
      <c r="W283" s="304">
        <f t="shared" ca="1" si="120"/>
        <v>10.603096842972032</v>
      </c>
      <c r="Y283" s="314" t="str">
        <f t="shared" ca="1" si="138"/>
        <v/>
      </c>
      <c r="Z283" s="315" t="str">
        <f t="shared" ca="1" si="139"/>
        <v/>
      </c>
      <c r="AA283" s="316" t="str">
        <f t="shared" ca="1" si="140"/>
        <v/>
      </c>
      <c r="AC283" s="310" t="e">
        <f t="shared" ca="1" si="141"/>
        <v>#N/A</v>
      </c>
      <c r="AD283" s="323" t="e">
        <f t="shared" ca="1" si="142"/>
        <v>#N/A</v>
      </c>
      <c r="AE283" s="324" t="e">
        <f t="shared" ca="1" si="121"/>
        <v>#N/A</v>
      </c>
      <c r="AG283" s="306">
        <f t="shared" ca="1" si="143"/>
        <v>5.7956913296503547</v>
      </c>
      <c r="AH283" s="304">
        <f t="shared" ca="1" si="144"/>
        <v>-3.7809665554469873</v>
      </c>
    </row>
    <row r="284" spans="1:34" x14ac:dyDescent="0.2">
      <c r="A284" s="347">
        <f t="shared" ca="1" si="122"/>
        <v>0.1</v>
      </c>
      <c r="B284" s="304">
        <f t="shared" ca="1" si="123"/>
        <v>22.200000000000024</v>
      </c>
      <c r="D284" s="306">
        <f t="shared" ca="1" si="124"/>
        <v>-0.82270526759935936</v>
      </c>
      <c r="E284" s="307">
        <f t="shared" ca="1" si="125"/>
        <v>-6.0502862442168119</v>
      </c>
      <c r="F284" s="304">
        <f t="shared" ca="1" si="126"/>
        <v>6.1059649191831182</v>
      </c>
      <c r="G284" s="306">
        <f t="shared" ca="1" si="127"/>
        <v>14.491343932951589</v>
      </c>
      <c r="H284" s="307">
        <f t="shared" ca="1" si="128"/>
        <v>-67.20557308859189</v>
      </c>
      <c r="I284" s="304">
        <f t="shared" ca="1" si="129"/>
        <v>68.750186204468989</v>
      </c>
      <c r="J284" s="306">
        <f t="shared" ca="1" si="130"/>
        <v>503.43887460334747</v>
      </c>
      <c r="K284" s="307">
        <f t="shared" ca="1" si="131"/>
        <v>942.28572018898853</v>
      </c>
      <c r="L284" s="304">
        <f t="shared" ca="1" si="116"/>
        <v>1068.3412745625651</v>
      </c>
      <c r="M284" s="306">
        <f t="shared" ca="1" si="132"/>
        <v>-1.3584208353265441</v>
      </c>
      <c r="N284" s="304">
        <f t="shared" ca="1" si="133"/>
        <v>-77.831780666846782</v>
      </c>
      <c r="P284" s="310">
        <f t="shared" ca="1" si="134"/>
        <v>23</v>
      </c>
      <c r="Q284" s="304">
        <f t="shared" ca="1" si="135"/>
        <v>0</v>
      </c>
      <c r="R284" s="306">
        <f t="shared" ca="1" si="136"/>
        <v>0</v>
      </c>
      <c r="S284" s="307">
        <f t="shared" ca="1" si="137"/>
        <v>2.7549999999999994</v>
      </c>
      <c r="T284" s="304">
        <f t="shared" ca="1" si="117"/>
        <v>27.026549999999997</v>
      </c>
      <c r="U284" s="311">
        <f t="shared" ca="1" si="118"/>
        <v>0</v>
      </c>
      <c r="V284" s="306">
        <f t="shared" ca="1" si="119"/>
        <v>1.1147637036707285</v>
      </c>
      <c r="W284" s="304">
        <f t="shared" ca="1" si="120"/>
        <v>10.789552851959325</v>
      </c>
      <c r="Y284" s="314" t="str">
        <f t="shared" ca="1" si="138"/>
        <v/>
      </c>
      <c r="Z284" s="315" t="str">
        <f t="shared" ca="1" si="139"/>
        <v/>
      </c>
      <c r="AA284" s="316" t="str">
        <f t="shared" ca="1" si="140"/>
        <v/>
      </c>
      <c r="AC284" s="310" t="e">
        <f t="shared" ca="1" si="141"/>
        <v>#N/A</v>
      </c>
      <c r="AD284" s="323" t="e">
        <f t="shared" ca="1" si="142"/>
        <v>#N/A</v>
      </c>
      <c r="AE284" s="324" t="e">
        <f t="shared" ca="1" si="121"/>
        <v>#N/A</v>
      </c>
      <c r="AG284" s="306">
        <f t="shared" ca="1" si="143"/>
        <v>5.734572613250986</v>
      </c>
      <c r="AH284" s="304">
        <f t="shared" ca="1" si="144"/>
        <v>-3.8486739901894862</v>
      </c>
    </row>
    <row r="285" spans="1:34" x14ac:dyDescent="0.2">
      <c r="A285" s="347">
        <f t="shared" ca="1" si="122"/>
        <v>0.1</v>
      </c>
      <c r="B285" s="304">
        <f t="shared" ca="1" si="123"/>
        <v>22.300000000000026</v>
      </c>
      <c r="D285" s="306">
        <f t="shared" ca="1" si="124"/>
        <v>-0.82549914686004222</v>
      </c>
      <c r="E285" s="307">
        <f t="shared" ca="1" si="125"/>
        <v>-5.981635736094697</v>
      </c>
      <c r="F285" s="304">
        <f t="shared" ca="1" si="126"/>
        <v>6.0383288185384378</v>
      </c>
      <c r="G285" s="306">
        <f t="shared" ca="1" si="127"/>
        <v>14.408794018265585</v>
      </c>
      <c r="H285" s="307">
        <f t="shared" ca="1" si="128"/>
        <v>-67.803736662201359</v>
      </c>
      <c r="I285" s="304">
        <f t="shared" ca="1" si="129"/>
        <v>69.31781914066508</v>
      </c>
      <c r="J285" s="306">
        <f t="shared" ca="1" si="130"/>
        <v>504.88388150090833</v>
      </c>
      <c r="K285" s="307">
        <f t="shared" ca="1" si="131"/>
        <v>935.53525470144882</v>
      </c>
      <c r="L285" s="304">
        <f t="shared" ca="1" si="116"/>
        <v>1063.0775825821593</v>
      </c>
      <c r="M285" s="306">
        <f t="shared" ca="1" si="132"/>
        <v>-1.3614038785492741</v>
      </c>
      <c r="N285" s="304">
        <f t="shared" ca="1" si="133"/>
        <v>-78.00269645361432</v>
      </c>
      <c r="P285" s="310">
        <f t="shared" ca="1" si="134"/>
        <v>23</v>
      </c>
      <c r="Q285" s="304">
        <f t="shared" ca="1" si="135"/>
        <v>0</v>
      </c>
      <c r="R285" s="306">
        <f t="shared" ca="1" si="136"/>
        <v>0</v>
      </c>
      <c r="S285" s="307">
        <f t="shared" ca="1" si="137"/>
        <v>2.7549999999999994</v>
      </c>
      <c r="T285" s="304">
        <f t="shared" ca="1" si="117"/>
        <v>27.026549999999997</v>
      </c>
      <c r="U285" s="311">
        <f t="shared" ca="1" si="118"/>
        <v>0</v>
      </c>
      <c r="V285" s="306">
        <f t="shared" ca="1" si="119"/>
        <v>1.1155181383645865</v>
      </c>
      <c r="W285" s="304">
        <f t="shared" ca="1" si="120"/>
        <v>10.975878400665712</v>
      </c>
      <c r="Y285" s="314" t="str">
        <f t="shared" ca="1" si="138"/>
        <v/>
      </c>
      <c r="Z285" s="315" t="str">
        <f t="shared" ca="1" si="139"/>
        <v/>
      </c>
      <c r="AA285" s="316" t="str">
        <f t="shared" ca="1" si="140"/>
        <v/>
      </c>
      <c r="AC285" s="310" t="e">
        <f t="shared" ca="1" si="141"/>
        <v>#N/A</v>
      </c>
      <c r="AD285" s="323" t="e">
        <f t="shared" ca="1" si="142"/>
        <v>#N/A</v>
      </c>
      <c r="AE285" s="324" t="e">
        <f t="shared" ca="1" si="121"/>
        <v>#N/A</v>
      </c>
      <c r="AG285" s="306">
        <f t="shared" ca="1" si="143"/>
        <v>5.6732452249356164</v>
      </c>
      <c r="AH285" s="304">
        <f t="shared" ca="1" si="144"/>
        <v>-3.9163531223082857</v>
      </c>
    </row>
    <row r="286" spans="1:34" x14ac:dyDescent="0.2">
      <c r="A286" s="347">
        <f t="shared" ca="1" si="122"/>
        <v>0.1</v>
      </c>
      <c r="B286" s="304">
        <f t="shared" ca="1" si="123"/>
        <v>22.400000000000027</v>
      </c>
      <c r="D286" s="306">
        <f t="shared" ca="1" si="124"/>
        <v>-0.82813363884959612</v>
      </c>
      <c r="E286" s="307">
        <f t="shared" ca="1" si="125"/>
        <v>-5.9130357503557729</v>
      </c>
      <c r="F286" s="304">
        <f t="shared" ca="1" si="126"/>
        <v>5.9707451049914813</v>
      </c>
      <c r="G286" s="306">
        <f t="shared" ca="1" si="127"/>
        <v>14.325980654380626</v>
      </c>
      <c r="H286" s="307">
        <f t="shared" ca="1" si="128"/>
        <v>-68.395040237236941</v>
      </c>
      <c r="I286" s="304">
        <f t="shared" ca="1" si="129"/>
        <v>69.87929057140569</v>
      </c>
      <c r="J286" s="306">
        <f t="shared" ca="1" si="130"/>
        <v>506.32062023454063</v>
      </c>
      <c r="K286" s="307">
        <f t="shared" ca="1" si="131"/>
        <v>928.72531585647687</v>
      </c>
      <c r="L286" s="304">
        <f t="shared" ca="1" si="116"/>
        <v>1057.7765750797296</v>
      </c>
      <c r="M286" s="306">
        <f t="shared" ca="1" si="132"/>
        <v>-1.3643220034653607</v>
      </c>
      <c r="N286" s="304">
        <f t="shared" ca="1" si="133"/>
        <v>-78.169892695398048</v>
      </c>
      <c r="P286" s="310">
        <f t="shared" ca="1" si="134"/>
        <v>23</v>
      </c>
      <c r="Q286" s="304">
        <f t="shared" ca="1" si="135"/>
        <v>0</v>
      </c>
      <c r="R286" s="306">
        <f t="shared" ca="1" si="136"/>
        <v>0</v>
      </c>
      <c r="S286" s="307">
        <f t="shared" ca="1" si="137"/>
        <v>2.7549999999999994</v>
      </c>
      <c r="T286" s="304">
        <f t="shared" ca="1" si="117"/>
        <v>27.026549999999997</v>
      </c>
      <c r="U286" s="311">
        <f t="shared" ca="1" si="118"/>
        <v>0</v>
      </c>
      <c r="V286" s="306">
        <f t="shared" ca="1" si="119"/>
        <v>1.116279712953925</v>
      </c>
      <c r="W286" s="304">
        <f t="shared" ca="1" si="120"/>
        <v>11.162022048046257</v>
      </c>
      <c r="Y286" s="314" t="str">
        <f t="shared" ca="1" si="138"/>
        <v/>
      </c>
      <c r="Z286" s="315" t="str">
        <f t="shared" ca="1" si="139"/>
        <v/>
      </c>
      <c r="AA286" s="316" t="str">
        <f t="shared" ca="1" si="140"/>
        <v/>
      </c>
      <c r="AC286" s="310" t="e">
        <f t="shared" ca="1" si="141"/>
        <v>#N/A</v>
      </c>
      <c r="AD286" s="323" t="e">
        <f t="shared" ca="1" si="142"/>
        <v>#N/A</v>
      </c>
      <c r="AE286" s="324" t="e">
        <f t="shared" ca="1" si="121"/>
        <v>#N/A</v>
      </c>
      <c r="AG286" s="306">
        <f t="shared" ca="1" si="143"/>
        <v>5.6117390404356025</v>
      </c>
      <c r="AH286" s="304">
        <f t="shared" ca="1" si="144"/>
        <v>-3.9839849004231267</v>
      </c>
    </row>
    <row r="287" spans="1:34" x14ac:dyDescent="0.2">
      <c r="A287" s="347">
        <f t="shared" ca="1" si="122"/>
        <v>0.1</v>
      </c>
      <c r="B287" s="304">
        <f t="shared" ca="1" si="123"/>
        <v>22.500000000000028</v>
      </c>
      <c r="D287" s="306">
        <f t="shared" ca="1" si="124"/>
        <v>-0.83060998180531698</v>
      </c>
      <c r="E287" s="307">
        <f t="shared" ca="1" si="125"/>
        <v>-5.8445051066606073</v>
      </c>
      <c r="F287" s="304">
        <f t="shared" ca="1" si="126"/>
        <v>5.9032324097613289</v>
      </c>
      <c r="G287" s="306">
        <f t="shared" ca="1" si="127"/>
        <v>14.242919656200094</v>
      </c>
      <c r="H287" s="307">
        <f t="shared" ca="1" si="128"/>
        <v>-68.979490747903</v>
      </c>
      <c r="I287" s="304">
        <f t="shared" ca="1" si="129"/>
        <v>70.434585994190428</v>
      </c>
      <c r="J287" s="306">
        <f t="shared" ca="1" si="130"/>
        <v>507.74906525006969</v>
      </c>
      <c r="K287" s="307">
        <f t="shared" ca="1" si="131"/>
        <v>921.85658930721991</v>
      </c>
      <c r="L287" s="304">
        <f t="shared" ca="1" si="116"/>
        <v>1052.439397073038</v>
      </c>
      <c r="M287" s="306">
        <f t="shared" ca="1" si="132"/>
        <v>-1.3671773544781607</v>
      </c>
      <c r="N287" s="304">
        <f t="shared" ca="1" si="133"/>
        <v>-78.333492257459895</v>
      </c>
      <c r="P287" s="310">
        <f t="shared" ca="1" si="134"/>
        <v>23</v>
      </c>
      <c r="Q287" s="304">
        <f t="shared" ca="1" si="135"/>
        <v>0</v>
      </c>
      <c r="R287" s="306">
        <f t="shared" ca="1" si="136"/>
        <v>0</v>
      </c>
      <c r="S287" s="307">
        <f t="shared" ca="1" si="137"/>
        <v>2.7549999999999994</v>
      </c>
      <c r="T287" s="304">
        <f t="shared" ca="1" si="117"/>
        <v>27.026549999999997</v>
      </c>
      <c r="U287" s="311">
        <f t="shared" ca="1" si="118"/>
        <v>0</v>
      </c>
      <c r="V287" s="306">
        <f t="shared" ca="1" si="119"/>
        <v>1.1170483641515356</v>
      </c>
      <c r="W287" s="304">
        <f t="shared" ca="1" si="120"/>
        <v>11.347933412072825</v>
      </c>
      <c r="Y287" s="314" t="str">
        <f t="shared" ca="1" si="138"/>
        <v/>
      </c>
      <c r="Z287" s="315" t="str">
        <f t="shared" ca="1" si="139"/>
        <v/>
      </c>
      <c r="AA287" s="316" t="str">
        <f t="shared" ca="1" si="140"/>
        <v/>
      </c>
      <c r="AC287" s="310" t="e">
        <f t="shared" ca="1" si="141"/>
        <v>#N/A</v>
      </c>
      <c r="AD287" s="323" t="e">
        <f t="shared" ca="1" si="142"/>
        <v>#N/A</v>
      </c>
      <c r="AE287" s="324" t="e">
        <f t="shared" ca="1" si="121"/>
        <v>#N/A</v>
      </c>
      <c r="AG287" s="306">
        <f t="shared" ca="1" si="143"/>
        <v>5.5500829535440559</v>
      </c>
      <c r="AH287" s="304">
        <f t="shared" ca="1" si="144"/>
        <v>-4.0515506526483698</v>
      </c>
    </row>
    <row r="288" spans="1:34" x14ac:dyDescent="0.2">
      <c r="A288" s="347">
        <f t="shared" ca="1" si="122"/>
        <v>0.1</v>
      </c>
      <c r="B288" s="304">
        <f t="shared" ca="1" si="123"/>
        <v>22.60000000000003</v>
      </c>
      <c r="D288" s="306">
        <f t="shared" ca="1" si="124"/>
        <v>-0.83292948077146756</v>
      </c>
      <c r="E288" s="307">
        <f t="shared" ca="1" si="125"/>
        <v>-5.7760622400885122</v>
      </c>
      <c r="F288" s="304">
        <f t="shared" ca="1" si="126"/>
        <v>5.8358089860202371</v>
      </c>
      <c r="G288" s="306">
        <f t="shared" ca="1" si="127"/>
        <v>14.159626708122946</v>
      </c>
      <c r="H288" s="307">
        <f t="shared" ca="1" si="128"/>
        <v>-69.557096971911847</v>
      </c>
      <c r="I288" s="304">
        <f t="shared" ca="1" si="129"/>
        <v>70.983693674486503</v>
      </c>
      <c r="J288" s="306">
        <f t="shared" ca="1" si="130"/>
        <v>509.16919256828584</v>
      </c>
      <c r="K288" s="307">
        <f t="shared" ca="1" si="131"/>
        <v>914.92975992122911</v>
      </c>
      <c r="L288" s="304">
        <f t="shared" ca="1" si="116"/>
        <v>1047.0672052214022</v>
      </c>
      <c r="M288" s="306">
        <f t="shared" ca="1" si="132"/>
        <v>-1.3699719826747079</v>
      </c>
      <c r="N288" s="304">
        <f t="shared" ca="1" si="133"/>
        <v>-78.493612658430294</v>
      </c>
      <c r="P288" s="310">
        <f t="shared" ca="1" si="134"/>
        <v>23</v>
      </c>
      <c r="Q288" s="304">
        <f t="shared" ca="1" si="135"/>
        <v>0</v>
      </c>
      <c r="R288" s="306">
        <f t="shared" ca="1" si="136"/>
        <v>0</v>
      </c>
      <c r="S288" s="307">
        <f t="shared" ca="1" si="137"/>
        <v>2.7549999999999994</v>
      </c>
      <c r="T288" s="304">
        <f t="shared" ca="1" si="117"/>
        <v>27.026549999999997</v>
      </c>
      <c r="U288" s="311">
        <f t="shared" ca="1" si="118"/>
        <v>0</v>
      </c>
      <c r="V288" s="306">
        <f t="shared" ca="1" si="119"/>
        <v>1.1178240286944454</v>
      </c>
      <c r="W288" s="304">
        <f t="shared" ca="1" si="120"/>
        <v>11.533563181864046</v>
      </c>
      <c r="Y288" s="314" t="str">
        <f t="shared" ca="1" si="138"/>
        <v/>
      </c>
      <c r="Z288" s="315" t="str">
        <f t="shared" ca="1" si="139"/>
        <v/>
      </c>
      <c r="AA288" s="316" t="str">
        <f t="shared" ca="1" si="140"/>
        <v/>
      </c>
      <c r="AC288" s="310" t="e">
        <f t="shared" ca="1" si="141"/>
        <v>#N/A</v>
      </c>
      <c r="AD288" s="323" t="e">
        <f t="shared" ca="1" si="142"/>
        <v>#N/A</v>
      </c>
      <c r="AE288" s="324" t="e">
        <f t="shared" ca="1" si="121"/>
        <v>#N/A</v>
      </c>
      <c r="AG288" s="306">
        <f t="shared" ca="1" si="143"/>
        <v>5.4883049104238886</v>
      </c>
      <c r="AH288" s="304">
        <f t="shared" ca="1" si="144"/>
        <v>-4.1190320914964893</v>
      </c>
    </row>
    <row r="289" spans="1:34" x14ac:dyDescent="0.2">
      <c r="A289" s="347">
        <f t="shared" ca="1" si="122"/>
        <v>0.1</v>
      </c>
      <c r="B289" s="304">
        <f t="shared" ca="1" si="123"/>
        <v>22.700000000000031</v>
      </c>
      <c r="D289" s="306">
        <f t="shared" ca="1" si="124"/>
        <v>-0.83509350450757747</v>
      </c>
      <c r="E289" s="307">
        <f t="shared" ca="1" si="125"/>
        <v>-5.7077251963623663</v>
      </c>
      <c r="F289" s="304">
        <f t="shared" ca="1" si="126"/>
        <v>5.7684927042045011</v>
      </c>
      <c r="G289" s="306">
        <f t="shared" ca="1" si="127"/>
        <v>14.076117357672189</v>
      </c>
      <c r="H289" s="307">
        <f t="shared" ca="1" si="128"/>
        <v>-70.127869491548083</v>
      </c>
      <c r="I289" s="304">
        <f t="shared" ca="1" si="129"/>
        <v>71.526604555861311</v>
      </c>
      <c r="J289" s="306">
        <f t="shared" ca="1" si="130"/>
        <v>510.58097977157558</v>
      </c>
      <c r="K289" s="307">
        <f t="shared" ca="1" si="131"/>
        <v>907.9455115980561</v>
      </c>
      <c r="L289" s="304">
        <f t="shared" ca="1" si="116"/>
        <v>1041.6611680078881</v>
      </c>
      <c r="M289" s="306">
        <f t="shared" ca="1" si="132"/>
        <v>-1.3727078507384196</v>
      </c>
      <c r="N289" s="304">
        <f t="shared" ca="1" si="133"/>
        <v>-78.650366351785607</v>
      </c>
      <c r="P289" s="310">
        <f t="shared" ca="1" si="134"/>
        <v>23</v>
      </c>
      <c r="Q289" s="304">
        <f t="shared" ca="1" si="135"/>
        <v>0</v>
      </c>
      <c r="R289" s="306">
        <f t="shared" ca="1" si="136"/>
        <v>0</v>
      </c>
      <c r="S289" s="307">
        <f t="shared" ca="1" si="137"/>
        <v>2.7549999999999994</v>
      </c>
      <c r="T289" s="304">
        <f t="shared" ca="1" si="117"/>
        <v>27.026549999999997</v>
      </c>
      <c r="U289" s="311">
        <f t="shared" ca="1" si="118"/>
        <v>0</v>
      </c>
      <c r="V289" s="306">
        <f t="shared" ca="1" si="119"/>
        <v>1.1186066433604736</v>
      </c>
      <c r="W289" s="304">
        <f t="shared" ca="1" si="120"/>
        <v>11.718863128459882</v>
      </c>
      <c r="Y289" s="314" t="str">
        <f t="shared" ca="1" si="138"/>
        <v/>
      </c>
      <c r="Z289" s="315" t="str">
        <f t="shared" ca="1" si="139"/>
        <v/>
      </c>
      <c r="AA289" s="316" t="str">
        <f t="shared" ca="1" si="140"/>
        <v/>
      </c>
      <c r="AC289" s="310" t="e">
        <f t="shared" ca="1" si="141"/>
        <v>#N/A</v>
      </c>
      <c r="AD289" s="323" t="e">
        <f t="shared" ca="1" si="142"/>
        <v>#N/A</v>
      </c>
      <c r="AE289" s="324" t="e">
        <f t="shared" ca="1" si="121"/>
        <v>#N/A</v>
      </c>
      <c r="AG289" s="306">
        <f t="shared" ca="1" si="143"/>
        <v>5.4264319415184703</v>
      </c>
      <c r="AH289" s="304">
        <f t="shared" ca="1" si="144"/>
        <v>-4.1864113182809612</v>
      </c>
    </row>
    <row r="290" spans="1:34" x14ac:dyDescent="0.2">
      <c r="A290" s="347">
        <f t="shared" ca="1" si="122"/>
        <v>0.1</v>
      </c>
      <c r="B290" s="304">
        <f t="shared" ca="1" si="123"/>
        <v>22.800000000000033</v>
      </c>
      <c r="D290" s="306">
        <f t="shared" ca="1" si="124"/>
        <v>-0.83710348245846633</v>
      </c>
      <c r="E290" s="307">
        <f t="shared" ca="1" si="125"/>
        <v>-5.6395116275958745</v>
      </c>
      <c r="F290" s="304">
        <f t="shared" ca="1" si="126"/>
        <v>5.7013010478427786</v>
      </c>
      <c r="G290" s="306">
        <f t="shared" ca="1" si="127"/>
        <v>13.992407009426342</v>
      </c>
      <c r="H290" s="307">
        <f t="shared" ca="1" si="128"/>
        <v>-70.691820654307676</v>
      </c>
      <c r="I290" s="304">
        <f t="shared" ca="1" si="129"/>
        <v>72.063312172965269</v>
      </c>
      <c r="J290" s="306">
        <f t="shared" ca="1" si="130"/>
        <v>511.98440598993051</v>
      </c>
      <c r="K290" s="307">
        <f t="shared" ca="1" si="131"/>
        <v>900.90452709076328</v>
      </c>
      <c r="L290" s="304">
        <f t="shared" ca="1" si="116"/>
        <v>1036.222465935522</v>
      </c>
      <c r="M290" s="306">
        <f t="shared" ca="1" si="132"/>
        <v>-1.3753868375617266</v>
      </c>
      <c r="N290" s="304">
        <f t="shared" ca="1" si="133"/>
        <v>-78.803860990132264</v>
      </c>
      <c r="P290" s="310">
        <f t="shared" ca="1" si="134"/>
        <v>23</v>
      </c>
      <c r="Q290" s="304">
        <f t="shared" ca="1" si="135"/>
        <v>0</v>
      </c>
      <c r="R290" s="306">
        <f t="shared" ca="1" si="136"/>
        <v>0</v>
      </c>
      <c r="S290" s="307">
        <f t="shared" ca="1" si="137"/>
        <v>2.7549999999999994</v>
      </c>
      <c r="T290" s="304">
        <f t="shared" ca="1" si="117"/>
        <v>27.026549999999997</v>
      </c>
      <c r="U290" s="311">
        <f t="shared" ca="1" si="118"/>
        <v>0</v>
      </c>
      <c r="V290" s="306">
        <f t="shared" ca="1" si="119"/>
        <v>1.119396144984468</v>
      </c>
      <c r="W290" s="304">
        <f t="shared" ca="1" si="120"/>
        <v>11.903786114266005</v>
      </c>
      <c r="Y290" s="314" t="str">
        <f t="shared" ca="1" si="138"/>
        <v/>
      </c>
      <c r="Z290" s="315" t="str">
        <f t="shared" ca="1" si="139"/>
        <v/>
      </c>
      <c r="AA290" s="316" t="str">
        <f t="shared" ca="1" si="140"/>
        <v/>
      </c>
      <c r="AC290" s="310" t="e">
        <f t="shared" ca="1" si="141"/>
        <v>#N/A</v>
      </c>
      <c r="AD290" s="323" t="e">
        <f t="shared" ca="1" si="142"/>
        <v>#N/A</v>
      </c>
      <c r="AE290" s="324" t="e">
        <f t="shared" ca="1" si="121"/>
        <v>#N/A</v>
      </c>
      <c r="AG290" s="306">
        <f t="shared" ca="1" si="143"/>
        <v>5.3644901912943803</v>
      </c>
      <c r="AH290" s="304">
        <f t="shared" ca="1" si="144"/>
        <v>-4.2536708270271815</v>
      </c>
    </row>
    <row r="291" spans="1:34" x14ac:dyDescent="0.2">
      <c r="A291" s="347">
        <f t="shared" ca="1" si="122"/>
        <v>0.1</v>
      </c>
      <c r="B291" s="304">
        <f t="shared" ca="1" si="123"/>
        <v>22.900000000000034</v>
      </c>
      <c r="D291" s="306">
        <f t="shared" ca="1" si="124"/>
        <v>-0.83896090178481286</v>
      </c>
      <c r="E291" s="307">
        <f t="shared" ca="1" si="125"/>
        <v>-5.5714387885519541</v>
      </c>
      <c r="F291" s="304">
        <f t="shared" ca="1" si="126"/>
        <v>5.634251109890724</v>
      </c>
      <c r="G291" s="306">
        <f t="shared" ca="1" si="127"/>
        <v>13.908510919247862</v>
      </c>
      <c r="H291" s="307">
        <f t="shared" ca="1" si="128"/>
        <v>-71.248964533162876</v>
      </c>
      <c r="I291" s="304">
        <f t="shared" ca="1" si="129"/>
        <v>72.593812567179157</v>
      </c>
      <c r="J291" s="306">
        <f t="shared" ca="1" si="130"/>
        <v>513.37945188636422</v>
      </c>
      <c r="K291" s="307">
        <f t="shared" ca="1" si="131"/>
        <v>893.80748783138972</v>
      </c>
      <c r="L291" s="304">
        <f t="shared" ca="1" si="116"/>
        <v>1030.7522917377403</v>
      </c>
      <c r="M291" s="306">
        <f t="shared" ca="1" si="132"/>
        <v>-1.3780107425792816</v>
      </c>
      <c r="N291" s="304">
        <f t="shared" ca="1" si="133"/>
        <v>-78.954199673481355</v>
      </c>
      <c r="P291" s="310">
        <f t="shared" ca="1" si="134"/>
        <v>23</v>
      </c>
      <c r="Q291" s="304">
        <f t="shared" ca="1" si="135"/>
        <v>0</v>
      </c>
      <c r="R291" s="306">
        <f t="shared" ca="1" si="136"/>
        <v>0</v>
      </c>
      <c r="S291" s="307">
        <f t="shared" ca="1" si="137"/>
        <v>2.7549999999999994</v>
      </c>
      <c r="T291" s="304">
        <f t="shared" ca="1" si="117"/>
        <v>27.026549999999997</v>
      </c>
      <c r="U291" s="311">
        <f t="shared" ca="1" si="118"/>
        <v>0</v>
      </c>
      <c r="V291" s="306">
        <f t="shared" ca="1" si="119"/>
        <v>1.1201924704742177</v>
      </c>
      <c r="W291" s="304">
        <f t="shared" ca="1" si="120"/>
        <v>12.088286101194528</v>
      </c>
      <c r="Y291" s="314" t="str">
        <f t="shared" ca="1" si="138"/>
        <v/>
      </c>
      <c r="Z291" s="315" t="str">
        <f t="shared" ca="1" si="139"/>
        <v/>
      </c>
      <c r="AA291" s="316" t="str">
        <f t="shared" ca="1" si="140"/>
        <v/>
      </c>
      <c r="AC291" s="310" t="e">
        <f t="shared" ca="1" si="141"/>
        <v>#N/A</v>
      </c>
      <c r="AD291" s="323" t="e">
        <f t="shared" ca="1" si="142"/>
        <v>#N/A</v>
      </c>
      <c r="AE291" s="324" t="e">
        <f t="shared" ca="1" si="121"/>
        <v>#N/A</v>
      </c>
      <c r="AG291" s="306">
        <f t="shared" ca="1" si="143"/>
        <v>5.3025049460237179</v>
      </c>
      <c r="AH291" s="304">
        <f t="shared" ca="1" si="144"/>
        <v>-4.3207935079005475</v>
      </c>
    </row>
    <row r="292" spans="1:34" x14ac:dyDescent="0.2">
      <c r="A292" s="347">
        <f t="shared" ca="1" si="122"/>
        <v>0.1</v>
      </c>
      <c r="B292" s="304">
        <f t="shared" ca="1" si="123"/>
        <v>23.000000000000036</v>
      </c>
      <c r="D292" s="306">
        <f t="shared" ca="1" si="124"/>
        <v>-0.84066730445327975</v>
      </c>
      <c r="E292" s="307">
        <f t="shared" ca="1" si="125"/>
        <v>-5.5035235334006236</v>
      </c>
      <c r="F292" s="304">
        <f t="shared" ca="1" si="126"/>
        <v>5.567359589560497</v>
      </c>
      <c r="G292" s="306">
        <f t="shared" ca="1" si="127"/>
        <v>13.824444188802534</v>
      </c>
      <c r="H292" s="307">
        <f t="shared" ca="1" si="128"/>
        <v>-71.799316886502936</v>
      </c>
      <c r="I292" s="304">
        <f t="shared" ca="1" si="129"/>
        <v>73.118104204757543</v>
      </c>
      <c r="J292" s="306">
        <f t="shared" ca="1" si="130"/>
        <v>514.76609964176669</v>
      </c>
      <c r="K292" s="307">
        <f t="shared" ca="1" si="131"/>
        <v>886.65507376040648</v>
      </c>
      <c r="L292" s="304">
        <f t="shared" ca="1" si="116"/>
        <v>1025.2518506032891</v>
      </c>
      <c r="M292" s="306">
        <f t="shared" ca="1" si="132"/>
        <v>-1.3805812898408336</v>
      </c>
      <c r="N292" s="304">
        <f t="shared" ca="1" si="133"/>
        <v>-79.101481182607202</v>
      </c>
      <c r="P292" s="310">
        <f t="shared" ca="1" si="134"/>
        <v>23</v>
      </c>
      <c r="Q292" s="304">
        <f t="shared" ca="1" si="135"/>
        <v>0</v>
      </c>
      <c r="R292" s="306">
        <f t="shared" ca="1" si="136"/>
        <v>0</v>
      </c>
      <c r="S292" s="307">
        <f t="shared" ca="1" si="137"/>
        <v>2.7549999999999994</v>
      </c>
      <c r="T292" s="304">
        <f t="shared" ca="1" si="117"/>
        <v>27.026549999999997</v>
      </c>
      <c r="U292" s="311">
        <f t="shared" ca="1" si="118"/>
        <v>0</v>
      </c>
      <c r="V292" s="306">
        <f t="shared" ca="1" si="119"/>
        <v>1.1209955568260412</v>
      </c>
      <c r="W292" s="304">
        <f t="shared" ca="1" si="120"/>
        <v>12.272318157528964</v>
      </c>
      <c r="Y292" s="314" t="str">
        <f t="shared" ca="1" si="138"/>
        <v/>
      </c>
      <c r="Z292" s="315" t="str">
        <f t="shared" ca="1" si="139"/>
        <v/>
      </c>
      <c r="AA292" s="316" t="str">
        <f t="shared" ca="1" si="140"/>
        <v/>
      </c>
      <c r="AC292" s="310">
        <f t="shared" ca="1" si="141"/>
        <v>23.000000000000036</v>
      </c>
      <c r="AD292" s="323">
        <f t="shared" ca="1" si="142"/>
        <v>514.76609964176669</v>
      </c>
      <c r="AE292" s="324" t="e">
        <f t="shared" ca="1" si="121"/>
        <v>#N/A</v>
      </c>
      <c r="AG292" s="306">
        <f t="shared" ca="1" si="143"/>
        <v>5.2405006597937369</v>
      </c>
      <c r="AH292" s="304">
        <f t="shared" ca="1" si="144"/>
        <v>-4.3877626501613545</v>
      </c>
    </row>
    <row r="293" spans="1:34" x14ac:dyDescent="0.2">
      <c r="A293" s="347">
        <f t="shared" ca="1" si="122"/>
        <v>0.1</v>
      </c>
      <c r="B293" s="304">
        <f t="shared" ca="1" si="123"/>
        <v>23.100000000000037</v>
      </c>
      <c r="D293" s="306">
        <f t="shared" ca="1" si="124"/>
        <v>-0.84222428438539965</v>
      </c>
      <c r="E293" s="307">
        <f t="shared" ca="1" si="125"/>
        <v>-5.4357823129644771</v>
      </c>
      <c r="F293" s="304">
        <f t="shared" ca="1" si="126"/>
        <v>5.5006427896334023</v>
      </c>
      <c r="G293" s="306">
        <f t="shared" ca="1" si="127"/>
        <v>13.740221760363994</v>
      </c>
      <c r="H293" s="307">
        <f t="shared" ca="1" si="128"/>
        <v>-72.342895117799387</v>
      </c>
      <c r="I293" s="304">
        <f t="shared" ca="1" si="129"/>
        <v>73.636187897316518</v>
      </c>
      <c r="J293" s="306">
        <f t="shared" ca="1" si="130"/>
        <v>516.14433293922502</v>
      </c>
      <c r="K293" s="307">
        <f t="shared" ca="1" si="131"/>
        <v>879.44796316019142</v>
      </c>
      <c r="L293" s="304">
        <f t="shared" ca="1" si="116"/>
        <v>1019.7223604157589</v>
      </c>
      <c r="M293" s="306">
        <f t="shared" ca="1" si="132"/>
        <v>-1.3831001318414224</v>
      </c>
      <c r="N293" s="304">
        <f t="shared" ca="1" si="133"/>
        <v>-79.245800198501229</v>
      </c>
      <c r="P293" s="310">
        <f t="shared" ca="1" si="134"/>
        <v>23</v>
      </c>
      <c r="Q293" s="304">
        <f t="shared" ca="1" si="135"/>
        <v>0</v>
      </c>
      <c r="R293" s="306">
        <f t="shared" ca="1" si="136"/>
        <v>0</v>
      </c>
      <c r="S293" s="307">
        <f t="shared" ca="1" si="137"/>
        <v>2.7549999999999994</v>
      </c>
      <c r="T293" s="304">
        <f t="shared" ca="1" si="117"/>
        <v>27.026549999999997</v>
      </c>
      <c r="U293" s="311">
        <f t="shared" ca="1" si="118"/>
        <v>0</v>
      </c>
      <c r="V293" s="306">
        <f t="shared" ca="1" si="119"/>
        <v>1.1218053411400466</v>
      </c>
      <c r="W293" s="304">
        <f t="shared" ca="1" si="120"/>
        <v>12.455838463542516</v>
      </c>
      <c r="Y293" s="314" t="str">
        <f t="shared" ca="1" si="138"/>
        <v/>
      </c>
      <c r="Z293" s="315" t="str">
        <f t="shared" ca="1" si="139"/>
        <v/>
      </c>
      <c r="AA293" s="316" t="str">
        <f t="shared" ca="1" si="140"/>
        <v/>
      </c>
      <c r="AC293" s="310" t="e">
        <f t="shared" ca="1" si="141"/>
        <v>#N/A</v>
      </c>
      <c r="AD293" s="323" t="e">
        <f t="shared" ca="1" si="142"/>
        <v>#N/A</v>
      </c>
      <c r="AE293" s="324" t="e">
        <f t="shared" ca="1" si="121"/>
        <v>#N/A</v>
      </c>
      <c r="AG293" s="306">
        <f t="shared" ca="1" si="143"/>
        <v>5.1785009789136094</v>
      </c>
      <c r="AH293" s="304">
        <f t="shared" ca="1" si="144"/>
        <v>-4.4545619446566125</v>
      </c>
    </row>
    <row r="294" spans="1:34" x14ac:dyDescent="0.2">
      <c r="A294" s="347">
        <f t="shared" ca="1" si="122"/>
        <v>0.1</v>
      </c>
      <c r="B294" s="304">
        <f t="shared" ca="1" si="123"/>
        <v>23.200000000000038</v>
      </c>
      <c r="D294" s="306">
        <f t="shared" ca="1" si="124"/>
        <v>-0.84363348466458021</v>
      </c>
      <c r="E294" s="307">
        <f t="shared" ca="1" si="125"/>
        <v>-5.3682311724394918</v>
      </c>
      <c r="F294" s="304">
        <f t="shared" ca="1" si="126"/>
        <v>5.4341166142436048</v>
      </c>
      <c r="G294" s="306">
        <f t="shared" ca="1" si="127"/>
        <v>13.655858411897537</v>
      </c>
      <c r="H294" s="307">
        <f t="shared" ca="1" si="128"/>
        <v>-72.879718235043342</v>
      </c>
      <c r="I294" s="304">
        <f t="shared" ca="1" si="129"/>
        <v>74.148066724528306</v>
      </c>
      <c r="J294" s="306">
        <f t="shared" ca="1" si="130"/>
        <v>517.5141369478381</v>
      </c>
      <c r="K294" s="307">
        <f t="shared" ca="1" si="131"/>
        <v>872.18683249254923</v>
      </c>
      <c r="L294" s="304">
        <f t="shared" ca="1" si="116"/>
        <v>1014.1650520079322</v>
      </c>
      <c r="M294" s="306">
        <f t="shared" ca="1" si="132"/>
        <v>-1.385568853125227</v>
      </c>
      <c r="N294" s="304">
        <f t="shared" ca="1" si="133"/>
        <v>-79.387247508857357</v>
      </c>
      <c r="P294" s="310">
        <f t="shared" ca="1" si="134"/>
        <v>23</v>
      </c>
      <c r="Q294" s="304">
        <f t="shared" ca="1" si="135"/>
        <v>0</v>
      </c>
      <c r="R294" s="306">
        <f t="shared" ca="1" si="136"/>
        <v>0</v>
      </c>
      <c r="S294" s="307">
        <f t="shared" ca="1" si="137"/>
        <v>2.7549999999999994</v>
      </c>
      <c r="T294" s="304">
        <f t="shared" ca="1" si="117"/>
        <v>27.026549999999997</v>
      </c>
      <c r="U294" s="311">
        <f t="shared" ca="1" si="118"/>
        <v>0</v>
      </c>
      <c r="V294" s="306">
        <f t="shared" ca="1" si="119"/>
        <v>1.1226217606350566</v>
      </c>
      <c r="W294" s="304">
        <f t="shared" ca="1" si="120"/>
        <v>12.63880431589971</v>
      </c>
      <c r="Y294" s="314" t="str">
        <f t="shared" ca="1" si="138"/>
        <v/>
      </c>
      <c r="Z294" s="315" t="str">
        <f t="shared" ca="1" si="139"/>
        <v/>
      </c>
      <c r="AA294" s="316" t="str">
        <f t="shared" ca="1" si="140"/>
        <v/>
      </c>
      <c r="AC294" s="310" t="e">
        <f t="shared" ca="1" si="141"/>
        <v>#N/A</v>
      </c>
      <c r="AD294" s="323" t="e">
        <f t="shared" ca="1" si="142"/>
        <v>#N/A</v>
      </c>
      <c r="AE294" s="324" t="e">
        <f t="shared" ca="1" si="121"/>
        <v>#N/A</v>
      </c>
      <c r="AG294" s="306">
        <f t="shared" ca="1" si="143"/>
        <v>5.1165287648718936</v>
      </c>
      <c r="AH294" s="304">
        <f t="shared" ca="1" si="144"/>
        <v>-4.5211754858593531</v>
      </c>
    </row>
    <row r="295" spans="1:34" x14ac:dyDescent="0.2">
      <c r="A295" s="347">
        <f t="shared" ca="1" si="122"/>
        <v>0.1</v>
      </c>
      <c r="B295" s="304">
        <f t="shared" ca="1" si="123"/>
        <v>23.30000000000004</v>
      </c>
      <c r="D295" s="306">
        <f t="shared" ca="1" si="124"/>
        <v>-0.84489659480069024</v>
      </c>
      <c r="E295" s="307">
        <f t="shared" ca="1" si="125"/>
        <v>-5.3008857495787636</v>
      </c>
      <c r="F295" s="304">
        <f t="shared" ca="1" si="126"/>
        <v>5.3677965671207222</v>
      </c>
      <c r="G295" s="306">
        <f t="shared" ca="1" si="127"/>
        <v>13.571368752417468</v>
      </c>
      <c r="H295" s="307">
        <f t="shared" ca="1" si="128"/>
        <v>-73.409806810001214</v>
      </c>
      <c r="I295" s="304">
        <f t="shared" ca="1" si="129"/>
        <v>74.653745958898767</v>
      </c>
      <c r="J295" s="306">
        <f t="shared" ca="1" si="130"/>
        <v>518.87549830605383</v>
      </c>
      <c r="K295" s="307">
        <f t="shared" ca="1" si="131"/>
        <v>864.87235624029699</v>
      </c>
      <c r="L295" s="304">
        <f t="shared" ca="1" si="116"/>
        <v>1008.5811694310969</v>
      </c>
      <c r="M295" s="306">
        <f t="shared" ca="1" si="132"/>
        <v>-1.3879889736781892</v>
      </c>
      <c r="N295" s="304">
        <f t="shared" ca="1" si="133"/>
        <v>-79.525910202454952</v>
      </c>
      <c r="P295" s="310">
        <f t="shared" ca="1" si="134"/>
        <v>23</v>
      </c>
      <c r="Q295" s="304">
        <f t="shared" ca="1" si="135"/>
        <v>0</v>
      </c>
      <c r="R295" s="306">
        <f t="shared" ca="1" si="136"/>
        <v>0</v>
      </c>
      <c r="S295" s="307">
        <f t="shared" ca="1" si="137"/>
        <v>2.7549999999999994</v>
      </c>
      <c r="T295" s="304">
        <f t="shared" ca="1" si="117"/>
        <v>27.026549999999997</v>
      </c>
      <c r="U295" s="311">
        <f t="shared" ca="1" si="118"/>
        <v>0</v>
      </c>
      <c r="V295" s="306">
        <f t="shared" ca="1" si="119"/>
        <v>1.123444752663201</v>
      </c>
      <c r="W295" s="304">
        <f t="shared" ca="1" si="120"/>
        <v>12.82117413087264</v>
      </c>
      <c r="Y295" s="314" t="str">
        <f t="shared" ca="1" si="138"/>
        <v/>
      </c>
      <c r="Z295" s="315" t="str">
        <f t="shared" ca="1" si="139"/>
        <v/>
      </c>
      <c r="AA295" s="316" t="str">
        <f t="shared" ca="1" si="140"/>
        <v/>
      </c>
      <c r="AC295" s="310" t="e">
        <f t="shared" ca="1" si="141"/>
        <v>#N/A</v>
      </c>
      <c r="AD295" s="323" t="e">
        <f t="shared" ca="1" si="142"/>
        <v>#N/A</v>
      </c>
      <c r="AE295" s="324" t="e">
        <f t="shared" ca="1" si="121"/>
        <v>#N/A</v>
      </c>
      <c r="AG295" s="306">
        <f t="shared" ca="1" si="143"/>
        <v>5.0546061159836464</v>
      </c>
      <c r="AH295" s="304">
        <f t="shared" ca="1" si="144"/>
        <v>-4.5875877734663204</v>
      </c>
    </row>
    <row r="296" spans="1:34" x14ac:dyDescent="0.2">
      <c r="A296" s="347">
        <f t="shared" ca="1" si="122"/>
        <v>0.1</v>
      </c>
      <c r="B296" s="304">
        <f t="shared" ca="1" si="123"/>
        <v>23.400000000000041</v>
      </c>
      <c r="D296" s="306">
        <f t="shared" ca="1" si="124"/>
        <v>-0.84601534805182999</v>
      </c>
      <c r="E296" s="307">
        <f t="shared" ca="1" si="125"/>
        <v>-5.2337612733264027</v>
      </c>
      <c r="F296" s="304">
        <f t="shared" ca="1" si="126"/>
        <v>5.3016977502787226</v>
      </c>
      <c r="G296" s="306">
        <f t="shared" ca="1" si="127"/>
        <v>13.486767217612286</v>
      </c>
      <c r="H296" s="307">
        <f t="shared" ca="1" si="128"/>
        <v>-73.933182937333854</v>
      </c>
      <c r="I296" s="304">
        <f t="shared" ca="1" si="129"/>
        <v>75.153232992515598</v>
      </c>
      <c r="J296" s="306">
        <f t="shared" ca="1" si="130"/>
        <v>520.22840510455535</v>
      </c>
      <c r="K296" s="307">
        <f t="shared" ca="1" si="131"/>
        <v>857.50520675293023</v>
      </c>
      <c r="L296" s="304">
        <f t="shared" ca="1" si="116"/>
        <v>1002.9719702394555</v>
      </c>
      <c r="M296" s="306">
        <f t="shared" ca="1" si="132"/>
        <v>-1.3903619521234174</v>
      </c>
      <c r="N296" s="304">
        <f t="shared" ca="1" si="133"/>
        <v>-79.661871852242044</v>
      </c>
      <c r="P296" s="310">
        <f t="shared" ca="1" si="134"/>
        <v>23</v>
      </c>
      <c r="Q296" s="304">
        <f t="shared" ca="1" si="135"/>
        <v>0</v>
      </c>
      <c r="R296" s="306">
        <f t="shared" ca="1" si="136"/>
        <v>0</v>
      </c>
      <c r="S296" s="307">
        <f t="shared" ca="1" si="137"/>
        <v>2.7549999999999994</v>
      </c>
      <c r="T296" s="304">
        <f t="shared" ca="1" si="117"/>
        <v>27.026549999999997</v>
      </c>
      <c r="U296" s="311">
        <f t="shared" ca="1" si="118"/>
        <v>0</v>
      </c>
      <c r="V296" s="306">
        <f t="shared" ca="1" si="119"/>
        <v>1.1242742547241709</v>
      </c>
      <c r="W296" s="304">
        <f t="shared" ca="1" si="120"/>
        <v>13.002907446403658</v>
      </c>
      <c r="Y296" s="314" t="str">
        <f t="shared" ca="1" si="138"/>
        <v/>
      </c>
      <c r="Z296" s="315" t="str">
        <f t="shared" ca="1" si="139"/>
        <v/>
      </c>
      <c r="AA296" s="316" t="str">
        <f t="shared" ca="1" si="140"/>
        <v/>
      </c>
      <c r="AC296" s="310" t="e">
        <f t="shared" ca="1" si="141"/>
        <v>#N/A</v>
      </c>
      <c r="AD296" s="323" t="e">
        <f t="shared" ca="1" si="142"/>
        <v>#N/A</v>
      </c>
      <c r="AE296" s="324" t="e">
        <f t="shared" ca="1" si="121"/>
        <v>#N/A</v>
      </c>
      <c r="AG296" s="306">
        <f t="shared" ca="1" si="143"/>
        <v>4.9927543878528136</v>
      </c>
      <c r="AH296" s="304">
        <f t="shared" ca="1" si="144"/>
        <v>-4.6537837135653879</v>
      </c>
    </row>
    <row r="297" spans="1:34" x14ac:dyDescent="0.2">
      <c r="A297" s="347">
        <f t="shared" ca="1" si="122"/>
        <v>0.1</v>
      </c>
      <c r="B297" s="304">
        <f t="shared" ca="1" si="123"/>
        <v>23.500000000000043</v>
      </c>
      <c r="D297" s="306">
        <f t="shared" ca="1" si="124"/>
        <v>-0.84699151880294821</v>
      </c>
      <c r="E297" s="307">
        <f t="shared" ca="1" si="125"/>
        <v>-5.1668725628887184</v>
      </c>
      <c r="F297" s="304">
        <f t="shared" ca="1" si="126"/>
        <v>5.2358348631384812</v>
      </c>
      <c r="G297" s="306">
        <f t="shared" ca="1" si="127"/>
        <v>13.40206806573199</v>
      </c>
      <c r="H297" s="307">
        <f t="shared" ca="1" si="128"/>
        <v>-74.449870193622729</v>
      </c>
      <c r="I297" s="304">
        <f t="shared" ca="1" si="129"/>
        <v>75.646537265665955</v>
      </c>
      <c r="J297" s="306">
        <f t="shared" ca="1" si="130"/>
        <v>521.57284686872254</v>
      </c>
      <c r="K297" s="307">
        <f t="shared" ca="1" si="131"/>
        <v>850.08605409638244</v>
      </c>
      <c r="L297" s="304">
        <f t="shared" ca="1" si="116"/>
        <v>997.33872578973967</v>
      </c>
      <c r="M297" s="306">
        <f t="shared" ca="1" si="132"/>
        <v>-1.39268918873235</v>
      </c>
      <c r="N297" s="304">
        <f t="shared" ca="1" si="133"/>
        <v>-79.795212687862218</v>
      </c>
      <c r="P297" s="310">
        <f t="shared" ca="1" si="134"/>
        <v>23</v>
      </c>
      <c r="Q297" s="304">
        <f t="shared" ca="1" si="135"/>
        <v>0</v>
      </c>
      <c r="R297" s="306">
        <f t="shared" ca="1" si="136"/>
        <v>0</v>
      </c>
      <c r="S297" s="307">
        <f t="shared" ca="1" si="137"/>
        <v>2.7549999999999994</v>
      </c>
      <c r="T297" s="304">
        <f t="shared" ca="1" si="117"/>
        <v>27.026549999999997</v>
      </c>
      <c r="U297" s="311">
        <f t="shared" ca="1" si="118"/>
        <v>0</v>
      </c>
      <c r="V297" s="306">
        <f t="shared" ca="1" si="119"/>
        <v>1.1251102044791343</v>
      </c>
      <c r="W297" s="304">
        <f t="shared" ca="1" si="120"/>
        <v>13.183964923047379</v>
      </c>
      <c r="Y297" s="314" t="str">
        <f t="shared" ca="1" si="138"/>
        <v/>
      </c>
      <c r="Z297" s="315" t="str">
        <f t="shared" ca="1" si="139"/>
        <v/>
      </c>
      <c r="AA297" s="316" t="str">
        <f t="shared" ca="1" si="140"/>
        <v/>
      </c>
      <c r="AC297" s="310" t="e">
        <f t="shared" ca="1" si="141"/>
        <v>#N/A</v>
      </c>
      <c r="AD297" s="323" t="e">
        <f t="shared" ca="1" si="142"/>
        <v>#N/A</v>
      </c>
      <c r="AE297" s="324" t="e">
        <f t="shared" ca="1" si="121"/>
        <v>#N/A</v>
      </c>
      <c r="AG297" s="306">
        <f t="shared" ca="1" si="143"/>
        <v>4.9309942127634203</v>
      </c>
      <c r="AH297" s="304">
        <f t="shared" ca="1" si="144"/>
        <v>-4.7197486193842684</v>
      </c>
    </row>
    <row r="298" spans="1:34" x14ac:dyDescent="0.2">
      <c r="A298" s="347">
        <f t="shared" ca="1" si="122"/>
        <v>0.1</v>
      </c>
      <c r="B298" s="304">
        <f t="shared" ca="1" si="123"/>
        <v>23.600000000000044</v>
      </c>
      <c r="D298" s="306">
        <f t="shared" ca="1" si="124"/>
        <v>-0.84782692000105742</v>
      </c>
      <c r="E298" s="307">
        <f t="shared" ca="1" si="125"/>
        <v>-5.1002340272295772</v>
      </c>
      <c r="F298" s="304">
        <f t="shared" ca="1" si="126"/>
        <v>5.1702222020710975</v>
      </c>
      <c r="G298" s="306">
        <f t="shared" ca="1" si="127"/>
        <v>13.317285373731885</v>
      </c>
      <c r="H298" s="307">
        <f t="shared" ca="1" si="128"/>
        <v>-74.959893596345694</v>
      </c>
      <c r="I298" s="304">
        <f t="shared" ca="1" si="129"/>
        <v>76.133670197231936</v>
      </c>
      <c r="J298" s="306">
        <f t="shared" ca="1" si="130"/>
        <v>522.90881454069574</v>
      </c>
      <c r="K298" s="307">
        <f t="shared" ca="1" si="131"/>
        <v>842.61556590688406</v>
      </c>
      <c r="L298" s="304">
        <f t="shared" ca="1" si="116"/>
        <v>991.68272155611044</v>
      </c>
      <c r="M298" s="306">
        <f t="shared" ca="1" si="132"/>
        <v>-1.3949720282637115</v>
      </c>
      <c r="N298" s="304">
        <f t="shared" ca="1" si="133"/>
        <v>-79.926009758314848</v>
      </c>
      <c r="P298" s="310">
        <f t="shared" ca="1" si="134"/>
        <v>23</v>
      </c>
      <c r="Q298" s="304">
        <f t="shared" ca="1" si="135"/>
        <v>0</v>
      </c>
      <c r="R298" s="306">
        <f t="shared" ca="1" si="136"/>
        <v>0</v>
      </c>
      <c r="S298" s="307">
        <f t="shared" ca="1" si="137"/>
        <v>2.7549999999999994</v>
      </c>
      <c r="T298" s="304">
        <f t="shared" ca="1" si="117"/>
        <v>27.026549999999997</v>
      </c>
      <c r="U298" s="311">
        <f t="shared" ca="1" si="118"/>
        <v>0</v>
      </c>
      <c r="V298" s="306">
        <f t="shared" ca="1" si="119"/>
        <v>1.1259525397643135</v>
      </c>
      <c r="W298" s="304">
        <f t="shared" ca="1" si="120"/>
        <v>13.364308343825369</v>
      </c>
      <c r="Y298" s="314" t="str">
        <f t="shared" ca="1" si="138"/>
        <v/>
      </c>
      <c r="Z298" s="315" t="str">
        <f t="shared" ca="1" si="139"/>
        <v/>
      </c>
      <c r="AA298" s="316" t="str">
        <f t="shared" ca="1" si="140"/>
        <v/>
      </c>
      <c r="AC298" s="310" t="e">
        <f t="shared" ca="1" si="141"/>
        <v>#N/A</v>
      </c>
      <c r="AD298" s="323" t="e">
        <f t="shared" ca="1" si="142"/>
        <v>#N/A</v>
      </c>
      <c r="AE298" s="324" t="e">
        <f t="shared" ca="1" si="121"/>
        <v>#N/A</v>
      </c>
      <c r="AG298" s="306">
        <f t="shared" ca="1" si="143"/>
        <v>4.8693455181022554</v>
      </c>
      <c r="AH298" s="304">
        <f t="shared" ca="1" si="144"/>
        <v>-4.785468211632443</v>
      </c>
    </row>
    <row r="299" spans="1:34" x14ac:dyDescent="0.2">
      <c r="A299" s="347">
        <f t="shared" ca="1" si="122"/>
        <v>0.1</v>
      </c>
      <c r="B299" s="304">
        <f t="shared" ca="1" si="123"/>
        <v>23.700000000000045</v>
      </c>
      <c r="D299" s="306">
        <f t="shared" ca="1" si="124"/>
        <v>-0.84852340064684351</v>
      </c>
      <c r="E299" s="307">
        <f t="shared" ca="1" si="125"/>
        <v>-5.0338596649766956</v>
      </c>
      <c r="F299" s="304">
        <f t="shared" ca="1" si="126"/>
        <v>5.1048736603489591</v>
      </c>
      <c r="G299" s="306">
        <f t="shared" ca="1" si="127"/>
        <v>13.232433033667201</v>
      </c>
      <c r="H299" s="307">
        <f t="shared" ca="1" si="128"/>
        <v>-75.463279562843368</v>
      </c>
      <c r="I299" s="304">
        <f t="shared" ca="1" si="129"/>
        <v>76.614645116781304</v>
      </c>
      <c r="J299" s="306">
        <f t="shared" ca="1" si="130"/>
        <v>524.23630046106575</v>
      </c>
      <c r="K299" s="307">
        <f t="shared" ca="1" si="131"/>
        <v>835.09440724892465</v>
      </c>
      <c r="L299" s="304">
        <f t="shared" ca="1" si="116"/>
        <v>986.00525746039398</v>
      </c>
      <c r="M299" s="306">
        <f t="shared" ca="1" si="132"/>
        <v>-1.3972117626414249</v>
      </c>
      <c r="N299" s="304">
        <f t="shared" ca="1" si="133"/>
        <v>-80.054337085388198</v>
      </c>
      <c r="P299" s="310">
        <f t="shared" ca="1" si="134"/>
        <v>23</v>
      </c>
      <c r="Q299" s="304">
        <f t="shared" ca="1" si="135"/>
        <v>0</v>
      </c>
      <c r="R299" s="306">
        <f t="shared" ca="1" si="136"/>
        <v>0</v>
      </c>
      <c r="S299" s="307">
        <f t="shared" ca="1" si="137"/>
        <v>2.7549999999999994</v>
      </c>
      <c r="T299" s="304">
        <f t="shared" ca="1" si="117"/>
        <v>27.026549999999997</v>
      </c>
      <c r="U299" s="311">
        <f t="shared" ca="1" si="118"/>
        <v>0</v>
      </c>
      <c r="V299" s="306">
        <f t="shared" ca="1" si="119"/>
        <v>1.1268011986042152</v>
      </c>
      <c r="W299" s="304">
        <f t="shared" ca="1" si="120"/>
        <v>13.543900613027578</v>
      </c>
      <c r="Y299" s="314" t="str">
        <f t="shared" ca="1" si="138"/>
        <v/>
      </c>
      <c r="Z299" s="315" t="str">
        <f t="shared" ca="1" si="139"/>
        <v/>
      </c>
      <c r="AA299" s="316" t="str">
        <f t="shared" ca="1" si="140"/>
        <v/>
      </c>
      <c r="AC299" s="310" t="e">
        <f t="shared" ca="1" si="141"/>
        <v>#N/A</v>
      </c>
      <c r="AD299" s="323" t="e">
        <f t="shared" ca="1" si="142"/>
        <v>#N/A</v>
      </c>
      <c r="AE299" s="324" t="e">
        <f t="shared" ca="1" si="121"/>
        <v>#N/A</v>
      </c>
      <c r="AG299" s="306">
        <f t="shared" ca="1" si="143"/>
        <v>4.8078275439057228</v>
      </c>
      <c r="AH299" s="304">
        <f t="shared" ca="1" si="144"/>
        <v>-4.8509286184484113</v>
      </c>
    </row>
    <row r="300" spans="1:34" x14ac:dyDescent="0.2">
      <c r="A300" s="347">
        <f t="shared" ca="1" si="122"/>
        <v>0.1</v>
      </c>
      <c r="B300" s="304">
        <f t="shared" ca="1" si="123"/>
        <v>23.800000000000047</v>
      </c>
      <c r="D300" s="306">
        <f t="shared" ca="1" si="124"/>
        <v>-0.84908284334251394</v>
      </c>
      <c r="E300" s="307">
        <f t="shared" ca="1" si="125"/>
        <v>-4.9677630647254727</v>
      </c>
      <c r="F300" s="304">
        <f t="shared" ca="1" si="126"/>
        <v>5.0398027284913871</v>
      </c>
      <c r="G300" s="306">
        <f t="shared" ca="1" si="127"/>
        <v>13.14752474933295</v>
      </c>
      <c r="H300" s="307">
        <f t="shared" ca="1" si="128"/>
        <v>-75.960055869315909</v>
      </c>
      <c r="I300" s="304">
        <f t="shared" ca="1" si="129"/>
        <v>77.089477198278601</v>
      </c>
      <c r="J300" s="306">
        <f t="shared" ca="1" si="130"/>
        <v>525.55529835021571</v>
      </c>
      <c r="K300" s="307">
        <f t="shared" ca="1" si="131"/>
        <v>827.52324047731668</v>
      </c>
      <c r="L300" s="304">
        <f t="shared" ca="1" si="116"/>
        <v>980.30764821767207</v>
      </c>
      <c r="M300" s="306">
        <f t="shared" ca="1" si="132"/>
        <v>-1.3994096334818424</v>
      </c>
      <c r="N300" s="304">
        <f t="shared" ca="1" si="133"/>
        <v>-80.180265808458984</v>
      </c>
      <c r="P300" s="310">
        <f t="shared" ca="1" si="134"/>
        <v>23</v>
      </c>
      <c r="Q300" s="304">
        <f t="shared" ca="1" si="135"/>
        <v>0</v>
      </c>
      <c r="R300" s="306">
        <f t="shared" ca="1" si="136"/>
        <v>0</v>
      </c>
      <c r="S300" s="307">
        <f t="shared" ca="1" si="137"/>
        <v>2.7549999999999994</v>
      </c>
      <c r="T300" s="304">
        <f t="shared" ca="1" si="117"/>
        <v>27.026549999999997</v>
      </c>
      <c r="U300" s="311">
        <f t="shared" ca="1" si="118"/>
        <v>0</v>
      </c>
      <c r="V300" s="306">
        <f t="shared" ca="1" si="119"/>
        <v>1.1276561192245267</v>
      </c>
      <c r="W300" s="304">
        <f t="shared" ca="1" si="120"/>
        <v>13.722705753995049</v>
      </c>
      <c r="Y300" s="314" t="str">
        <f t="shared" ca="1" si="138"/>
        <v/>
      </c>
      <c r="Z300" s="315" t="str">
        <f t="shared" ca="1" si="139"/>
        <v/>
      </c>
      <c r="AA300" s="316" t="str">
        <f t="shared" ca="1" si="140"/>
        <v/>
      </c>
      <c r="AC300" s="310" t="e">
        <f t="shared" ca="1" si="141"/>
        <v>#N/A</v>
      </c>
      <c r="AD300" s="323" t="e">
        <f t="shared" ca="1" si="142"/>
        <v>#N/A</v>
      </c>
      <c r="AE300" s="324" t="e">
        <f t="shared" ca="1" si="121"/>
        <v>#N/A</v>
      </c>
      <c r="AG300" s="306">
        <f t="shared" ca="1" si="143"/>
        <v>4.7464588596146688</v>
      </c>
      <c r="AH300" s="304">
        <f t="shared" ca="1" si="144"/>
        <v>-4.9161163749646386</v>
      </c>
    </row>
    <row r="301" spans="1:34" x14ac:dyDescent="0.2">
      <c r="A301" s="347">
        <f t="shared" ca="1" si="122"/>
        <v>0.1</v>
      </c>
      <c r="B301" s="304">
        <f t="shared" ca="1" si="123"/>
        <v>23.900000000000048</v>
      </c>
      <c r="D301" s="306">
        <f t="shared" ca="1" si="124"/>
        <v>-0.84950716189576791</v>
      </c>
      <c r="E301" s="307">
        <f t="shared" ca="1" si="125"/>
        <v>-4.9019574057268525</v>
      </c>
      <c r="F301" s="304">
        <f t="shared" ca="1" si="126"/>
        <v>4.9750224949916095</v>
      </c>
      <c r="G301" s="306">
        <f t="shared" ca="1" si="127"/>
        <v>13.062574033143374</v>
      </c>
      <c r="H301" s="307">
        <f t="shared" ca="1" si="128"/>
        <v>-76.450251609888596</v>
      </c>
      <c r="I301" s="304">
        <f t="shared" ca="1" si="129"/>
        <v>77.558183395349232</v>
      </c>
      <c r="J301" s="306">
        <f t="shared" ca="1" si="130"/>
        <v>526.86580328933951</v>
      </c>
      <c r="K301" s="307">
        <f t="shared" ca="1" si="131"/>
        <v>819.90272510335649</v>
      </c>
      <c r="L301" s="304">
        <f t="shared" ca="1" si="116"/>
        <v>974.59122369721308</v>
      </c>
      <c r="M301" s="306">
        <f t="shared" ca="1" si="132"/>
        <v>-1.401566834479917</v>
      </c>
      <c r="N301" s="304">
        <f t="shared" ca="1" si="133"/>
        <v>-80.303864321210071</v>
      </c>
      <c r="P301" s="310">
        <f t="shared" ca="1" si="134"/>
        <v>23</v>
      </c>
      <c r="Q301" s="304">
        <f t="shared" ca="1" si="135"/>
        <v>0</v>
      </c>
      <c r="R301" s="306">
        <f t="shared" ca="1" si="136"/>
        <v>0</v>
      </c>
      <c r="S301" s="307">
        <f t="shared" ca="1" si="137"/>
        <v>2.7549999999999994</v>
      </c>
      <c r="T301" s="304">
        <f t="shared" ca="1" si="117"/>
        <v>27.026549999999997</v>
      </c>
      <c r="U301" s="311">
        <f t="shared" ca="1" si="118"/>
        <v>0</v>
      </c>
      <c r="V301" s="306">
        <f t="shared" ca="1" si="119"/>
        <v>1.128517240064663</v>
      </c>
      <c r="W301" s="304">
        <f t="shared" ca="1" si="120"/>
        <v>13.900688905918798</v>
      </c>
      <c r="Y301" s="314" t="str">
        <f t="shared" ca="1" si="138"/>
        <v/>
      </c>
      <c r="Z301" s="315" t="str">
        <f t="shared" ca="1" si="139"/>
        <v/>
      </c>
      <c r="AA301" s="316" t="str">
        <f t="shared" ca="1" si="140"/>
        <v/>
      </c>
      <c r="AC301" s="310" t="e">
        <f t="shared" ca="1" si="141"/>
        <v>#N/A</v>
      </c>
      <c r="AD301" s="323" t="e">
        <f t="shared" ca="1" si="142"/>
        <v>#N/A</v>
      </c>
      <c r="AE301" s="324" t="e">
        <f t="shared" ca="1" si="121"/>
        <v>#N/A</v>
      </c>
      <c r="AG301" s="306">
        <f t="shared" ca="1" si="143"/>
        <v>4.6852573801126205</v>
      </c>
      <c r="AH301" s="304">
        <f t="shared" ca="1" si="144"/>
        <v>-4.981018422502741</v>
      </c>
    </row>
    <row r="302" spans="1:34" x14ac:dyDescent="0.2">
      <c r="A302" s="347">
        <f t="shared" ca="1" si="122"/>
        <v>0.1</v>
      </c>
      <c r="B302" s="304">
        <f t="shared" ca="1" si="123"/>
        <v>24.00000000000005</v>
      </c>
      <c r="D302" s="306">
        <f t="shared" ca="1" si="124"/>
        <v>-0.84979829897976211</v>
      </c>
      <c r="E302" s="307">
        <f t="shared" ca="1" si="125"/>
        <v>-4.8364554589456823</v>
      </c>
      <c r="F302" s="304">
        <f t="shared" ca="1" si="126"/>
        <v>4.9105456474117402</v>
      </c>
      <c r="G302" s="306">
        <f t="shared" ca="1" si="127"/>
        <v>12.977594203245397</v>
      </c>
      <c r="H302" s="307">
        <f t="shared" ca="1" si="128"/>
        <v>-76.933897155783171</v>
      </c>
      <c r="I302" s="304">
        <f t="shared" ca="1" si="129"/>
        <v>78.020782378035207</v>
      </c>
      <c r="J302" s="306">
        <f t="shared" ca="1" si="130"/>
        <v>528.16781170115894</v>
      </c>
      <c r="K302" s="307">
        <f t="shared" ca="1" si="131"/>
        <v>812.2335176650729</v>
      </c>
      <c r="L302" s="304">
        <f t="shared" ca="1" si="116"/>
        <v>968.85732929867913</v>
      </c>
      <c r="M302" s="306">
        <f t="shared" ca="1" si="132"/>
        <v>-1.4036845136632525</v>
      </c>
      <c r="N302" s="304">
        <f t="shared" ca="1" si="133"/>
        <v>-80.425198400777901</v>
      </c>
      <c r="P302" s="310">
        <f t="shared" ca="1" si="134"/>
        <v>23</v>
      </c>
      <c r="Q302" s="304">
        <f t="shared" ca="1" si="135"/>
        <v>0</v>
      </c>
      <c r="R302" s="306">
        <f t="shared" ca="1" si="136"/>
        <v>0</v>
      </c>
      <c r="S302" s="307">
        <f t="shared" ca="1" si="137"/>
        <v>2.7549999999999994</v>
      </c>
      <c r="T302" s="304">
        <f t="shared" ca="1" si="117"/>
        <v>27.026549999999997</v>
      </c>
      <c r="U302" s="311">
        <f t="shared" ca="1" si="118"/>
        <v>0</v>
      </c>
      <c r="V302" s="306">
        <f t="shared" ca="1" si="119"/>
        <v>1.1293844997899731</v>
      </c>
      <c r="W302" s="304">
        <f t="shared" ca="1" si="120"/>
        <v>14.077816319690088</v>
      </c>
      <c r="Y302" s="314" t="str">
        <f t="shared" ca="1" si="138"/>
        <v/>
      </c>
      <c r="Z302" s="315" t="str">
        <f t="shared" ca="1" si="139"/>
        <v/>
      </c>
      <c r="AA302" s="316" t="str">
        <f t="shared" ca="1" si="140"/>
        <v/>
      </c>
      <c r="AC302" s="310">
        <f t="shared" ca="1" si="141"/>
        <v>24.00000000000005</v>
      </c>
      <c r="AD302" s="323">
        <f t="shared" ca="1" si="142"/>
        <v>528.16781170115894</v>
      </c>
      <c r="AE302" s="324" t="e">
        <f t="shared" ca="1" si="121"/>
        <v>#N/A</v>
      </c>
      <c r="AG302" s="306">
        <f t="shared" ca="1" si="143"/>
        <v>4.6242403811157411</v>
      </c>
      <c r="AH302" s="304">
        <f t="shared" ca="1" si="144"/>
        <v>-5.0456221074115435</v>
      </c>
    </row>
    <row r="303" spans="1:34" x14ac:dyDescent="0.2">
      <c r="A303" s="347">
        <f t="shared" ca="1" si="122"/>
        <v>0.1</v>
      </c>
      <c r="B303" s="304">
        <f t="shared" ca="1" si="123"/>
        <v>24.100000000000051</v>
      </c>
      <c r="D303" s="306">
        <f t="shared" ca="1" si="124"/>
        <v>-0.84995822384900144</v>
      </c>
      <c r="E303" s="307">
        <f t="shared" ca="1" si="125"/>
        <v>-4.7712695884759171</v>
      </c>
      <c r="F303" s="304">
        <f t="shared" ca="1" si="126"/>
        <v>4.8463844738323942</v>
      </c>
      <c r="G303" s="306">
        <f t="shared" ca="1" si="127"/>
        <v>12.892598380860496</v>
      </c>
      <c r="H303" s="307">
        <f t="shared" ca="1" si="128"/>
        <v>-77.411024114630763</v>
      </c>
      <c r="I303" s="304">
        <f t="shared" ca="1" si="129"/>
        <v>78.477294470987673</v>
      </c>
      <c r="J303" s="306">
        <f t="shared" ca="1" si="130"/>
        <v>529.46132133036429</v>
      </c>
      <c r="K303" s="307">
        <f t="shared" ca="1" si="131"/>
        <v>804.51627160155215</v>
      </c>
      <c r="L303" s="304">
        <f t="shared" ca="1" si="116"/>
        <v>963.107326343517</v>
      </c>
      <c r="M303" s="306">
        <f t="shared" ca="1" si="132"/>
        <v>-1.4057637755223453</v>
      </c>
      <c r="N303" s="304">
        <f t="shared" ca="1" si="133"/>
        <v>-80.544331329806454</v>
      </c>
      <c r="P303" s="310">
        <f t="shared" ca="1" si="134"/>
        <v>23</v>
      </c>
      <c r="Q303" s="304">
        <f t="shared" ca="1" si="135"/>
        <v>0</v>
      </c>
      <c r="R303" s="306">
        <f t="shared" ca="1" si="136"/>
        <v>0</v>
      </c>
      <c r="S303" s="307">
        <f t="shared" ca="1" si="137"/>
        <v>2.7549999999999994</v>
      </c>
      <c r="T303" s="304">
        <f t="shared" ca="1" si="117"/>
        <v>27.026549999999997</v>
      </c>
      <c r="U303" s="311">
        <f t="shared" ca="1" si="118"/>
        <v>0</v>
      </c>
      <c r="V303" s="306">
        <f t="shared" ca="1" si="119"/>
        <v>1.1302578373036085</v>
      </c>
      <c r="W303" s="304">
        <f t="shared" ca="1" si="120"/>
        <v>14.254055352837742</v>
      </c>
      <c r="Y303" s="314" t="str">
        <f t="shared" ca="1" si="138"/>
        <v/>
      </c>
      <c r="Z303" s="315" t="str">
        <f t="shared" ca="1" si="139"/>
        <v/>
      </c>
      <c r="AA303" s="316" t="str">
        <f t="shared" ca="1" si="140"/>
        <v/>
      </c>
      <c r="AC303" s="310" t="e">
        <f t="shared" ca="1" si="141"/>
        <v>#N/A</v>
      </c>
      <c r="AD303" s="323" t="e">
        <f t="shared" ca="1" si="142"/>
        <v>#N/A</v>
      </c>
      <c r="AE303" s="324" t="e">
        <f t="shared" ca="1" si="121"/>
        <v>#N/A</v>
      </c>
      <c r="AG303" s="306">
        <f t="shared" ca="1" si="143"/>
        <v>4.5634245139758187</v>
      </c>
      <c r="AH303" s="304">
        <f t="shared" ca="1" si="144"/>
        <v>-5.109915179560832</v>
      </c>
    </row>
    <row r="304" spans="1:34" x14ac:dyDescent="0.2">
      <c r="A304" s="347">
        <f t="shared" ca="1" si="122"/>
        <v>0.1</v>
      </c>
      <c r="B304" s="304">
        <f t="shared" ca="1" si="123"/>
        <v>24.200000000000053</v>
      </c>
      <c r="D304" s="306">
        <f t="shared" ca="1" si="124"/>
        <v>-0.84998893011105958</v>
      </c>
      <c r="E304" s="307">
        <f t="shared" ca="1" si="125"/>
        <v>-4.7064117532989656</v>
      </c>
      <c r="F304" s="304">
        <f t="shared" ca="1" si="126"/>
        <v>4.7825508646434685</v>
      </c>
      <c r="G304" s="306">
        <f t="shared" ca="1" si="127"/>
        <v>12.807599487849391</v>
      </c>
      <c r="H304" s="307">
        <f t="shared" ca="1" si="128"/>
        <v>-77.881665289960665</v>
      </c>
      <c r="I304" s="304">
        <f t="shared" ca="1" si="129"/>
        <v>78.927741593045866</v>
      </c>
      <c r="J304" s="306">
        <f t="shared" ca="1" si="130"/>
        <v>530.74633122379976</v>
      </c>
      <c r="K304" s="307">
        <f t="shared" ca="1" si="131"/>
        <v>796.75163713132258</v>
      </c>
      <c r="L304" s="304">
        <f t="shared" ca="1" si="116"/>
        <v>957.34259248137823</v>
      </c>
      <c r="M304" s="306">
        <f t="shared" ca="1" si="132"/>
        <v>-1.407805683024749</v>
      </c>
      <c r="N304" s="304">
        <f t="shared" ca="1" si="133"/>
        <v>-80.661324011850283</v>
      </c>
      <c r="P304" s="310">
        <f t="shared" ca="1" si="134"/>
        <v>23</v>
      </c>
      <c r="Q304" s="304">
        <f t="shared" ca="1" si="135"/>
        <v>0</v>
      </c>
      <c r="R304" s="306">
        <f t="shared" ca="1" si="136"/>
        <v>0</v>
      </c>
      <c r="S304" s="307">
        <f t="shared" ca="1" si="137"/>
        <v>2.7549999999999994</v>
      </c>
      <c r="T304" s="304">
        <f t="shared" ca="1" si="117"/>
        <v>27.026549999999997</v>
      </c>
      <c r="U304" s="311">
        <f t="shared" ca="1" si="118"/>
        <v>0</v>
      </c>
      <c r="V304" s="306">
        <f t="shared" ca="1" si="119"/>
        <v>1.1311371917580395</v>
      </c>
      <c r="W304" s="304">
        <f t="shared" ca="1" si="120"/>
        <v>14.429374463587841</v>
      </c>
      <c r="Y304" s="314" t="str">
        <f t="shared" ca="1" si="138"/>
        <v/>
      </c>
      <c r="Z304" s="315" t="str">
        <f t="shared" ca="1" si="139"/>
        <v/>
      </c>
      <c r="AA304" s="316" t="str">
        <f t="shared" ca="1" si="140"/>
        <v/>
      </c>
      <c r="AC304" s="310" t="e">
        <f t="shared" ca="1" si="141"/>
        <v>#N/A</v>
      </c>
      <c r="AD304" s="323" t="e">
        <f t="shared" ca="1" si="142"/>
        <v>#N/A</v>
      </c>
      <c r="AE304" s="324" t="e">
        <f t="shared" ca="1" si="121"/>
        <v>#N/A</v>
      </c>
      <c r="AG304" s="306">
        <f t="shared" ca="1" si="143"/>
        <v>4.5028258199516058</v>
      </c>
      <c r="AH304" s="304">
        <f t="shared" ca="1" si="144"/>
        <v>-5.1738857905037188</v>
      </c>
    </row>
    <row r="305" spans="1:34" x14ac:dyDescent="0.2">
      <c r="A305" s="347">
        <f t="shared" ca="1" si="122"/>
        <v>0.1</v>
      </c>
      <c r="B305" s="304">
        <f t="shared" ca="1" si="123"/>
        <v>24.300000000000054</v>
      </c>
      <c r="D305" s="306">
        <f t="shared" ca="1" si="124"/>
        <v>-0.84989243355400623</v>
      </c>
      <c r="E305" s="307">
        <f t="shared" ca="1" si="125"/>
        <v>-4.6418935093716165</v>
      </c>
      <c r="F305" s="304">
        <f t="shared" ca="1" si="126"/>
        <v>4.7190563146627831</v>
      </c>
      <c r="G305" s="306">
        <f t="shared" ca="1" si="127"/>
        <v>12.722610244493991</v>
      </c>
      <c r="H305" s="307">
        <f t="shared" ca="1" si="128"/>
        <v>-78.345854640897826</v>
      </c>
      <c r="I305" s="304">
        <f t="shared" ca="1" si="129"/>
        <v>79.372147198157577</v>
      </c>
      <c r="J305" s="306">
        <f t="shared" ca="1" si="130"/>
        <v>532.02284171041697</v>
      </c>
      <c r="K305" s="307">
        <f t="shared" ca="1" si="131"/>
        <v>788.94026113477969</v>
      </c>
      <c r="L305" s="304">
        <f t="shared" ca="1" si="116"/>
        <v>951.56452211137093</v>
      </c>
      <c r="M305" s="306">
        <f t="shared" ca="1" si="132"/>
        <v>-1.4098112595203505</v>
      </c>
      <c r="N305" s="304">
        <f t="shared" ca="1" si="133"/>
        <v>-80.776235080538882</v>
      </c>
      <c r="P305" s="310">
        <f t="shared" ca="1" si="134"/>
        <v>23</v>
      </c>
      <c r="Q305" s="304">
        <f t="shared" ca="1" si="135"/>
        <v>0</v>
      </c>
      <c r="R305" s="306">
        <f t="shared" ca="1" si="136"/>
        <v>0</v>
      </c>
      <c r="S305" s="307">
        <f t="shared" ca="1" si="137"/>
        <v>2.7549999999999994</v>
      </c>
      <c r="T305" s="304">
        <f t="shared" ca="1" si="117"/>
        <v>27.026549999999997</v>
      </c>
      <c r="U305" s="311">
        <f t="shared" ca="1" si="118"/>
        <v>0</v>
      </c>
      <c r="V305" s="306">
        <f t="shared" ca="1" si="119"/>
        <v>1.132022502566242</v>
      </c>
      <c r="W305" s="304">
        <f t="shared" ca="1" si="120"/>
        <v>14.603743204081935</v>
      </c>
      <c r="Y305" s="314" t="str">
        <f t="shared" ca="1" si="138"/>
        <v/>
      </c>
      <c r="Z305" s="315" t="str">
        <f t="shared" ca="1" si="139"/>
        <v/>
      </c>
      <c r="AA305" s="316" t="str">
        <f t="shared" ca="1" si="140"/>
        <v/>
      </c>
      <c r="AC305" s="310" t="e">
        <f t="shared" ca="1" si="141"/>
        <v>#N/A</v>
      </c>
      <c r="AD305" s="323" t="e">
        <f t="shared" ca="1" si="142"/>
        <v>#N/A</v>
      </c>
      <c r="AE305" s="324" t="e">
        <f t="shared" ca="1" si="121"/>
        <v>#N/A</v>
      </c>
      <c r="AG305" s="306">
        <f t="shared" ca="1" si="143"/>
        <v>4.4424597439983149</v>
      </c>
      <c r="AH305" s="304">
        <f t="shared" ca="1" si="144"/>
        <v>-5.2375224913204512</v>
      </c>
    </row>
    <row r="306" spans="1:34" x14ac:dyDescent="0.2">
      <c r="A306" s="347">
        <f t="shared" ca="1" si="122"/>
        <v>0.1</v>
      </c>
      <c r="B306" s="304">
        <f t="shared" ca="1" si="123"/>
        <v>24.400000000000055</v>
      </c>
      <c r="D306" s="306">
        <f t="shared" ca="1" si="124"/>
        <v>-0.84967077002948588</v>
      </c>
      <c r="E306" s="307">
        <f t="shared" ca="1" si="125"/>
        <v>-4.5777260120297463</v>
      </c>
      <c r="F306" s="304">
        <f t="shared" ca="1" si="126"/>
        <v>4.6559119255690673</v>
      </c>
      <c r="G306" s="306">
        <f t="shared" ca="1" si="127"/>
        <v>12.637643167491042</v>
      </c>
      <c r="H306" s="307">
        <f t="shared" ca="1" si="128"/>
        <v>-78.803627242100802</v>
      </c>
      <c r="I306" s="304">
        <f t="shared" ca="1" si="129"/>
        <v>79.810536217599775</v>
      </c>
      <c r="J306" s="306">
        <f t="shared" ca="1" si="130"/>
        <v>533.29085438101617</v>
      </c>
      <c r="K306" s="307">
        <f t="shared" ca="1" si="131"/>
        <v>781.0827870406298</v>
      </c>
      <c r="L306" s="304">
        <f t="shared" ca="1" si="116"/>
        <v>945.77452681788373</v>
      </c>
      <c r="M306" s="306">
        <f t="shared" ca="1" si="132"/>
        <v>-1.4117814905444594</v>
      </c>
      <c r="N306" s="304">
        <f t="shared" ca="1" si="133"/>
        <v>-80.889121002886071</v>
      </c>
      <c r="P306" s="310">
        <f t="shared" ca="1" si="134"/>
        <v>23</v>
      </c>
      <c r="Q306" s="304">
        <f t="shared" ca="1" si="135"/>
        <v>0</v>
      </c>
      <c r="R306" s="306">
        <f t="shared" ca="1" si="136"/>
        <v>0</v>
      </c>
      <c r="S306" s="307">
        <f t="shared" ca="1" si="137"/>
        <v>2.7549999999999994</v>
      </c>
      <c r="T306" s="304">
        <f t="shared" ca="1" si="117"/>
        <v>27.026549999999997</v>
      </c>
      <c r="U306" s="311">
        <f t="shared" ca="1" si="118"/>
        <v>0</v>
      </c>
      <c r="V306" s="306">
        <f t="shared" ca="1" si="119"/>
        <v>1.1329137094125377</v>
      </c>
      <c r="W306" s="304">
        <f t="shared" ca="1" si="120"/>
        <v>14.777132212789132</v>
      </c>
      <c r="Y306" s="314" t="str">
        <f t="shared" ca="1" si="138"/>
        <v/>
      </c>
      <c r="Z306" s="315" t="str">
        <f t="shared" ca="1" si="139"/>
        <v/>
      </c>
      <c r="AA306" s="316" t="str">
        <f t="shared" ca="1" si="140"/>
        <v/>
      </c>
      <c r="AC306" s="310" t="e">
        <f t="shared" ca="1" si="141"/>
        <v>#N/A</v>
      </c>
      <c r="AD306" s="323" t="e">
        <f t="shared" ca="1" si="142"/>
        <v>#N/A</v>
      </c>
      <c r="AE306" s="324" t="e">
        <f t="shared" ca="1" si="121"/>
        <v>#N/A</v>
      </c>
      <c r="AG306" s="306">
        <f t="shared" ca="1" si="143"/>
        <v>4.3823411481198935</v>
      </c>
      <c r="AH306" s="304">
        <f t="shared" ca="1" si="144"/>
        <v>-5.3008142301567833</v>
      </c>
    </row>
    <row r="307" spans="1:34" x14ac:dyDescent="0.2">
      <c r="A307" s="347">
        <f t="shared" ca="1" si="122"/>
        <v>0.1</v>
      </c>
      <c r="B307" s="304">
        <f t="shared" ca="1" si="123"/>
        <v>24.500000000000057</v>
      </c>
      <c r="D307" s="306">
        <f t="shared" ca="1" si="124"/>
        <v>-0.84932599339128401</v>
      </c>
      <c r="E307" s="307">
        <f t="shared" ca="1" si="125"/>
        <v>-4.5139200186943302</v>
      </c>
      <c r="F307" s="304">
        <f t="shared" ca="1" si="126"/>
        <v>4.5931284086360478</v>
      </c>
      <c r="G307" s="306">
        <f t="shared" ca="1" si="127"/>
        <v>12.552710568151914</v>
      </c>
      <c r="H307" s="307">
        <f t="shared" ca="1" si="128"/>
        <v>-79.255019243970239</v>
      </c>
      <c r="I307" s="304">
        <f t="shared" ca="1" si="129"/>
        <v>80.242935003462364</v>
      </c>
      <c r="J307" s="306">
        <f t="shared" ca="1" si="130"/>
        <v>534.55037206779832</v>
      </c>
      <c r="K307" s="307">
        <f t="shared" ca="1" si="131"/>
        <v>773.17985471632619</v>
      </c>
      <c r="L307" s="304">
        <f t="shared" ca="1" si="116"/>
        <v>939.97403582066079</v>
      </c>
      <c r="M307" s="306">
        <f t="shared" ca="1" si="132"/>
        <v>-1.4137173255249469</v>
      </c>
      <c r="N307" s="304">
        <f t="shared" ca="1" si="133"/>
        <v>-81.000036177101791</v>
      </c>
      <c r="P307" s="310">
        <f t="shared" ca="1" si="134"/>
        <v>23</v>
      </c>
      <c r="Q307" s="304">
        <f t="shared" ca="1" si="135"/>
        <v>0</v>
      </c>
      <c r="R307" s="306">
        <f t="shared" ca="1" si="136"/>
        <v>0</v>
      </c>
      <c r="S307" s="307">
        <f t="shared" ca="1" si="137"/>
        <v>2.7549999999999994</v>
      </c>
      <c r="T307" s="304">
        <f t="shared" ca="1" si="117"/>
        <v>27.026549999999997</v>
      </c>
      <c r="U307" s="311">
        <f t="shared" ca="1" si="118"/>
        <v>0</v>
      </c>
      <c r="V307" s="306">
        <f t="shared" ca="1" si="119"/>
        <v>1.1338107522630956</v>
      </c>
      <c r="W307" s="304">
        <f t="shared" ca="1" si="120"/>
        <v>14.949513206147953</v>
      </c>
      <c r="Y307" s="314" t="str">
        <f t="shared" ca="1" si="138"/>
        <v/>
      </c>
      <c r="Z307" s="315" t="str">
        <f t="shared" ca="1" si="139"/>
        <v/>
      </c>
      <c r="AA307" s="316" t="str">
        <f t="shared" ca="1" si="140"/>
        <v/>
      </c>
      <c r="AC307" s="310" t="e">
        <f t="shared" ca="1" si="141"/>
        <v>#N/A</v>
      </c>
      <c r="AD307" s="323" t="e">
        <f t="shared" ca="1" si="142"/>
        <v>#N/A</v>
      </c>
      <c r="AE307" s="324" t="e">
        <f t="shared" ca="1" si="121"/>
        <v>#N/A</v>
      </c>
      <c r="AG307" s="306">
        <f t="shared" ca="1" si="143"/>
        <v>4.3224843243242868</v>
      </c>
      <c r="AH307" s="304">
        <f t="shared" ca="1" si="144"/>
        <v>-5.3637503494697407</v>
      </c>
    </row>
    <row r="308" spans="1:34" x14ac:dyDescent="0.2">
      <c r="A308" s="347">
        <f t="shared" ca="1" si="122"/>
        <v>0.1</v>
      </c>
      <c r="B308" s="304">
        <f t="shared" ca="1" si="123"/>
        <v>24.600000000000058</v>
      </c>
      <c r="D308" s="306">
        <f t="shared" ca="1" si="124"/>
        <v>-0.8488601734892629</v>
      </c>
      <c r="E308" s="307">
        <f t="shared" ca="1" si="125"/>
        <v>-4.450485891866121</v>
      </c>
      <c r="F308" s="304">
        <f t="shared" ca="1" si="126"/>
        <v>4.5307160877542971</v>
      </c>
      <c r="G308" s="306">
        <f t="shared" ca="1" si="127"/>
        <v>12.467824550802987</v>
      </c>
      <c r="H308" s="307">
        <f t="shared" ca="1" si="128"/>
        <v>-79.700067833156851</v>
      </c>
      <c r="I308" s="304">
        <f t="shared" ca="1" si="129"/>
        <v>80.669371273361293</v>
      </c>
      <c r="J308" s="306">
        <f t="shared" ca="1" si="130"/>
        <v>535.80139882374601</v>
      </c>
      <c r="K308" s="307">
        <f t="shared" ca="1" si="131"/>
        <v>765.23210036246985</v>
      </c>
      <c r="L308" s="304">
        <f t="shared" ca="1" si="116"/>
        <v>934.1644964387375</v>
      </c>
      <c r="M308" s="306">
        <f t="shared" ca="1" si="132"/>
        <v>-1.4156196793992486</v>
      </c>
      <c r="N308" s="304">
        <f t="shared" ca="1" si="133"/>
        <v>-81.10903302523964</v>
      </c>
      <c r="P308" s="310">
        <f t="shared" ca="1" si="134"/>
        <v>23</v>
      </c>
      <c r="Q308" s="304">
        <f t="shared" ca="1" si="135"/>
        <v>0</v>
      </c>
      <c r="R308" s="306">
        <f t="shared" ca="1" si="136"/>
        <v>0</v>
      </c>
      <c r="S308" s="307">
        <f t="shared" ca="1" si="137"/>
        <v>2.7549999999999994</v>
      </c>
      <c r="T308" s="304">
        <f t="shared" ca="1" si="117"/>
        <v>27.026549999999997</v>
      </c>
      <c r="U308" s="311">
        <f t="shared" ca="1" si="118"/>
        <v>0</v>
      </c>
      <c r="V308" s="306">
        <f t="shared" ca="1" si="119"/>
        <v>1.1347135713761018</v>
      </c>
      <c r="W308" s="304">
        <f t="shared" ca="1" si="120"/>
        <v>15.120858969473518</v>
      </c>
      <c r="Y308" s="314" t="str">
        <f t="shared" ca="1" si="138"/>
        <v/>
      </c>
      <c r="Z308" s="315" t="str">
        <f t="shared" ca="1" si="139"/>
        <v/>
      </c>
      <c r="AA308" s="316" t="str">
        <f t="shared" ca="1" si="140"/>
        <v/>
      </c>
      <c r="AC308" s="310" t="e">
        <f t="shared" ca="1" si="141"/>
        <v>#N/A</v>
      </c>
      <c r="AD308" s="323" t="e">
        <f t="shared" ca="1" si="142"/>
        <v>#N/A</v>
      </c>
      <c r="AE308" s="324" t="e">
        <f t="shared" ca="1" si="121"/>
        <v>#N/A</v>
      </c>
      <c r="AG308" s="306">
        <f t="shared" ca="1" si="143"/>
        <v>4.2629030072175915</v>
      </c>
      <c r="AH308" s="304">
        <f t="shared" ca="1" si="144"/>
        <v>-5.4263205829938137</v>
      </c>
    </row>
    <row r="309" spans="1:34" x14ac:dyDescent="0.2">
      <c r="A309" s="347">
        <f t="shared" ca="1" si="122"/>
        <v>0.1</v>
      </c>
      <c r="B309" s="304">
        <f t="shared" ca="1" si="123"/>
        <v>24.70000000000006</v>
      </c>
      <c r="D309" s="306">
        <f t="shared" ca="1" si="124"/>
        <v>-0.84827539421850096</v>
      </c>
      <c r="E309" s="307">
        <f t="shared" ca="1" si="125"/>
        <v>-4.3874336023955252</v>
      </c>
      <c r="F309" s="304">
        <f t="shared" ca="1" si="126"/>
        <v>4.468684902727639</v>
      </c>
      <c r="G309" s="306">
        <f t="shared" ca="1" si="127"/>
        <v>12.382997011381137</v>
      </c>
      <c r="H309" s="307">
        <f t="shared" ca="1" si="128"/>
        <v>-80.138811193396407</v>
      </c>
      <c r="I309" s="304">
        <f t="shared" ca="1" si="129"/>
        <v>81.089874056350041</v>
      </c>
      <c r="J309" s="306">
        <f t="shared" ca="1" si="130"/>
        <v>537.0439399018552</v>
      </c>
      <c r="K309" s="307">
        <f t="shared" ca="1" si="131"/>
        <v>757.24015641114215</v>
      </c>
      <c r="L309" s="304">
        <f t="shared" ca="1" si="116"/>
        <v>928.34737456777384</v>
      </c>
      <c r="M309" s="306">
        <f t="shared" ca="1" si="132"/>
        <v>-1.4174894341466544</v>
      </c>
      <c r="N309" s="304">
        <f t="shared" ca="1" si="133"/>
        <v>-81.216162080990529</v>
      </c>
      <c r="P309" s="310">
        <f t="shared" ca="1" si="134"/>
        <v>23</v>
      </c>
      <c r="Q309" s="304">
        <f t="shared" ca="1" si="135"/>
        <v>0</v>
      </c>
      <c r="R309" s="306">
        <f t="shared" ca="1" si="136"/>
        <v>0</v>
      </c>
      <c r="S309" s="307">
        <f t="shared" ca="1" si="137"/>
        <v>2.7549999999999994</v>
      </c>
      <c r="T309" s="304">
        <f t="shared" ca="1" si="117"/>
        <v>27.026549999999997</v>
      </c>
      <c r="U309" s="311">
        <f t="shared" ca="1" si="118"/>
        <v>0</v>
      </c>
      <c r="V309" s="306">
        <f t="shared" ca="1" si="119"/>
        <v>1.1356221073115886</v>
      </c>
      <c r="W309" s="304">
        <f t="shared" ca="1" si="120"/>
        <v>15.291143347165296</v>
      </c>
      <c r="Y309" s="314" t="str">
        <f t="shared" ca="1" si="138"/>
        <v/>
      </c>
      <c r="Z309" s="315" t="str">
        <f t="shared" ca="1" si="139"/>
        <v/>
      </c>
      <c r="AA309" s="316" t="str">
        <f t="shared" ca="1" si="140"/>
        <v/>
      </c>
      <c r="AC309" s="310" t="e">
        <f t="shared" ca="1" si="141"/>
        <v>#N/A</v>
      </c>
      <c r="AD309" s="323" t="e">
        <f t="shared" ca="1" si="142"/>
        <v>#N/A</v>
      </c>
      <c r="AE309" s="324" t="e">
        <f t="shared" ca="1" si="121"/>
        <v>#N/A</v>
      </c>
      <c r="AG309" s="306">
        <f t="shared" ca="1" si="143"/>
        <v>4.2036103862692968</v>
      </c>
      <c r="AH309" s="304">
        <f t="shared" ca="1" si="144"/>
        <v>-5.48851505244048</v>
      </c>
    </row>
    <row r="310" spans="1:34" x14ac:dyDescent="0.2">
      <c r="A310" s="347">
        <f t="shared" ca="1" si="122"/>
        <v>0.1</v>
      </c>
      <c r="B310" s="304">
        <f t="shared" ca="1" si="123"/>
        <v>24.800000000000061</v>
      </c>
      <c r="D310" s="306">
        <f t="shared" ca="1" si="124"/>
        <v>-0.84757375162344051</v>
      </c>
      <c r="E310" s="307">
        <f t="shared" ca="1" si="125"/>
        <v>-4.3247727330143588</v>
      </c>
      <c r="F310" s="304">
        <f t="shared" ca="1" si="126"/>
        <v>4.4070444128310662</v>
      </c>
      <c r="G310" s="306">
        <f t="shared" ca="1" si="127"/>
        <v>12.298239636218794</v>
      </c>
      <c r="H310" s="307">
        <f t="shared" ca="1" si="128"/>
        <v>-80.571288466697837</v>
      </c>
      <c r="I310" s="304">
        <f t="shared" ca="1" si="129"/>
        <v>81.504473640001493</v>
      </c>
      <c r="J310" s="306">
        <f t="shared" ca="1" si="130"/>
        <v>538.2780017342352</v>
      </c>
      <c r="K310" s="307">
        <f t="shared" ca="1" si="131"/>
        <v>749.20465142813748</v>
      </c>
      <c r="L310" s="304">
        <f t="shared" ca="1" si="116"/>
        <v>922.52415517023633</v>
      </c>
      <c r="M310" s="306">
        <f t="shared" ca="1" si="132"/>
        <v>-1.4193274402409413</v>
      </c>
      <c r="N310" s="304">
        <f t="shared" ca="1" si="133"/>
        <v>-81.321472072912499</v>
      </c>
      <c r="P310" s="310">
        <f t="shared" ca="1" si="134"/>
        <v>23</v>
      </c>
      <c r="Q310" s="304">
        <f t="shared" ca="1" si="135"/>
        <v>0</v>
      </c>
      <c r="R310" s="306">
        <f t="shared" ca="1" si="136"/>
        <v>0</v>
      </c>
      <c r="S310" s="307">
        <f t="shared" ca="1" si="137"/>
        <v>2.7549999999999994</v>
      </c>
      <c r="T310" s="304">
        <f t="shared" ca="1" si="117"/>
        <v>27.026549999999997</v>
      </c>
      <c r="U310" s="311">
        <f t="shared" ca="1" si="118"/>
        <v>0</v>
      </c>
      <c r="V310" s="306">
        <f t="shared" ca="1" si="119"/>
        <v>1.1365363009409326</v>
      </c>
      <c r="W310" s="304">
        <f t="shared" ca="1" si="120"/>
        <v>15.460341232250608</v>
      </c>
      <c r="Y310" s="314" t="str">
        <f t="shared" ca="1" si="138"/>
        <v/>
      </c>
      <c r="Z310" s="315" t="str">
        <f t="shared" ca="1" si="139"/>
        <v/>
      </c>
      <c r="AA310" s="316" t="str">
        <f t="shared" ca="1" si="140"/>
        <v/>
      </c>
      <c r="AC310" s="310" t="e">
        <f t="shared" ca="1" si="141"/>
        <v>#N/A</v>
      </c>
      <c r="AD310" s="323" t="e">
        <f t="shared" ca="1" si="142"/>
        <v>#N/A</v>
      </c>
      <c r="AE310" s="324" t="e">
        <f t="shared" ca="1" si="121"/>
        <v>#N/A</v>
      </c>
      <c r="AG310" s="306">
        <f t="shared" ca="1" si="143"/>
        <v>4.1446191177773821</v>
      </c>
      <c r="AH310" s="304">
        <f t="shared" ca="1" si="144"/>
        <v>-5.550324263943847</v>
      </c>
    </row>
    <row r="311" spans="1:34" x14ac:dyDescent="0.2">
      <c r="A311" s="347">
        <f t="shared" ca="1" si="122"/>
        <v>0.1</v>
      </c>
      <c r="B311" s="304">
        <f t="shared" ca="1" si="123"/>
        <v>24.900000000000063</v>
      </c>
      <c r="D311" s="306">
        <f t="shared" ca="1" si="124"/>
        <v>-0.84675735205682767</v>
      </c>
      <c r="E311" s="307">
        <f t="shared" ca="1" si="125"/>
        <v>-4.2625124821161755</v>
      </c>
      <c r="F311" s="304">
        <f t="shared" ca="1" si="126"/>
        <v>4.3458038006171531</v>
      </c>
      <c r="G311" s="306">
        <f t="shared" ca="1" si="127"/>
        <v>12.213563901013112</v>
      </c>
      <c r="H311" s="307">
        <f t="shared" ca="1" si="128"/>
        <v>-80.99753971490945</v>
      </c>
      <c r="I311" s="304">
        <f t="shared" ca="1" si="129"/>
        <v>81.913201518634736</v>
      </c>
      <c r="J311" s="306">
        <f t="shared" ca="1" si="130"/>
        <v>539.50359191109681</v>
      </c>
      <c r="K311" s="307">
        <f t="shared" ca="1" si="131"/>
        <v>741.12621001905711</v>
      </c>
      <c r="L311" s="304">
        <f t="shared" ca="1" si="116"/>
        <v>916.69634277779619</v>
      </c>
      <c r="M311" s="306">
        <f t="shared" ca="1" si="132"/>
        <v>-1.421134518028071</v>
      </c>
      <c r="N311" s="304">
        <f t="shared" ca="1" si="133"/>
        <v>-81.425010003366879</v>
      </c>
      <c r="P311" s="310">
        <f t="shared" ca="1" si="134"/>
        <v>23</v>
      </c>
      <c r="Q311" s="304">
        <f t="shared" ca="1" si="135"/>
        <v>0</v>
      </c>
      <c r="R311" s="306">
        <f t="shared" ca="1" si="136"/>
        <v>0</v>
      </c>
      <c r="S311" s="307">
        <f t="shared" ca="1" si="137"/>
        <v>2.7549999999999994</v>
      </c>
      <c r="T311" s="304">
        <f t="shared" ca="1" si="117"/>
        <v>27.026549999999997</v>
      </c>
      <c r="U311" s="311">
        <f t="shared" ca="1" si="118"/>
        <v>0</v>
      </c>
      <c r="V311" s="306">
        <f t="shared" ca="1" si="119"/>
        <v>1.1374560934560254</v>
      </c>
      <c r="W311" s="304">
        <f t="shared" ca="1" si="120"/>
        <v>15.628428555298795</v>
      </c>
      <c r="Y311" s="314" t="str">
        <f t="shared" ca="1" si="138"/>
        <v/>
      </c>
      <c r="Z311" s="315" t="str">
        <f t="shared" ca="1" si="139"/>
        <v/>
      </c>
      <c r="AA311" s="316" t="str">
        <f t="shared" ca="1" si="140"/>
        <v/>
      </c>
      <c r="AC311" s="310" t="e">
        <f t="shared" ca="1" si="141"/>
        <v>#N/A</v>
      </c>
      <c r="AD311" s="323" t="e">
        <f t="shared" ca="1" si="142"/>
        <v>#N/A</v>
      </c>
      <c r="AE311" s="324" t="e">
        <f t="shared" ca="1" si="121"/>
        <v>#N/A</v>
      </c>
      <c r="AG311" s="306">
        <f t="shared" ca="1" si="143"/>
        <v>4.0859413365589026</v>
      </c>
      <c r="AH311" s="304">
        <f t="shared" ca="1" si="144"/>
        <v>-5.6117391042651947</v>
      </c>
    </row>
    <row r="312" spans="1:34" x14ac:dyDescent="0.2">
      <c r="A312" s="347">
        <f t="shared" ca="1" si="122"/>
        <v>0.1</v>
      </c>
      <c r="B312" s="304">
        <f t="shared" ca="1" si="123"/>
        <v>25.000000000000064</v>
      </c>
      <c r="D312" s="306">
        <f t="shared" ca="1" si="124"/>
        <v>-0.84582831039320217</v>
      </c>
      <c r="E312" s="307">
        <f t="shared" ca="1" si="125"/>
        <v>-4.2006616677720716</v>
      </c>
      <c r="F312" s="304">
        <f t="shared" ca="1" si="126"/>
        <v>4.2849718759581448</v>
      </c>
      <c r="G312" s="306">
        <f t="shared" ca="1" si="127"/>
        <v>12.128981069973792</v>
      </c>
      <c r="H312" s="307">
        <f t="shared" ca="1" si="128"/>
        <v>-81.417605881686654</v>
      </c>
      <c r="I312" s="304">
        <f t="shared" ca="1" si="129"/>
        <v>82.316090342662889</v>
      </c>
      <c r="J312" s="306">
        <f t="shared" ca="1" si="130"/>
        <v>540.72071915964614</v>
      </c>
      <c r="K312" s="307">
        <f t="shared" ca="1" si="131"/>
        <v>733.00545273922728</v>
      </c>
      <c r="L312" s="304">
        <f t="shared" ca="1" si="116"/>
        <v>910.86546200520991</v>
      </c>
      <c r="M312" s="306">
        <f t="shared" ca="1" si="132"/>
        <v>-1.4229114590333627</v>
      </c>
      <c r="N312" s="304">
        <f t="shared" ca="1" si="133"/>
        <v>-81.526821223413819</v>
      </c>
      <c r="P312" s="310">
        <f t="shared" ca="1" si="134"/>
        <v>23</v>
      </c>
      <c r="Q312" s="304">
        <f t="shared" ca="1" si="135"/>
        <v>0</v>
      </c>
      <c r="R312" s="306">
        <f t="shared" ca="1" si="136"/>
        <v>0</v>
      </c>
      <c r="S312" s="307">
        <f t="shared" ca="1" si="137"/>
        <v>2.7549999999999994</v>
      </c>
      <c r="T312" s="304">
        <f t="shared" ca="1" si="117"/>
        <v>27.026549999999997</v>
      </c>
      <c r="U312" s="311">
        <f t="shared" ca="1" si="118"/>
        <v>0</v>
      </c>
      <c r="V312" s="306">
        <f t="shared" ca="1" si="119"/>
        <v>1.1383814263781116</v>
      </c>
      <c r="W312" s="304">
        <f t="shared" ca="1" si="120"/>
        <v>15.795382272740259</v>
      </c>
      <c r="Y312" s="314" t="str">
        <f t="shared" ca="1" si="138"/>
        <v/>
      </c>
      <c r="Z312" s="315" t="str">
        <f t="shared" ca="1" si="139"/>
        <v/>
      </c>
      <c r="AA312" s="316" t="str">
        <f t="shared" ca="1" si="140"/>
        <v/>
      </c>
      <c r="AC312" s="310">
        <f t="shared" ca="1" si="141"/>
        <v>25.000000000000064</v>
      </c>
      <c r="AD312" s="323">
        <f t="shared" ca="1" si="142"/>
        <v>540.72071915964614</v>
      </c>
      <c r="AE312" s="324" t="e">
        <f t="shared" ca="1" si="121"/>
        <v>#N/A</v>
      </c>
      <c r="AG312" s="306">
        <f t="shared" ca="1" si="143"/>
        <v>4.0275886673888559</v>
      </c>
      <c r="AH312" s="304">
        <f t="shared" ca="1" si="144"/>
        <v>-5.6727508367690733</v>
      </c>
    </row>
    <row r="313" spans="1:34" x14ac:dyDescent="0.2">
      <c r="A313" s="347">
        <f t="shared" ca="1" si="122"/>
        <v>0.1</v>
      </c>
      <c r="B313" s="304">
        <f t="shared" ca="1" si="123"/>
        <v>25.100000000000065</v>
      </c>
      <c r="D313" s="306">
        <f t="shared" ca="1" si="124"/>
        <v>-0.84478874829663453</v>
      </c>
      <c r="E313" s="307">
        <f t="shared" ca="1" si="125"/>
        <v>-4.1392287319690384</v>
      </c>
      <c r="F313" s="304">
        <f t="shared" ca="1" si="126"/>
        <v>4.2245570803110954</v>
      </c>
      <c r="G313" s="306">
        <f t="shared" ca="1" si="127"/>
        <v>12.044502195144128</v>
      </c>
      <c r="H313" s="307">
        <f t="shared" ca="1" si="128"/>
        <v>-81.831528754883564</v>
      </c>
      <c r="I313" s="304">
        <f t="shared" ca="1" si="129"/>
        <v>82.713173869040759</v>
      </c>
      <c r="J313" s="306">
        <f t="shared" ca="1" si="130"/>
        <v>541.929393322902</v>
      </c>
      <c r="K313" s="307">
        <f t="shared" ca="1" si="131"/>
        <v>724.84299600739882</v>
      </c>
      <c r="L313" s="304">
        <f t="shared" ca="1" si="116"/>
        <v>905.03305807484776</v>
      </c>
      <c r="M313" s="306">
        <f t="shared" ca="1" si="132"/>
        <v>-1.4246590272022559</v>
      </c>
      <c r="N313" s="304">
        <f t="shared" ca="1" si="133"/>
        <v>-81.626949503902807</v>
      </c>
      <c r="P313" s="310">
        <f t="shared" ca="1" si="134"/>
        <v>23</v>
      </c>
      <c r="Q313" s="304">
        <f t="shared" ca="1" si="135"/>
        <v>0</v>
      </c>
      <c r="R313" s="306">
        <f t="shared" ca="1" si="136"/>
        <v>0</v>
      </c>
      <c r="S313" s="307">
        <f t="shared" ca="1" si="137"/>
        <v>2.7549999999999994</v>
      </c>
      <c r="T313" s="304">
        <f t="shared" ca="1" si="117"/>
        <v>27.026549999999997</v>
      </c>
      <c r="U313" s="311">
        <f t="shared" ca="1" si="118"/>
        <v>0</v>
      </c>
      <c r="V313" s="306">
        <f t="shared" ca="1" si="119"/>
        <v>1.1393122415663055</v>
      </c>
      <c r="W313" s="304">
        <f t="shared" ca="1" si="120"/>
        <v>15.96118035462467</v>
      </c>
      <c r="Y313" s="314" t="str">
        <f t="shared" ca="1" si="138"/>
        <v/>
      </c>
      <c r="Z313" s="315" t="str">
        <f t="shared" ca="1" si="139"/>
        <v/>
      </c>
      <c r="AA313" s="316" t="str">
        <f t="shared" ca="1" si="140"/>
        <v/>
      </c>
      <c r="AC313" s="310" t="e">
        <f t="shared" ca="1" si="141"/>
        <v>#N/A</v>
      </c>
      <c r="AD313" s="323" t="e">
        <f t="shared" ca="1" si="142"/>
        <v>#N/A</v>
      </c>
      <c r="AE313" s="324" t="e">
        <f t="shared" ca="1" si="121"/>
        <v>#N/A</v>
      </c>
      <c r="AG313" s="306">
        <f t="shared" ca="1" si="143"/>
        <v>3.9695722362076111</v>
      </c>
      <c r="AH313" s="304">
        <f t="shared" ca="1" si="144"/>
        <v>-5.7333510971833981</v>
      </c>
    </row>
    <row r="314" spans="1:34" x14ac:dyDescent="0.2">
      <c r="A314" s="347">
        <f t="shared" ca="1" si="122"/>
        <v>0.1</v>
      </c>
      <c r="B314" s="304">
        <f t="shared" ca="1" si="123"/>
        <v>25.200000000000067</v>
      </c>
      <c r="D314" s="306">
        <f t="shared" ca="1" si="124"/>
        <v>-0.84364079254241975</v>
      </c>
      <c r="E314" s="307">
        <f t="shared" ca="1" si="125"/>
        <v>-4.0782217450580465</v>
      </c>
      <c r="F314" s="304">
        <f t="shared" ca="1" si="126"/>
        <v>4.1645674911935213</v>
      </c>
      <c r="G314" s="306">
        <f t="shared" ca="1" si="127"/>
        <v>11.960138115889887</v>
      </c>
      <c r="H314" s="307">
        <f t="shared" ca="1" si="128"/>
        <v>-82.239350929389374</v>
      </c>
      <c r="I314" s="304">
        <f t="shared" ca="1" si="129"/>
        <v>83.104486912792012</v>
      </c>
      <c r="J314" s="306">
        <f t="shared" ca="1" si="130"/>
        <v>543.12962533845371</v>
      </c>
      <c r="K314" s="307">
        <f t="shared" ca="1" si="131"/>
        <v>716.63945202318519</v>
      </c>
      <c r="L314" s="304">
        <f t="shared" ca="1" si="116"/>
        <v>899.20069735091965</v>
      </c>
      <c r="M314" s="306">
        <f t="shared" ca="1" si="132"/>
        <v>-1.4263779600785194</v>
      </c>
      <c r="N314" s="304">
        <f t="shared" ca="1" si="133"/>
        <v>-81.725437102978987</v>
      </c>
      <c r="P314" s="310">
        <f t="shared" ca="1" si="134"/>
        <v>23</v>
      </c>
      <c r="Q314" s="304">
        <f t="shared" ca="1" si="135"/>
        <v>0</v>
      </c>
      <c r="R314" s="306">
        <f t="shared" ca="1" si="136"/>
        <v>0</v>
      </c>
      <c r="S314" s="307">
        <f t="shared" ca="1" si="137"/>
        <v>2.7549999999999994</v>
      </c>
      <c r="T314" s="304">
        <f t="shared" ca="1" si="117"/>
        <v>27.026549999999997</v>
      </c>
      <c r="U314" s="311">
        <f t="shared" ca="1" si="118"/>
        <v>0</v>
      </c>
      <c r="V314" s="306">
        <f t="shared" ca="1" si="119"/>
        <v>1.1402484812257843</v>
      </c>
      <c r="W314" s="304">
        <f t="shared" ca="1" si="120"/>
        <v>16.125801771851744</v>
      </c>
      <c r="Y314" s="314" t="str">
        <f t="shared" ca="1" si="138"/>
        <v/>
      </c>
      <c r="Z314" s="315" t="str">
        <f t="shared" ca="1" si="139"/>
        <v/>
      </c>
      <c r="AA314" s="316" t="str">
        <f t="shared" ca="1" si="140"/>
        <v/>
      </c>
      <c r="AC314" s="310" t="e">
        <f t="shared" ca="1" si="141"/>
        <v>#N/A</v>
      </c>
      <c r="AD314" s="323" t="e">
        <f t="shared" ca="1" si="142"/>
        <v>#N/A</v>
      </c>
      <c r="AE314" s="324" t="e">
        <f t="shared" ca="1" si="121"/>
        <v>#N/A</v>
      </c>
      <c r="AG314" s="306">
        <f t="shared" ca="1" si="143"/>
        <v>3.9119026811148405</v>
      </c>
      <c r="AH314" s="304">
        <f t="shared" ca="1" si="144"/>
        <v>-5.7935318891559611</v>
      </c>
    </row>
    <row r="315" spans="1:34" x14ac:dyDescent="0.2">
      <c r="A315" s="347">
        <f t="shared" ca="1" si="122"/>
        <v>0.1</v>
      </c>
      <c r="B315" s="304">
        <f t="shared" ca="1" si="123"/>
        <v>25.300000000000068</v>
      </c>
      <c r="D315" s="306">
        <f t="shared" ca="1" si="124"/>
        <v>-0.84238657339234602</v>
      </c>
      <c r="E315" s="307">
        <f t="shared" ca="1" si="125"/>
        <v>-4.0176484103992802</v>
      </c>
      <c r="F315" s="304">
        <f t="shared" ca="1" si="126"/>
        <v>4.1050108268572885</v>
      </c>
      <c r="G315" s="306">
        <f t="shared" ca="1" si="127"/>
        <v>11.875899458550652</v>
      </c>
      <c r="H315" s="307">
        <f t="shared" ca="1" si="128"/>
        <v>-82.641115770429309</v>
      </c>
      <c r="I315" s="304">
        <f t="shared" ca="1" si="129"/>
        <v>83.490065299597788</v>
      </c>
      <c r="J315" s="306">
        <f t="shared" ca="1" si="130"/>
        <v>544.32142721717571</v>
      </c>
      <c r="K315" s="307">
        <f t="shared" ca="1" si="131"/>
        <v>708.39542868819422</v>
      </c>
      <c r="L315" s="304">
        <f t="shared" ca="1" si="116"/>
        <v>893.36996788232898</v>
      </c>
      <c r="M315" s="306">
        <f t="shared" ca="1" si="132"/>
        <v>-1.4280689699235003</v>
      </c>
      <c r="N315" s="304">
        <f t="shared" ca="1" si="133"/>
        <v>-81.822324830211471</v>
      </c>
      <c r="P315" s="310">
        <f t="shared" ca="1" si="134"/>
        <v>23</v>
      </c>
      <c r="Q315" s="304">
        <f t="shared" ca="1" si="135"/>
        <v>0</v>
      </c>
      <c r="R315" s="306">
        <f t="shared" ca="1" si="136"/>
        <v>0</v>
      </c>
      <c r="S315" s="307">
        <f t="shared" ca="1" si="137"/>
        <v>2.7549999999999994</v>
      </c>
      <c r="T315" s="304">
        <f t="shared" ca="1" si="117"/>
        <v>27.026549999999997</v>
      </c>
      <c r="U315" s="311">
        <f t="shared" ca="1" si="118"/>
        <v>0</v>
      </c>
      <c r="V315" s="306">
        <f t="shared" ca="1" si="119"/>
        <v>1.1411900879156618</v>
      </c>
      <c r="W315" s="304">
        <f t="shared" ca="1" si="120"/>
        <v>16.289226482907793</v>
      </c>
      <c r="Y315" s="314" t="str">
        <f t="shared" ca="1" si="138"/>
        <v/>
      </c>
      <c r="Z315" s="315" t="str">
        <f t="shared" ca="1" si="139"/>
        <v/>
      </c>
      <c r="AA315" s="316" t="str">
        <f t="shared" ca="1" si="140"/>
        <v/>
      </c>
      <c r="AC315" s="310" t="e">
        <f t="shared" ca="1" si="141"/>
        <v>#N/A</v>
      </c>
      <c r="AD315" s="323" t="e">
        <f t="shared" ca="1" si="142"/>
        <v>#N/A</v>
      </c>
      <c r="AE315" s="324" t="e">
        <f t="shared" ca="1" si="121"/>
        <v>#N/A</v>
      </c>
      <c r="AG315" s="306">
        <f t="shared" ca="1" si="143"/>
        <v>3.8545901631657635</v>
      </c>
      <c r="AH315" s="304">
        <f t="shared" ca="1" si="144"/>
        <v>-5.8532855796195093</v>
      </c>
    </row>
    <row r="316" spans="1:34" x14ac:dyDescent="0.2">
      <c r="A316" s="347">
        <f t="shared" ca="1" si="122"/>
        <v>0.1</v>
      </c>
      <c r="B316" s="304">
        <f t="shared" ca="1" si="123"/>
        <v>25.40000000000007</v>
      </c>
      <c r="D316" s="306">
        <f t="shared" ca="1" si="124"/>
        <v>-0.8410282230231847</v>
      </c>
      <c r="E316" s="307">
        <f t="shared" ca="1" si="125"/>
        <v>-3.9575160691921401</v>
      </c>
      <c r="F316" s="304">
        <f t="shared" ca="1" si="126"/>
        <v>4.045894451148663</v>
      </c>
      <c r="G316" s="306">
        <f t="shared" ca="1" si="127"/>
        <v>11.791796636248334</v>
      </c>
      <c r="H316" s="307">
        <f t="shared" ca="1" si="128"/>
        <v>-83.036867377348528</v>
      </c>
      <c r="I316" s="304">
        <f t="shared" ca="1" si="129"/>
        <v>83.86994581942929</v>
      </c>
      <c r="J316" s="306">
        <f t="shared" ca="1" si="130"/>
        <v>545.50481202191565</v>
      </c>
      <c r="K316" s="307">
        <f t="shared" ca="1" si="131"/>
        <v>700.11152953080534</v>
      </c>
      <c r="L316" s="304">
        <f t="shared" ca="1" si="116"/>
        <v>887.54247995294816</v>
      </c>
      <c r="M316" s="306">
        <f t="shared" ca="1" si="132"/>
        <v>-1.4297327447797887</v>
      </c>
      <c r="N316" s="304">
        <f t="shared" ca="1" si="133"/>
        <v>-81.917652107536782</v>
      </c>
      <c r="P316" s="310">
        <f t="shared" ca="1" si="134"/>
        <v>23</v>
      </c>
      <c r="Q316" s="304">
        <f t="shared" ca="1" si="135"/>
        <v>0</v>
      </c>
      <c r="R316" s="306">
        <f t="shared" ca="1" si="136"/>
        <v>0</v>
      </c>
      <c r="S316" s="307">
        <f t="shared" ca="1" si="137"/>
        <v>2.7549999999999994</v>
      </c>
      <c r="T316" s="304">
        <f t="shared" ca="1" si="117"/>
        <v>27.026549999999997</v>
      </c>
      <c r="U316" s="311">
        <f t="shared" ca="1" si="118"/>
        <v>0</v>
      </c>
      <c r="V316" s="306">
        <f t="shared" ca="1" si="119"/>
        <v>1.1421370045565475</v>
      </c>
      <c r="W316" s="304">
        <f t="shared" ca="1" si="120"/>
        <v>16.451435420140523</v>
      </c>
      <c r="Y316" s="314" t="str">
        <f t="shared" ca="1" si="138"/>
        <v/>
      </c>
      <c r="Z316" s="315" t="str">
        <f t="shared" ca="1" si="139"/>
        <v/>
      </c>
      <c r="AA316" s="316" t="str">
        <f t="shared" ca="1" si="140"/>
        <v/>
      </c>
      <c r="AC316" s="310" t="e">
        <f t="shared" ca="1" si="141"/>
        <v>#N/A</v>
      </c>
      <c r="AD316" s="323" t="e">
        <f t="shared" ca="1" si="142"/>
        <v>#N/A</v>
      </c>
      <c r="AE316" s="324" t="e">
        <f t="shared" ca="1" si="121"/>
        <v>#N/A</v>
      </c>
      <c r="AG316" s="306">
        <f t="shared" ca="1" si="143"/>
        <v>3.7976443769836479</v>
      </c>
      <c r="AH316" s="304">
        <f t="shared" ca="1" si="144"/>
        <v>-5.9126048939774218</v>
      </c>
    </row>
    <row r="317" spans="1:34" x14ac:dyDescent="0.2">
      <c r="A317" s="347">
        <f t="shared" ca="1" si="122"/>
        <v>0.1</v>
      </c>
      <c r="B317" s="304">
        <f t="shared" ca="1" si="123"/>
        <v>25.500000000000071</v>
      </c>
      <c r="D317" s="306">
        <f t="shared" ca="1" si="124"/>
        <v>-0.8395678740079513</v>
      </c>
      <c r="E317" s="307">
        <f t="shared" ca="1" si="125"/>
        <v>-3.8978317054778193</v>
      </c>
      <c r="F317" s="304">
        <f t="shared" ca="1" si="126"/>
        <v>3.9872253785426222</v>
      </c>
      <c r="G317" s="306">
        <f t="shared" ca="1" si="127"/>
        <v>11.707839848847538</v>
      </c>
      <c r="H317" s="307">
        <f t="shared" ca="1" si="128"/>
        <v>-83.426650547896315</v>
      </c>
      <c r="I317" s="304">
        <f t="shared" ca="1" si="129"/>
        <v>84.244166181208485</v>
      </c>
      <c r="J317" s="306">
        <f t="shared" ca="1" si="130"/>
        <v>546.67979384617047</v>
      </c>
      <c r="K317" s="307">
        <f t="shared" ca="1" si="131"/>
        <v>691.78835363454311</v>
      </c>
      <c r="L317" s="304">
        <f t="shared" ca="1" si="116"/>
        <v>881.71986663797202</v>
      </c>
      <c r="M317" s="306">
        <f t="shared" ca="1" si="132"/>
        <v>-1.431369949482447</v>
      </c>
      <c r="N317" s="304">
        <f t="shared" ca="1" si="133"/>
        <v>-82.011457027198063</v>
      </c>
      <c r="P317" s="310">
        <f t="shared" ca="1" si="134"/>
        <v>23</v>
      </c>
      <c r="Q317" s="304">
        <f t="shared" ca="1" si="135"/>
        <v>0</v>
      </c>
      <c r="R317" s="306">
        <f t="shared" ca="1" si="136"/>
        <v>0</v>
      </c>
      <c r="S317" s="307">
        <f t="shared" ca="1" si="137"/>
        <v>2.7549999999999994</v>
      </c>
      <c r="T317" s="304">
        <f t="shared" ca="1" si="117"/>
        <v>27.026549999999997</v>
      </c>
      <c r="U317" s="311">
        <f t="shared" ca="1" si="118"/>
        <v>0</v>
      </c>
      <c r="V317" s="306">
        <f t="shared" ca="1" si="119"/>
        <v>1.1430891744377947</v>
      </c>
      <c r="W317" s="304">
        <f t="shared" ca="1" si="120"/>
        <v>16.61241047560409</v>
      </c>
      <c r="Y317" s="314" t="str">
        <f t="shared" ca="1" si="138"/>
        <v/>
      </c>
      <c r="Z317" s="315" t="str">
        <f t="shared" ca="1" si="139"/>
        <v/>
      </c>
      <c r="AA317" s="316" t="str">
        <f t="shared" ca="1" si="140"/>
        <v/>
      </c>
      <c r="AC317" s="310" t="e">
        <f t="shared" ca="1" si="141"/>
        <v>#N/A</v>
      </c>
      <c r="AD317" s="323" t="e">
        <f t="shared" ca="1" si="142"/>
        <v>#N/A</v>
      </c>
      <c r="AE317" s="324" t="e">
        <f t="shared" ca="1" si="121"/>
        <v>#N/A</v>
      </c>
      <c r="AG317" s="306">
        <f t="shared" ca="1" si="143"/>
        <v>3.7410745612008052</v>
      </c>
      <c r="AH317" s="304">
        <f t="shared" ca="1" si="144"/>
        <v>-5.9714829111217886</v>
      </c>
    </row>
    <row r="318" spans="1:34" x14ac:dyDescent="0.2">
      <c r="A318" s="347">
        <f t="shared" ca="1" si="122"/>
        <v>0.1</v>
      </c>
      <c r="B318" s="304">
        <f t="shared" ca="1" si="123"/>
        <v>25.600000000000072</v>
      </c>
      <c r="D318" s="306">
        <f t="shared" ca="1" si="124"/>
        <v>-0.83800765784949494</v>
      </c>
      <c r="E318" s="307">
        <f t="shared" ca="1" si="125"/>
        <v>-3.8386019513025138</v>
      </c>
      <c r="F318" s="304">
        <f t="shared" ca="1" si="126"/>
        <v>3.9290102793398063</v>
      </c>
      <c r="G318" s="306">
        <f t="shared" ca="1" si="127"/>
        <v>11.624039083062588</v>
      </c>
      <c r="H318" s="307">
        <f t="shared" ca="1" si="128"/>
        <v>-83.810510743026569</v>
      </c>
      <c r="I318" s="304">
        <f t="shared" ca="1" si="129"/>
        <v>84.612764968481784</v>
      </c>
      <c r="J318" s="306">
        <f t="shared" ca="1" si="130"/>
        <v>547.846387792766</v>
      </c>
      <c r="K318" s="307">
        <f t="shared" ca="1" si="131"/>
        <v>683.42649556999697</v>
      </c>
      <c r="L318" s="304">
        <f t="shared" ca="1" si="116"/>
        <v>875.90378436485184</v>
      </c>
      <c r="M318" s="306">
        <f t="shared" ca="1" si="132"/>
        <v>-1.4329812266207589</v>
      </c>
      <c r="N318" s="304">
        <f t="shared" ca="1" si="133"/>
        <v>-82.103776406849249</v>
      </c>
      <c r="P318" s="310">
        <f t="shared" ca="1" si="134"/>
        <v>23</v>
      </c>
      <c r="Q318" s="304">
        <f t="shared" ca="1" si="135"/>
        <v>0</v>
      </c>
      <c r="R318" s="306">
        <f t="shared" ca="1" si="136"/>
        <v>0</v>
      </c>
      <c r="S318" s="307">
        <f t="shared" ca="1" si="137"/>
        <v>2.7549999999999994</v>
      </c>
      <c r="T318" s="304">
        <f t="shared" ca="1" si="117"/>
        <v>27.026549999999997</v>
      </c>
      <c r="U318" s="311">
        <f t="shared" ca="1" si="118"/>
        <v>0</v>
      </c>
      <c r="V318" s="306">
        <f t="shared" ca="1" si="119"/>
        <v>1.1440465412244381</v>
      </c>
      <c r="W318" s="304">
        <f t="shared" ca="1" si="120"/>
        <v>16.772134486505738</v>
      </c>
      <c r="Y318" s="314" t="str">
        <f t="shared" ca="1" si="138"/>
        <v/>
      </c>
      <c r="Z318" s="315" t="str">
        <f t="shared" ca="1" si="139"/>
        <v/>
      </c>
      <c r="AA318" s="316" t="str">
        <f t="shared" ca="1" si="140"/>
        <v/>
      </c>
      <c r="AC318" s="310" t="e">
        <f t="shared" ca="1" si="141"/>
        <v>#N/A</v>
      </c>
      <c r="AD318" s="323" t="e">
        <f t="shared" ca="1" si="142"/>
        <v>#N/A</v>
      </c>
      <c r="AE318" s="324" t="e">
        <f t="shared" ca="1" si="121"/>
        <v>#N/A</v>
      </c>
      <c r="AG318" s="306">
        <f t="shared" ca="1" si="143"/>
        <v>3.6848895087387383</v>
      </c>
      <c r="AH318" s="304">
        <f t="shared" ca="1" si="144"/>
        <v>-6.029913058295497</v>
      </c>
    </row>
    <row r="319" spans="1:34" x14ac:dyDescent="0.2">
      <c r="A319" s="347">
        <f t="shared" ca="1" si="122"/>
        <v>0.1</v>
      </c>
      <c r="B319" s="304">
        <f t="shared" ca="1" si="123"/>
        <v>25.700000000000074</v>
      </c>
      <c r="D319" s="306">
        <f t="shared" ca="1" si="124"/>
        <v>-0.83634970356592409</v>
      </c>
      <c r="E319" s="307">
        <f t="shared" ca="1" si="125"/>
        <v>-3.7798330920295671</v>
      </c>
      <c r="F319" s="304">
        <f t="shared" ca="1" si="126"/>
        <v>3.8712554850147267</v>
      </c>
      <c r="G319" s="306">
        <f t="shared" ca="1" si="127"/>
        <v>11.540404112705994</v>
      </c>
      <c r="H319" s="307">
        <f t="shared" ca="1" si="128"/>
        <v>-84.18849405222953</v>
      </c>
      <c r="I319" s="304">
        <f t="shared" ca="1" si="129"/>
        <v>84.975781596092716</v>
      </c>
      <c r="J319" s="306">
        <f t="shared" ca="1" si="130"/>
        <v>549.00460995255446</v>
      </c>
      <c r="K319" s="307">
        <f t="shared" ca="1" si="131"/>
        <v>675.02654533023417</v>
      </c>
      <c r="L319" s="304">
        <f t="shared" ca="1" si="116"/>
        <v>870.09591347714479</v>
      </c>
      <c r="M319" s="306">
        <f t="shared" ca="1" si="132"/>
        <v>-1.4345671974532657</v>
      </c>
      <c r="N319" s="304">
        <f t="shared" ca="1" si="133"/>
        <v>-82.194645841982748</v>
      </c>
      <c r="P319" s="310">
        <f t="shared" ca="1" si="134"/>
        <v>23</v>
      </c>
      <c r="Q319" s="304">
        <f t="shared" ca="1" si="135"/>
        <v>0</v>
      </c>
      <c r="R319" s="306">
        <f t="shared" ca="1" si="136"/>
        <v>0</v>
      </c>
      <c r="S319" s="307">
        <f t="shared" ca="1" si="137"/>
        <v>2.7549999999999994</v>
      </c>
      <c r="T319" s="304">
        <f t="shared" ca="1" si="117"/>
        <v>27.026549999999997</v>
      </c>
      <c r="U319" s="311">
        <f t="shared" ca="1" si="118"/>
        <v>0</v>
      </c>
      <c r="V319" s="306">
        <f t="shared" ca="1" si="119"/>
        <v>1.1450090489638276</v>
      </c>
      <c r="W319" s="304">
        <f t="shared" ca="1" si="120"/>
        <v>16.930591220284786</v>
      </c>
      <c r="Y319" s="314" t="str">
        <f t="shared" ca="1" si="138"/>
        <v/>
      </c>
      <c r="Z319" s="315" t="str">
        <f t="shared" ca="1" si="139"/>
        <v/>
      </c>
      <c r="AA319" s="316" t="str">
        <f t="shared" ca="1" si="140"/>
        <v/>
      </c>
      <c r="AC319" s="310" t="e">
        <f t="shared" ca="1" si="141"/>
        <v>#N/A</v>
      </c>
      <c r="AD319" s="323" t="e">
        <f t="shared" ca="1" si="142"/>
        <v>#N/A</v>
      </c>
      <c r="AE319" s="324" t="e">
        <f t="shared" ca="1" si="121"/>
        <v>#N/A</v>
      </c>
      <c r="AG319" s="306">
        <f t="shared" ca="1" si="143"/>
        <v>3.6290975769367186</v>
      </c>
      <c r="AH319" s="304">
        <f t="shared" ca="1" si="144"/>
        <v>-6.0878891058097064</v>
      </c>
    </row>
    <row r="320" spans="1:34" x14ac:dyDescent="0.2">
      <c r="A320" s="347">
        <f t="shared" ca="1" si="122"/>
        <v>0.1</v>
      </c>
      <c r="B320" s="304">
        <f t="shared" ca="1" si="123"/>
        <v>25.800000000000075</v>
      </c>
      <c r="D320" s="306">
        <f t="shared" ca="1" si="124"/>
        <v>-0.83459613632734053</v>
      </c>
      <c r="E320" s="307">
        <f t="shared" ca="1" si="125"/>
        <v>-3.7215310717890695</v>
      </c>
      <c r="F320" s="304">
        <f t="shared" ca="1" si="126"/>
        <v>3.8139669937040654</v>
      </c>
      <c r="G320" s="306">
        <f t="shared" ca="1" si="127"/>
        <v>11.456944499073261</v>
      </c>
      <c r="H320" s="307">
        <f t="shared" ca="1" si="128"/>
        <v>-84.560647159408433</v>
      </c>
      <c r="I320" s="304">
        <f t="shared" ca="1" si="129"/>
        <v>85.333256267839772</v>
      </c>
      <c r="J320" s="306">
        <f t="shared" ca="1" si="130"/>
        <v>550.15447738314344</v>
      </c>
      <c r="K320" s="307">
        <f t="shared" ca="1" si="131"/>
        <v>666.58908826965228</v>
      </c>
      <c r="L320" s="304">
        <f t="shared" ca="1" si="116"/>
        <v>864.29795879944436</v>
      </c>
      <c r="M320" s="306">
        <f t="shared" ca="1" si="132"/>
        <v>-1.4361284627786828</v>
      </c>
      <c r="N320" s="304">
        <f t="shared" ca="1" si="133"/>
        <v>-82.28409975582926</v>
      </c>
      <c r="P320" s="310">
        <f t="shared" ca="1" si="134"/>
        <v>23</v>
      </c>
      <c r="Q320" s="304">
        <f t="shared" ca="1" si="135"/>
        <v>0</v>
      </c>
      <c r="R320" s="306">
        <f t="shared" ca="1" si="136"/>
        <v>0</v>
      </c>
      <c r="S320" s="307">
        <f t="shared" ca="1" si="137"/>
        <v>2.7549999999999994</v>
      </c>
      <c r="T320" s="304">
        <f t="shared" ca="1" si="117"/>
        <v>27.026549999999997</v>
      </c>
      <c r="U320" s="311">
        <f t="shared" ca="1" si="118"/>
        <v>0</v>
      </c>
      <c r="V320" s="306">
        <f t="shared" ca="1" si="119"/>
        <v>1.1459766420919639</v>
      </c>
      <c r="W320" s="304">
        <f t="shared" ca="1" si="120"/>
        <v>17.087765359353963</v>
      </c>
      <c r="Y320" s="314" t="str">
        <f t="shared" ca="1" si="138"/>
        <v/>
      </c>
      <c r="Z320" s="315" t="str">
        <f t="shared" ca="1" si="139"/>
        <v/>
      </c>
      <c r="AA320" s="316" t="str">
        <f t="shared" ca="1" si="140"/>
        <v/>
      </c>
      <c r="AC320" s="310" t="e">
        <f t="shared" ca="1" si="141"/>
        <v>#N/A</v>
      </c>
      <c r="AD320" s="323" t="e">
        <f t="shared" ca="1" si="142"/>
        <v>#N/A</v>
      </c>
      <c r="AE320" s="324" t="e">
        <f t="shared" ca="1" si="121"/>
        <v>#N/A</v>
      </c>
      <c r="AG320" s="306">
        <f t="shared" ca="1" si="143"/>
        <v>3.5737066975367995</v>
      </c>
      <c r="AH320" s="304">
        <f t="shared" ca="1" si="144"/>
        <v>-6.1454051616278722</v>
      </c>
    </row>
    <row r="321" spans="1:34" x14ac:dyDescent="0.2">
      <c r="A321" s="347">
        <f t="shared" ca="1" si="122"/>
        <v>0.1</v>
      </c>
      <c r="B321" s="304">
        <f t="shared" ca="1" si="123"/>
        <v>25.900000000000077</v>
      </c>
      <c r="D321" s="306">
        <f t="shared" ca="1" si="124"/>
        <v>-0.83274907614332172</v>
      </c>
      <c r="E321" s="307">
        <f t="shared" ca="1" si="125"/>
        <v>-3.6637014990537189</v>
      </c>
      <c r="F321" s="304">
        <f t="shared" ca="1" si="126"/>
        <v>3.7571504758242016</v>
      </c>
      <c r="G321" s="306">
        <f t="shared" ca="1" si="127"/>
        <v>11.373669591458929</v>
      </c>
      <c r="H321" s="307">
        <f t="shared" ca="1" si="128"/>
        <v>-84.927017309313811</v>
      </c>
      <c r="I321" s="304">
        <f t="shared" ca="1" si="129"/>
        <v>85.68522993510706</v>
      </c>
      <c r="J321" s="306">
        <f t="shared" ca="1" si="130"/>
        <v>551.29600808767009</v>
      </c>
      <c r="K321" s="307">
        <f t="shared" ca="1" si="131"/>
        <v>658.11470504621616</v>
      </c>
      <c r="L321" s="304">
        <f t="shared" ca="1" si="116"/>
        <v>858.51165020136364</v>
      </c>
      <c r="M321" s="306">
        <f t="shared" ca="1" si="132"/>
        <v>-1.4376656037651303</v>
      </c>
      <c r="N321" s="304">
        <f t="shared" ca="1" si="133"/>
        <v>-82.372171446869288</v>
      </c>
      <c r="P321" s="310">
        <f t="shared" ca="1" si="134"/>
        <v>23</v>
      </c>
      <c r="Q321" s="304">
        <f t="shared" ca="1" si="135"/>
        <v>0</v>
      </c>
      <c r="R321" s="306">
        <f t="shared" ca="1" si="136"/>
        <v>0</v>
      </c>
      <c r="S321" s="307">
        <f t="shared" ca="1" si="137"/>
        <v>2.7549999999999994</v>
      </c>
      <c r="T321" s="304">
        <f t="shared" ca="1" si="117"/>
        <v>27.026549999999997</v>
      </c>
      <c r="U321" s="311">
        <f t="shared" ca="1" si="118"/>
        <v>0</v>
      </c>
      <c r="V321" s="306">
        <f t="shared" ca="1" si="119"/>
        <v>1.1469492654395337</v>
      </c>
      <c r="W321" s="304">
        <f t="shared" ca="1" si="120"/>
        <v>17.243642485532462</v>
      </c>
      <c r="Y321" s="314" t="str">
        <f t="shared" ca="1" si="138"/>
        <v/>
      </c>
      <c r="Z321" s="315" t="str">
        <f t="shared" ca="1" si="139"/>
        <v/>
      </c>
      <c r="AA321" s="316" t="str">
        <f t="shared" ca="1" si="140"/>
        <v/>
      </c>
      <c r="AC321" s="310" t="e">
        <f t="shared" ca="1" si="141"/>
        <v>#N/A</v>
      </c>
      <c r="AD321" s="323" t="e">
        <f t="shared" ca="1" si="142"/>
        <v>#N/A</v>
      </c>
      <c r="AE321" s="324" t="e">
        <f t="shared" ca="1" si="121"/>
        <v>#N/A</v>
      </c>
      <c r="AG321" s="306">
        <f t="shared" ca="1" si="143"/>
        <v>3.51872438653219</v>
      </c>
      <c r="AH321" s="304">
        <f t="shared" ca="1" si="144"/>
        <v>-6.2024556658272108</v>
      </c>
    </row>
    <row r="322" spans="1:34" x14ac:dyDescent="0.2">
      <c r="A322" s="347">
        <f t="shared" ca="1" si="122"/>
        <v>0.1</v>
      </c>
      <c r="B322" s="304">
        <f t="shared" ca="1" si="123"/>
        <v>26.000000000000078</v>
      </c>
      <c r="D322" s="306">
        <f t="shared" ca="1" si="124"/>
        <v>-0.83081063660055876</v>
      </c>
      <c r="E322" s="307">
        <f t="shared" ca="1" si="125"/>
        <v>-3.6063496523300236</v>
      </c>
      <c r="F322" s="304">
        <f t="shared" ca="1" si="126"/>
        <v>3.7008112798073758</v>
      </c>
      <c r="G322" s="306">
        <f t="shared" ca="1" si="127"/>
        <v>11.290588527798873</v>
      </c>
      <c r="H322" s="307">
        <f t="shared" ca="1" si="128"/>
        <v>-85.287652274546815</v>
      </c>
      <c r="I322" s="304">
        <f t="shared" ca="1" si="129"/>
        <v>86.031744256454985</v>
      </c>
      <c r="J322" s="306">
        <f t="shared" ca="1" si="130"/>
        <v>552.42922099363295</v>
      </c>
      <c r="K322" s="307">
        <f t="shared" ca="1" si="131"/>
        <v>649.60397156702311</v>
      </c>
      <c r="L322" s="304">
        <f t="shared" ca="1" si="116"/>
        <v>852.73874315834973</v>
      </c>
      <c r="M322" s="306">
        <f t="shared" ca="1" si="132"/>
        <v>-1.4391791827399574</v>
      </c>
      <c r="N322" s="304">
        <f t="shared" ca="1" si="133"/>
        <v>-82.458893134086608</v>
      </c>
      <c r="P322" s="310">
        <f t="shared" ca="1" si="134"/>
        <v>23</v>
      </c>
      <c r="Q322" s="304">
        <f t="shared" ca="1" si="135"/>
        <v>0</v>
      </c>
      <c r="R322" s="306">
        <f t="shared" ca="1" si="136"/>
        <v>0</v>
      </c>
      <c r="S322" s="307">
        <f t="shared" ca="1" si="137"/>
        <v>2.7549999999999994</v>
      </c>
      <c r="T322" s="304">
        <f t="shared" ca="1" si="117"/>
        <v>27.026549999999997</v>
      </c>
      <c r="U322" s="311">
        <f t="shared" ca="1" si="118"/>
        <v>0</v>
      </c>
      <c r="V322" s="306">
        <f t="shared" ca="1" si="119"/>
        <v>1.147926864237657</v>
      </c>
      <c r="W322" s="304">
        <f t="shared" ca="1" si="120"/>
        <v>17.398209064199342</v>
      </c>
      <c r="Y322" s="314" t="str">
        <f t="shared" ca="1" si="138"/>
        <v/>
      </c>
      <c r="Z322" s="315" t="str">
        <f t="shared" ca="1" si="139"/>
        <v/>
      </c>
      <c r="AA322" s="316" t="str">
        <f t="shared" ca="1" si="140"/>
        <v/>
      </c>
      <c r="AC322" s="310">
        <f t="shared" ca="1" si="141"/>
        <v>26.000000000000078</v>
      </c>
      <c r="AD322" s="323">
        <f t="shared" ca="1" si="142"/>
        <v>552.42922099363295</v>
      </c>
      <c r="AE322" s="324" t="e">
        <f t="shared" ca="1" si="121"/>
        <v>#N/A</v>
      </c>
      <c r="AG322" s="306">
        <f t="shared" ca="1" si="143"/>
        <v>3.4641577538848276</v>
      </c>
      <c r="AH322" s="304">
        <f t="shared" ca="1" si="144"/>
        <v>-6.2590353849482634</v>
      </c>
    </row>
    <row r="323" spans="1:34" x14ac:dyDescent="0.2">
      <c r="A323" s="347">
        <f t="shared" ca="1" si="122"/>
        <v>0.1</v>
      </c>
      <c r="B323" s="304">
        <f t="shared" ca="1" si="123"/>
        <v>26.10000000000008</v>
      </c>
      <c r="D323" s="306">
        <f t="shared" ca="1" si="124"/>
        <v>-0.82878292365004036</v>
      </c>
      <c r="E323" s="307">
        <f t="shared" ca="1" si="125"/>
        <v>-3.5494804859541622</v>
      </c>
      <c r="F323" s="304">
        <f t="shared" ca="1" si="126"/>
        <v>3.6449544379461458</v>
      </c>
      <c r="G323" s="306">
        <f t="shared" ca="1" si="127"/>
        <v>11.207710235433868</v>
      </c>
      <c r="H323" s="307">
        <f t="shared" ca="1" si="128"/>
        <v>-85.642600323142233</v>
      </c>
      <c r="I323" s="304">
        <f t="shared" ca="1" si="129"/>
        <v>86.372841558159536</v>
      </c>
      <c r="J323" s="306">
        <f t="shared" ca="1" si="130"/>
        <v>553.55413593179458</v>
      </c>
      <c r="K323" s="307">
        <f t="shared" ca="1" si="131"/>
        <v>641.05745893713868</v>
      </c>
      <c r="L323" s="304">
        <f t="shared" ca="1" si="116"/>
        <v>846.98101930688915</v>
      </c>
      <c r="M323" s="306">
        <f t="shared" ca="1" si="132"/>
        <v>-1.4406697439423051</v>
      </c>
      <c r="N323" s="304">
        <f t="shared" ca="1" si="133"/>
        <v>-82.544296000087073</v>
      </c>
      <c r="P323" s="310">
        <f t="shared" ca="1" si="134"/>
        <v>23</v>
      </c>
      <c r="Q323" s="304">
        <f t="shared" ca="1" si="135"/>
        <v>0</v>
      </c>
      <c r="R323" s="306">
        <f t="shared" ca="1" si="136"/>
        <v>0</v>
      </c>
      <c r="S323" s="307">
        <f t="shared" ca="1" si="137"/>
        <v>2.7549999999999994</v>
      </c>
      <c r="T323" s="304">
        <f t="shared" ca="1" si="117"/>
        <v>27.026549999999997</v>
      </c>
      <c r="U323" s="311">
        <f t="shared" ca="1" si="118"/>
        <v>0</v>
      </c>
      <c r="V323" s="306">
        <f t="shared" ca="1" si="119"/>
        <v>1.1489093841233431</v>
      </c>
      <c r="W323" s="304">
        <f t="shared" ca="1" si="120"/>
        <v>17.551452428195194</v>
      </c>
      <c r="Y323" s="314" t="str">
        <f t="shared" ca="1" si="138"/>
        <v/>
      </c>
      <c r="Z323" s="315" t="str">
        <f t="shared" ca="1" si="139"/>
        <v/>
      </c>
      <c r="AA323" s="316" t="str">
        <f t="shared" ca="1" si="140"/>
        <v/>
      </c>
      <c r="AC323" s="310" t="e">
        <f t="shared" ca="1" si="141"/>
        <v>#N/A</v>
      </c>
      <c r="AD323" s="323" t="e">
        <f t="shared" ca="1" si="142"/>
        <v>#N/A</v>
      </c>
      <c r="AE323" s="324" t="e">
        <f t="shared" ca="1" si="121"/>
        <v>#N/A</v>
      </c>
      <c r="AG323" s="306">
        <f t="shared" ca="1" si="143"/>
        <v>3.4100135131171401</v>
      </c>
      <c r="AH323" s="304">
        <f t="shared" ca="1" si="144"/>
        <v>-6.3151394062429569</v>
      </c>
    </row>
    <row r="324" spans="1:34" x14ac:dyDescent="0.2">
      <c r="A324" s="347">
        <f t="shared" ca="1" si="122"/>
        <v>0.1</v>
      </c>
      <c r="B324" s="304">
        <f t="shared" ca="1" si="123"/>
        <v>26.200000000000081</v>
      </c>
      <c r="D324" s="306">
        <f t="shared" ca="1" si="124"/>
        <v>-0.82666803444311376</v>
      </c>
      <c r="E324" s="307">
        <f t="shared" ca="1" si="125"/>
        <v>-3.4930986359821361</v>
      </c>
      <c r="F324" s="304">
        <f t="shared" ca="1" si="126"/>
        <v>3.5895846723361049</v>
      </c>
      <c r="G324" s="306">
        <f t="shared" ca="1" si="127"/>
        <v>11.125043431989557</v>
      </c>
      <c r="H324" s="307">
        <f t="shared" ca="1" si="128"/>
        <v>-85.991910186740441</v>
      </c>
      <c r="I324" s="304">
        <f t="shared" ca="1" si="129"/>
        <v>86.708564795688361</v>
      </c>
      <c r="J324" s="306">
        <f t="shared" ca="1" si="130"/>
        <v>554.67077361516579</v>
      </c>
      <c r="K324" s="307">
        <f t="shared" ca="1" si="131"/>
        <v>632.47573341164457</v>
      </c>
      <c r="L324" s="304">
        <f t="shared" ref="L324:L387" ca="1" si="145">SQRT(pos_x^2+pos_z^2)</f>
        <v>841.2402869914423</v>
      </c>
      <c r="M324" s="306">
        <f t="shared" ca="1" si="132"/>
        <v>-1.4421378142404184</v>
      </c>
      <c r="N324" s="304">
        <f t="shared" ca="1" si="133"/>
        <v>-82.628410232197481</v>
      </c>
      <c r="P324" s="310">
        <f t="shared" ca="1" si="134"/>
        <v>23</v>
      </c>
      <c r="Q324" s="304">
        <f t="shared" ca="1" si="135"/>
        <v>0</v>
      </c>
      <c r="R324" s="306">
        <f t="shared" ca="1" si="136"/>
        <v>0</v>
      </c>
      <c r="S324" s="307">
        <f t="shared" ca="1" si="137"/>
        <v>2.7549999999999994</v>
      </c>
      <c r="T324" s="304">
        <f t="shared" ref="T324:T387" ca="1" si="146">m*g</f>
        <v>27.026549999999997</v>
      </c>
      <c r="U324" s="311">
        <f t="shared" ref="U324:U387" ca="1" si="147">IF(pos_xz&lt;L_rampe,Poids*COS(Beta),0)</f>
        <v>0</v>
      </c>
      <c r="V324" s="306">
        <f t="shared" ref="V324:V387" ca="1" si="148">Rho_moyen*(20000-Alt_rampe-pos_z)/(20000+Alt_rampe+pos_z)</f>
        <v>1.1498967711446666</v>
      </c>
      <c r="W324" s="304">
        <f t="shared" ref="W324:W387" ca="1" si="149">1/2*Rho*Sref*Cx*vit_xz^2</f>
        <v>17.703360761499201</v>
      </c>
      <c r="Y324" s="314" t="str">
        <f t="shared" ca="1" si="138"/>
        <v/>
      </c>
      <c r="Z324" s="315" t="str">
        <f t="shared" ca="1" si="139"/>
        <v/>
      </c>
      <c r="AA324" s="316" t="str">
        <f t="shared" ca="1" si="140"/>
        <v/>
      </c>
      <c r="AC324" s="310" t="e">
        <f t="shared" ca="1" si="141"/>
        <v>#N/A</v>
      </c>
      <c r="AD324" s="323" t="e">
        <f t="shared" ca="1" si="142"/>
        <v>#N/A</v>
      </c>
      <c r="AE324" s="324" t="e">
        <f t="shared" ref="AE324:AE387" ca="1" si="150">IF(t&lt;T_para, pos_z, NA())</f>
        <v>#N/A</v>
      </c>
      <c r="AG324" s="306">
        <f t="shared" ca="1" si="143"/>
        <v>3.3562979907821671</v>
      </c>
      <c r="AH324" s="304">
        <f t="shared" ca="1" si="144"/>
        <v>-6.3707631318312874</v>
      </c>
    </row>
    <row r="325" spans="1:34" x14ac:dyDescent="0.2">
      <c r="A325" s="347">
        <f t="shared" ref="A325:A388" ca="1" si="151">IF(B324+0.01&lt;=T_ini+ROUNDUP(Temps_fin_propu,0), 0.01, IF(K324&gt;0, 0.1, 0.0001))</f>
        <v>0.1</v>
      </c>
      <c r="B325" s="304">
        <f t="shared" ref="B325:B388" ca="1" si="152">B324+pas</f>
        <v>26.300000000000082</v>
      </c>
      <c r="D325" s="306">
        <f t="shared" ref="D325:D388" ca="1" si="153">IF(AND(L324&lt;L_rampe,Poussee&lt;Poids*SIN(M324)),0,(-W324+Poussee)/m*COS(M324)-U324/m*SIN(M324))</f>
        <v>-0.8244680562157517</v>
      </c>
      <c r="E325" s="307">
        <f t="shared" ref="E325:E388" ca="1" si="154">IF(AND(L324&lt;L_rampe,Poussee&lt;Poids*SIN(M324)),0,(-W324+Poussee)/m*SIN(M324)+U324/m*COS(M324)-Poids/m)</f>
        <v>-3.4372084261641067</v>
      </c>
      <c r="F325" s="304">
        <f t="shared" ref="F325:F388" ca="1" si="155">SQRT(acc_x^2+acc_z^2)</f>
        <v>3.5347064009071127</v>
      </c>
      <c r="G325" s="306">
        <f t="shared" ref="G325:G388" ca="1" si="156">G324+acc_x*pas</f>
        <v>11.042596626367981</v>
      </c>
      <c r="H325" s="307">
        <f t="shared" ref="H325:H388" ca="1" si="157">H324+acc_z*pas</f>
        <v>-86.335631029356847</v>
      </c>
      <c r="I325" s="304">
        <f t="shared" ref="I325:I388" ca="1" si="158">SQRT(vit_x^2+vit_z^2)</f>
        <v>87.038957516102627</v>
      </c>
      <c r="J325" s="306">
        <f t="shared" ref="J325:J388" ca="1" si="159">J324+0.5*(vit_x+G324)*pas*(K324&gt;=0)</f>
        <v>555.77915561808368</v>
      </c>
      <c r="K325" s="307">
        <f t="shared" ref="K325:K388" ca="1" si="160">K324+0.5*(vit_z+H324)*pas</f>
        <v>623.85935635083968</v>
      </c>
      <c r="L325" s="304">
        <f t="shared" ca="1" si="145"/>
        <v>835.51838180020559</v>
      </c>
      <c r="M325" s="306">
        <f t="shared" ref="M325:M388" ca="1" si="161">IF(AND(L324&gt;L_rampe,G325&gt;0),ATAN2(G325,H325),$M$4)</f>
        <v>-1.4435839038155969</v>
      </c>
      <c r="N325" s="304">
        <f t="shared" ref="N325:N388" ca="1" si="162">DEGREES(Beta)</f>
        <v>-82.71126506165308</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2.7549999999999994</v>
      </c>
      <c r="T325" s="304">
        <f t="shared" ca="1" si="146"/>
        <v>27.026549999999997</v>
      </c>
      <c r="U325" s="311">
        <f t="shared" ca="1" si="147"/>
        <v>0</v>
      </c>
      <c r="V325" s="306">
        <f t="shared" ca="1" si="148"/>
        <v>1.150888971765661</v>
      </c>
      <c r="W325" s="304">
        <f t="shared" ca="1" si="149"/>
        <v>17.853923082707912</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t="e">
        <f t="shared" ca="1" si="150"/>
        <v>#N/A</v>
      </c>
      <c r="AG325" s="306">
        <f t="shared" ref="AG325:AG388" ca="1" si="172">IF(AND(L324&lt;L_rampe,Poussee&lt;Poids*SIN(M324)),0,(-W324+Poussee)/m-Poids*SIN(M324)/m)</f>
        <v>3.3030171358154519</v>
      </c>
      <c r="AH325" s="304">
        <f t="shared" ref="AH325:AH388" ca="1" si="173">IF(AND(L324&lt;L_rampe,Poussee&lt;Poids*SIN(M324)), g*SIN(M324), (-W324+Poussee)/m)</f>
        <v>-6.4259022727764812</v>
      </c>
    </row>
    <row r="326" spans="1:34" x14ac:dyDescent="0.2">
      <c r="A326" s="347">
        <f t="shared" ca="1" si="151"/>
        <v>0.1</v>
      </c>
      <c r="B326" s="304">
        <f t="shared" ca="1" si="152"/>
        <v>26.400000000000084</v>
      </c>
      <c r="D326" s="306">
        <f t="shared" ca="1" si="153"/>
        <v>-0.82218506522031287</v>
      </c>
      <c r="E326" s="307">
        <f t="shared" ca="1" si="154"/>
        <v>-3.3818138739931571</v>
      </c>
      <c r="F326" s="304">
        <f t="shared" ca="1" si="155"/>
        <v>3.4803237435336292</v>
      </c>
      <c r="G326" s="306">
        <f t="shared" ca="1" si="156"/>
        <v>10.96037811984595</v>
      </c>
      <c r="H326" s="307">
        <f t="shared" ca="1" si="157"/>
        <v>-86.673812416756164</v>
      </c>
      <c r="I326" s="304">
        <f t="shared" ca="1" si="158"/>
        <v>87.364063821373563</v>
      </c>
      <c r="J326" s="306">
        <f t="shared" ca="1" si="159"/>
        <v>556.87930435539442</v>
      </c>
      <c r="K326" s="307">
        <f t="shared" ca="1" si="160"/>
        <v>615.20888417853405</v>
      </c>
      <c r="L326" s="304">
        <f t="shared" ca="1" si="145"/>
        <v>829.81716708654858</v>
      </c>
      <c r="M326" s="306">
        <f t="shared" ca="1" si="161"/>
        <v>-1.4450085068145595</v>
      </c>
      <c r="N326" s="304">
        <f t="shared" ca="1" si="162"/>
        <v>-82.792888800975319</v>
      </c>
      <c r="P326" s="310">
        <f t="shared" ca="1" si="163"/>
        <v>23</v>
      </c>
      <c r="Q326" s="304">
        <f t="shared" ca="1" si="164"/>
        <v>0</v>
      </c>
      <c r="R326" s="306">
        <f t="shared" ca="1" si="165"/>
        <v>0</v>
      </c>
      <c r="S326" s="307">
        <f t="shared" ca="1" si="166"/>
        <v>2.7549999999999994</v>
      </c>
      <c r="T326" s="304">
        <f t="shared" ca="1" si="146"/>
        <v>27.026549999999997</v>
      </c>
      <c r="U326" s="311">
        <f t="shared" ca="1" si="147"/>
        <v>0</v>
      </c>
      <c r="V326" s="306">
        <f t="shared" ca="1" si="148"/>
        <v>1.151885932870941</v>
      </c>
      <c r="W326" s="304">
        <f t="shared" ca="1" si="149"/>
        <v>18.003129228341368</v>
      </c>
      <c r="Y326" s="314" t="str">
        <f t="shared" ca="1" si="167"/>
        <v/>
      </c>
      <c r="Z326" s="315" t="str">
        <f t="shared" ca="1" si="168"/>
        <v/>
      </c>
      <c r="AA326" s="316" t="str">
        <f t="shared" ca="1" si="169"/>
        <v/>
      </c>
      <c r="AC326" s="310" t="e">
        <f t="shared" ca="1" si="170"/>
        <v>#N/A</v>
      </c>
      <c r="AD326" s="323" t="e">
        <f t="shared" ca="1" si="171"/>
        <v>#N/A</v>
      </c>
      <c r="AE326" s="324" t="e">
        <f t="shared" ca="1" si="150"/>
        <v>#N/A</v>
      </c>
      <c r="AG326" s="306">
        <f t="shared" ca="1" si="172"/>
        <v>3.2501765287715525</v>
      </c>
      <c r="AH326" s="304">
        <f t="shared" ca="1" si="173"/>
        <v>-6.4805528430881729</v>
      </c>
    </row>
    <row r="327" spans="1:34" x14ac:dyDescent="0.2">
      <c r="A327" s="347">
        <f t="shared" ca="1" si="151"/>
        <v>0.1</v>
      </c>
      <c r="B327" s="304">
        <f t="shared" ca="1" si="152"/>
        <v>26.500000000000085</v>
      </c>
      <c r="D327" s="306">
        <f t="shared" ca="1" si="153"/>
        <v>-0.81982112570406696</v>
      </c>
      <c r="E327" s="307">
        <f t="shared" ca="1" si="154"/>
        <v>-3.3269186968189262</v>
      </c>
      <c r="F327" s="304">
        <f t="shared" ca="1" si="155"/>
        <v>3.4264405282149615</v>
      </c>
      <c r="G327" s="306">
        <f t="shared" ca="1" si="156"/>
        <v>10.878396007275544</v>
      </c>
      <c r="H327" s="307">
        <f t="shared" ca="1" si="157"/>
        <v>-87.006504286438059</v>
      </c>
      <c r="I327" s="304">
        <f t="shared" ca="1" si="158"/>
        <v>87.683928332603074</v>
      </c>
      <c r="J327" s="306">
        <f t="shared" ca="1" si="159"/>
        <v>557.97124306175056</v>
      </c>
      <c r="K327" s="307">
        <f t="shared" ca="1" si="160"/>
        <v>606.52486834337435</v>
      </c>
      <c r="L327" s="304">
        <f t="shared" ca="1" si="145"/>
        <v>824.13853447270787</v>
      </c>
      <c r="M327" s="306">
        <f t="shared" ca="1" si="161"/>
        <v>-1.4464121019718947</v>
      </c>
      <c r="N327" s="304">
        <f t="shared" ca="1" si="162"/>
        <v>-82.87330887963563</v>
      </c>
      <c r="P327" s="310">
        <f t="shared" ca="1" si="163"/>
        <v>23</v>
      </c>
      <c r="Q327" s="304">
        <f t="shared" ca="1" si="164"/>
        <v>0</v>
      </c>
      <c r="R327" s="306">
        <f t="shared" ca="1" si="165"/>
        <v>0</v>
      </c>
      <c r="S327" s="307">
        <f t="shared" ca="1" si="166"/>
        <v>2.7549999999999994</v>
      </c>
      <c r="T327" s="304">
        <f t="shared" ca="1" si="146"/>
        <v>27.026549999999997</v>
      </c>
      <c r="U327" s="311">
        <f t="shared" ca="1" si="147"/>
        <v>0</v>
      </c>
      <c r="V327" s="306">
        <f t="shared" ca="1" si="148"/>
        <v>1.1528876017700538</v>
      </c>
      <c r="W327" s="304">
        <f t="shared" ca="1" si="149"/>
        <v>18.150969836001398</v>
      </c>
      <c r="Y327" s="314" t="str">
        <f t="shared" ca="1" si="167"/>
        <v/>
      </c>
      <c r="Z327" s="315" t="str">
        <f t="shared" ca="1" si="168"/>
        <v/>
      </c>
      <c r="AA327" s="316" t="str">
        <f t="shared" ca="1" si="169"/>
        <v/>
      </c>
      <c r="AC327" s="310" t="e">
        <f t="shared" ca="1" si="170"/>
        <v>#N/A</v>
      </c>
      <c r="AD327" s="323" t="e">
        <f t="shared" ca="1" si="171"/>
        <v>#N/A</v>
      </c>
      <c r="AE327" s="324" t="e">
        <f t="shared" ca="1" si="150"/>
        <v>#N/A</v>
      </c>
      <c r="AG327" s="306">
        <f t="shared" ca="1" si="172"/>
        <v>3.1977813909473864</v>
      </c>
      <c r="AH327" s="304">
        <f t="shared" ca="1" si="173"/>
        <v>-6.5347111536629301</v>
      </c>
    </row>
    <row r="328" spans="1:34" x14ac:dyDescent="0.2">
      <c r="A328" s="347">
        <f t="shared" ca="1" si="151"/>
        <v>0.1</v>
      </c>
      <c r="B328" s="304">
        <f t="shared" ca="1" si="152"/>
        <v>26.600000000000087</v>
      </c>
      <c r="D328" s="306">
        <f t="shared" ca="1" si="153"/>
        <v>-0.81737828893372588</v>
      </c>
      <c r="E328" s="307">
        <f t="shared" ca="1" si="154"/>
        <v>-3.2725263180169257</v>
      </c>
      <c r="F328" s="304">
        <f t="shared" ca="1" si="155"/>
        <v>3.3730602973166137</v>
      </c>
      <c r="G328" s="306">
        <f t="shared" ca="1" si="156"/>
        <v>10.796658178382172</v>
      </c>
      <c r="H328" s="307">
        <f t="shared" ca="1" si="157"/>
        <v>-87.333756918239757</v>
      </c>
      <c r="I328" s="304">
        <f t="shared" ca="1" si="158"/>
        <v>87.998596155137704</v>
      </c>
      <c r="J328" s="306">
        <f t="shared" ca="1" si="159"/>
        <v>559.05499577103342</v>
      </c>
      <c r="K328" s="307">
        <f t="shared" ca="1" si="160"/>
        <v>597.8078552831405</v>
      </c>
      <c r="L328" s="304">
        <f t="shared" ca="1" si="145"/>
        <v>818.48440433204246</v>
      </c>
      <c r="M328" s="306">
        <f t="shared" ca="1" si="161"/>
        <v>-1.4477951532041669</v>
      </c>
      <c r="N328" s="304">
        <f t="shared" ca="1" si="162"/>
        <v>-82.952551878095193</v>
      </c>
      <c r="P328" s="310">
        <f t="shared" ca="1" si="163"/>
        <v>23</v>
      </c>
      <c r="Q328" s="304">
        <f t="shared" ca="1" si="164"/>
        <v>0</v>
      </c>
      <c r="R328" s="306">
        <f t="shared" ca="1" si="165"/>
        <v>0</v>
      </c>
      <c r="S328" s="307">
        <f t="shared" ca="1" si="166"/>
        <v>2.7549999999999994</v>
      </c>
      <c r="T328" s="304">
        <f t="shared" ca="1" si="146"/>
        <v>27.026549999999997</v>
      </c>
      <c r="U328" s="311">
        <f t="shared" ca="1" si="147"/>
        <v>0</v>
      </c>
      <c r="V328" s="306">
        <f t="shared" ca="1" si="148"/>
        <v>1.1538939262015677</v>
      </c>
      <c r="W328" s="304">
        <f t="shared" ca="1" si="149"/>
        <v>18.29743632740605</v>
      </c>
      <c r="Y328" s="314" t="str">
        <f t="shared" ca="1" si="167"/>
        <v/>
      </c>
      <c r="Z328" s="315" t="str">
        <f t="shared" ca="1" si="168"/>
        <v/>
      </c>
      <c r="AA328" s="316" t="str">
        <f t="shared" ca="1" si="169"/>
        <v/>
      </c>
      <c r="AC328" s="310" t="e">
        <f t="shared" ca="1" si="170"/>
        <v>#N/A</v>
      </c>
      <c r="AD328" s="323" t="e">
        <f t="shared" ca="1" si="171"/>
        <v>#N/A</v>
      </c>
      <c r="AE328" s="324" t="e">
        <f t="shared" ca="1" si="150"/>
        <v>#N/A</v>
      </c>
      <c r="AG328" s="306">
        <f t="shared" ca="1" si="172"/>
        <v>3.1458365933941241</v>
      </c>
      <c r="AH328" s="304">
        <f t="shared" ca="1" si="173"/>
        <v>-6.5883738061711075</v>
      </c>
    </row>
    <row r="329" spans="1:34" x14ac:dyDescent="0.2">
      <c r="A329" s="347">
        <f t="shared" ca="1" si="151"/>
        <v>0.1</v>
      </c>
      <c r="B329" s="304">
        <f t="shared" ca="1" si="152"/>
        <v>26.700000000000088</v>
      </c>
      <c r="D329" s="306">
        <f t="shared" ca="1" si="153"/>
        <v>-0.81485859226519308</v>
      </c>
      <c r="E329" s="307">
        <f t="shared" ca="1" si="154"/>
        <v>-3.2186398732046229</v>
      </c>
      <c r="F329" s="304">
        <f t="shared" ca="1" si="155"/>
        <v>3.3201863138641907</v>
      </c>
      <c r="G329" s="306">
        <f t="shared" ca="1" si="156"/>
        <v>10.715172319155652</v>
      </c>
      <c r="H329" s="307">
        <f t="shared" ca="1" si="157"/>
        <v>-87.655620905560227</v>
      </c>
      <c r="I329" s="304">
        <f t="shared" ca="1" si="158"/>
        <v>88.308112844565343</v>
      </c>
      <c r="J329" s="306">
        <f t="shared" ca="1" si="159"/>
        <v>560.13058729591035</v>
      </c>
      <c r="K329" s="307">
        <f t="shared" ca="1" si="160"/>
        <v>589.05838639195053</v>
      </c>
      <c r="L329" s="304">
        <f t="shared" ca="1" si="145"/>
        <v>812.856726245868</v>
      </c>
      <c r="M329" s="306">
        <f t="shared" ca="1" si="161"/>
        <v>-1.449158110177154</v>
      </c>
      <c r="N329" s="304">
        <f t="shared" ca="1" si="162"/>
        <v>-83.030643560305279</v>
      </c>
      <c r="P329" s="310">
        <f t="shared" ca="1" si="163"/>
        <v>23</v>
      </c>
      <c r="Q329" s="304">
        <f t="shared" ca="1" si="164"/>
        <v>0</v>
      </c>
      <c r="R329" s="306">
        <f t="shared" ca="1" si="165"/>
        <v>0</v>
      </c>
      <c r="S329" s="307">
        <f t="shared" ca="1" si="166"/>
        <v>2.7549999999999994</v>
      </c>
      <c r="T329" s="304">
        <f t="shared" ca="1" si="146"/>
        <v>27.026549999999997</v>
      </c>
      <c r="U329" s="311">
        <f t="shared" ca="1" si="147"/>
        <v>0</v>
      </c>
      <c r="V329" s="306">
        <f t="shared" ca="1" si="148"/>
        <v>1.1549048543368972</v>
      </c>
      <c r="W329" s="304">
        <f t="shared" ca="1" si="149"/>
        <v>18.442520891323241</v>
      </c>
      <c r="Y329" s="314" t="str">
        <f t="shared" ca="1" si="167"/>
        <v/>
      </c>
      <c r="Z329" s="315" t="str">
        <f t="shared" ca="1" si="168"/>
        <v/>
      </c>
      <c r="AA329" s="316" t="str">
        <f t="shared" ca="1" si="169"/>
        <v/>
      </c>
      <c r="AC329" s="310" t="e">
        <f t="shared" ca="1" si="170"/>
        <v>#N/A</v>
      </c>
      <c r="AD329" s="323" t="e">
        <f t="shared" ca="1" si="171"/>
        <v>#N/A</v>
      </c>
      <c r="AE329" s="324" t="e">
        <f t="shared" ca="1" si="150"/>
        <v>#N/A</v>
      </c>
      <c r="AG329" s="306">
        <f t="shared" ca="1" si="172"/>
        <v>3.0943466658189838</v>
      </c>
      <c r="AH329" s="304">
        <f t="shared" ca="1" si="173"/>
        <v>-6.641537686898749</v>
      </c>
    </row>
    <row r="330" spans="1:34" x14ac:dyDescent="0.2">
      <c r="A330" s="347">
        <f t="shared" ca="1" si="151"/>
        <v>0.1</v>
      </c>
      <c r="B330" s="304">
        <f t="shared" ca="1" si="152"/>
        <v>26.80000000000009</v>
      </c>
      <c r="D330" s="306">
        <f t="shared" ca="1" si="153"/>
        <v>-0.81226405825774195</v>
      </c>
      <c r="E330" s="307">
        <f t="shared" ca="1" si="154"/>
        <v>-3.1652622164957389</v>
      </c>
      <c r="F330" s="304">
        <f t="shared" ca="1" si="155"/>
        <v>3.2678215678817062</v>
      </c>
      <c r="G330" s="306">
        <f t="shared" ca="1" si="156"/>
        <v>10.633945913329878</v>
      </c>
      <c r="H330" s="307">
        <f t="shared" ca="1" si="157"/>
        <v>-87.972147127209794</v>
      </c>
      <c r="I330" s="304">
        <f t="shared" ca="1" si="158"/>
        <v>88.612524373584293</v>
      </c>
      <c r="J330" s="306">
        <f t="shared" ca="1" si="159"/>
        <v>561.19804320753462</v>
      </c>
      <c r="K330" s="307">
        <f t="shared" ca="1" si="160"/>
        <v>580.276997990312</v>
      </c>
      <c r="L330" s="304">
        <f t="shared" ca="1" si="145"/>
        <v>807.2574794305807</v>
      </c>
      <c r="M330" s="306">
        <f t="shared" ca="1" si="161"/>
        <v>-1.4505014088476138</v>
      </c>
      <c r="N330" s="304">
        <f t="shared" ca="1" si="162"/>
        <v>-83.107608904748162</v>
      </c>
      <c r="P330" s="310">
        <f t="shared" ca="1" si="163"/>
        <v>23</v>
      </c>
      <c r="Q330" s="304">
        <f t="shared" ca="1" si="164"/>
        <v>0</v>
      </c>
      <c r="R330" s="306">
        <f t="shared" ca="1" si="165"/>
        <v>0</v>
      </c>
      <c r="S330" s="307">
        <f t="shared" ca="1" si="166"/>
        <v>2.7549999999999994</v>
      </c>
      <c r="T330" s="304">
        <f t="shared" ca="1" si="146"/>
        <v>27.026549999999997</v>
      </c>
      <c r="U330" s="311">
        <f t="shared" ca="1" si="147"/>
        <v>0</v>
      </c>
      <c r="V330" s="306">
        <f t="shared" ca="1" si="148"/>
        <v>1.155920334783876</v>
      </c>
      <c r="W330" s="304">
        <f t="shared" ca="1" si="149"/>
        <v>18.586216466426169</v>
      </c>
      <c r="Y330" s="314" t="str">
        <f t="shared" ca="1" si="167"/>
        <v/>
      </c>
      <c r="Z330" s="315" t="str">
        <f t="shared" ca="1" si="168"/>
        <v/>
      </c>
      <c r="AA330" s="316" t="str">
        <f t="shared" ca="1" si="169"/>
        <v/>
      </c>
      <c r="AC330" s="310" t="e">
        <f t="shared" ca="1" si="170"/>
        <v>#N/A</v>
      </c>
      <c r="AD330" s="323" t="e">
        <f t="shared" ca="1" si="171"/>
        <v>#N/A</v>
      </c>
      <c r="AE330" s="324" t="e">
        <f t="shared" ca="1" si="150"/>
        <v>#N/A</v>
      </c>
      <c r="AG330" s="306">
        <f t="shared" ca="1" si="172"/>
        <v>3.043315805377838</v>
      </c>
      <c r="AH330" s="304">
        <f t="shared" ca="1" si="173"/>
        <v>-6.6941999605529015</v>
      </c>
    </row>
    <row r="331" spans="1:34" x14ac:dyDescent="0.2">
      <c r="A331" s="347">
        <f t="shared" ca="1" si="151"/>
        <v>0.1</v>
      </c>
      <c r="B331" s="304">
        <f t="shared" ca="1" si="152"/>
        <v>26.900000000000091</v>
      </c>
      <c r="D331" s="306">
        <f t="shared" ca="1" si="153"/>
        <v>-0.80959669383178845</v>
      </c>
      <c r="E331" s="307">
        <f t="shared" ca="1" si="154"/>
        <v>-3.1123959267843819</v>
      </c>
      <c r="F331" s="304">
        <f t="shared" ca="1" si="155"/>
        <v>3.2159687827663026</v>
      </c>
      <c r="G331" s="306">
        <f t="shared" ca="1" si="156"/>
        <v>10.5529862439467</v>
      </c>
      <c r="H331" s="307">
        <f t="shared" ca="1" si="157"/>
        <v>-88.283386719888227</v>
      </c>
      <c r="I331" s="304">
        <f t="shared" ca="1" si="158"/>
        <v>88.911877099734355</v>
      </c>
      <c r="J331" s="306">
        <f t="shared" ca="1" si="159"/>
        <v>562.25738981539848</v>
      </c>
      <c r="K331" s="307">
        <f t="shared" ca="1" si="160"/>
        <v>571.46422129795712</v>
      </c>
      <c r="L331" s="304">
        <f t="shared" ca="1" si="145"/>
        <v>801.68867313047747</v>
      </c>
      <c r="M331" s="306">
        <f t="shared" ca="1" si="161"/>
        <v>-1.451825471980883</v>
      </c>
      <c r="N331" s="304">
        <f t="shared" ca="1" si="162"/>
        <v>-83.18347213409335</v>
      </c>
      <c r="P331" s="310">
        <f t="shared" ca="1" si="163"/>
        <v>23</v>
      </c>
      <c r="Q331" s="304">
        <f t="shared" ca="1" si="164"/>
        <v>0</v>
      </c>
      <c r="R331" s="306">
        <f t="shared" ca="1" si="165"/>
        <v>0</v>
      </c>
      <c r="S331" s="307">
        <f t="shared" ca="1" si="166"/>
        <v>2.7549999999999994</v>
      </c>
      <c r="T331" s="304">
        <f t="shared" ca="1" si="146"/>
        <v>27.026549999999997</v>
      </c>
      <c r="U331" s="311">
        <f t="shared" ca="1" si="147"/>
        <v>0</v>
      </c>
      <c r="V331" s="306">
        <f t="shared" ca="1" si="148"/>
        <v>1.156940316590082</v>
      </c>
      <c r="W331" s="304">
        <f t="shared" ca="1" si="149"/>
        <v>18.728516724092053</v>
      </c>
      <c r="Y331" s="314" t="str">
        <f t="shared" ca="1" si="167"/>
        <v/>
      </c>
      <c r="Z331" s="315" t="str">
        <f t="shared" ca="1" si="168"/>
        <v/>
      </c>
      <c r="AA331" s="316" t="str">
        <f t="shared" ca="1" si="169"/>
        <v/>
      </c>
      <c r="AC331" s="310" t="e">
        <f t="shared" ca="1" si="170"/>
        <v>#N/A</v>
      </c>
      <c r="AD331" s="323" t="e">
        <f t="shared" ca="1" si="171"/>
        <v>#N/A</v>
      </c>
      <c r="AE331" s="324" t="e">
        <f t="shared" ca="1" si="150"/>
        <v>#N/A</v>
      </c>
      <c r="AG331" s="306">
        <f t="shared" ca="1" si="172"/>
        <v>2.992747885359214</v>
      </c>
      <c r="AH331" s="304">
        <f t="shared" ca="1" si="173"/>
        <v>-6.7463580640385379</v>
      </c>
    </row>
    <row r="332" spans="1:34" x14ac:dyDescent="0.2">
      <c r="A332" s="347">
        <f t="shared" ca="1" si="151"/>
        <v>0.1</v>
      </c>
      <c r="B332" s="304">
        <f t="shared" ca="1" si="152"/>
        <v>27.000000000000092</v>
      </c>
      <c r="D332" s="306">
        <f t="shared" ca="1" si="153"/>
        <v>-0.8068584894694395</v>
      </c>
      <c r="E332" s="307">
        <f t="shared" ca="1" si="154"/>
        <v>-3.060043314051045</v>
      </c>
      <c r="F332" s="304">
        <f t="shared" ca="1" si="155"/>
        <v>3.1646304216918297</v>
      </c>
      <c r="G332" s="306">
        <f t="shared" ca="1" si="156"/>
        <v>10.472300394999756</v>
      </c>
      <c r="H332" s="307">
        <f t="shared" ca="1" si="157"/>
        <v>-88.589391051293333</v>
      </c>
      <c r="I332" s="304">
        <f t="shared" ca="1" si="158"/>
        <v>89.206217733979074</v>
      </c>
      <c r="J332" s="306">
        <f t="shared" ca="1" si="159"/>
        <v>563.30865414734581</v>
      </c>
      <c r="K332" s="307">
        <f t="shared" ca="1" si="160"/>
        <v>562.62058240939803</v>
      </c>
      <c r="L332" s="304">
        <f t="shared" ca="1" si="145"/>
        <v>796.15234697134713</v>
      </c>
      <c r="M332" s="306">
        <f t="shared" ca="1" si="161"/>
        <v>-1.453130709645549</v>
      </c>
      <c r="N332" s="304">
        <f t="shared" ca="1" si="162"/>
        <v>-83.25825674354023</v>
      </c>
      <c r="P332" s="310">
        <f t="shared" ca="1" si="163"/>
        <v>23</v>
      </c>
      <c r="Q332" s="304">
        <f t="shared" ca="1" si="164"/>
        <v>0</v>
      </c>
      <c r="R332" s="306">
        <f t="shared" ca="1" si="165"/>
        <v>0</v>
      </c>
      <c r="S332" s="307">
        <f t="shared" ca="1" si="166"/>
        <v>2.7549999999999994</v>
      </c>
      <c r="T332" s="304">
        <f t="shared" ca="1" si="146"/>
        <v>27.026549999999997</v>
      </c>
      <c r="U332" s="311">
        <f t="shared" ca="1" si="147"/>
        <v>0</v>
      </c>
      <c r="V332" s="306">
        <f t="shared" ca="1" si="148"/>
        <v>1.15796474924591</v>
      </c>
      <c r="W332" s="304">
        <f t="shared" ca="1" si="149"/>
        <v>18.86941605116462</v>
      </c>
      <c r="Y332" s="314" t="str">
        <f t="shared" ca="1" si="167"/>
        <v/>
      </c>
      <c r="Z332" s="315" t="str">
        <f t="shared" ca="1" si="168"/>
        <v/>
      </c>
      <c r="AA332" s="316" t="str">
        <f t="shared" ca="1" si="169"/>
        <v/>
      </c>
      <c r="AC332" s="310">
        <f t="shared" ca="1" si="170"/>
        <v>27.000000000000092</v>
      </c>
      <c r="AD332" s="323">
        <f t="shared" ca="1" si="171"/>
        <v>563.30865414734581</v>
      </c>
      <c r="AE332" s="324" t="e">
        <f t="shared" ca="1" si="150"/>
        <v>#N/A</v>
      </c>
      <c r="AG332" s="306">
        <f t="shared" ca="1" si="172"/>
        <v>2.9426464637599681</v>
      </c>
      <c r="AH332" s="304">
        <f t="shared" ca="1" si="173"/>
        <v>-6.7980097002149025</v>
      </c>
    </row>
    <row r="333" spans="1:34" x14ac:dyDescent="0.2">
      <c r="A333" s="347">
        <f t="shared" ca="1" si="151"/>
        <v>0.1</v>
      </c>
      <c r="B333" s="304">
        <f t="shared" ca="1" si="152"/>
        <v>27.100000000000094</v>
      </c>
      <c r="D333" s="306">
        <f t="shared" ca="1" si="153"/>
        <v>-0.80405141845693118</v>
      </c>
      <c r="E333" s="307">
        <f t="shared" ca="1" si="154"/>
        <v>-3.0082064256828671</v>
      </c>
      <c r="F333" s="304">
        <f t="shared" ca="1" si="155"/>
        <v>3.1138086940340917</v>
      </c>
      <c r="G333" s="306">
        <f t="shared" ca="1" si="156"/>
        <v>10.391895253154063</v>
      </c>
      <c r="H333" s="307">
        <f t="shared" ca="1" si="157"/>
        <v>-88.890211693861616</v>
      </c>
      <c r="I333" s="304">
        <f t="shared" ca="1" si="158"/>
        <v>89.49559331012928</v>
      </c>
      <c r="J333" s="306">
        <f t="shared" ca="1" si="159"/>
        <v>564.35186392975345</v>
      </c>
      <c r="K333" s="307">
        <f t="shared" ca="1" si="160"/>
        <v>553.74660227214031</v>
      </c>
      <c r="L333" s="304">
        <f t="shared" ca="1" si="145"/>
        <v>790.65057126958868</v>
      </c>
      <c r="M333" s="306">
        <f t="shared" ca="1" si="161"/>
        <v>-1.4544175196863554</v>
      </c>
      <c r="N333" s="304">
        <f t="shared" ca="1" si="162"/>
        <v>-83.331985527913488</v>
      </c>
      <c r="P333" s="310">
        <f t="shared" ca="1" si="163"/>
        <v>23</v>
      </c>
      <c r="Q333" s="304">
        <f t="shared" ca="1" si="164"/>
        <v>0</v>
      </c>
      <c r="R333" s="306">
        <f t="shared" ca="1" si="165"/>
        <v>0</v>
      </c>
      <c r="S333" s="307">
        <f t="shared" ca="1" si="166"/>
        <v>2.7549999999999994</v>
      </c>
      <c r="T333" s="304">
        <f t="shared" ca="1" si="146"/>
        <v>27.026549999999997</v>
      </c>
      <c r="U333" s="311">
        <f t="shared" ca="1" si="147"/>
        <v>0</v>
      </c>
      <c r="V333" s="306">
        <f t="shared" ca="1" si="148"/>
        <v>1.1589935826874129</v>
      </c>
      <c r="W333" s="304">
        <f t="shared" ca="1" si="149"/>
        <v>19.008909532700809</v>
      </c>
      <c r="Y333" s="314" t="str">
        <f t="shared" ca="1" si="167"/>
        <v/>
      </c>
      <c r="Z333" s="315" t="str">
        <f t="shared" ca="1" si="168"/>
        <v/>
      </c>
      <c r="AA333" s="316" t="str">
        <f t="shared" ca="1" si="169"/>
        <v/>
      </c>
      <c r="AC333" s="310" t="e">
        <f t="shared" ca="1" si="170"/>
        <v>#N/A</v>
      </c>
      <c r="AD333" s="323" t="e">
        <f t="shared" ca="1" si="171"/>
        <v>#N/A</v>
      </c>
      <c r="AE333" s="324" t="e">
        <f t="shared" ca="1" si="150"/>
        <v>#N/A</v>
      </c>
      <c r="AG333" s="306">
        <f t="shared" ca="1" si="172"/>
        <v>2.8930147917528428</v>
      </c>
      <c r="AH333" s="304">
        <f t="shared" ca="1" si="173"/>
        <v>-6.849152831638702</v>
      </c>
    </row>
    <row r="334" spans="1:34" x14ac:dyDescent="0.2">
      <c r="A334" s="347">
        <f t="shared" ca="1" si="151"/>
        <v>0.1</v>
      </c>
      <c r="B334" s="304">
        <f t="shared" ca="1" si="152"/>
        <v>27.200000000000095</v>
      </c>
      <c r="D334" s="306">
        <f t="shared" ca="1" si="153"/>
        <v>-0.80117743616812775</v>
      </c>
      <c r="E334" s="307">
        <f t="shared" ca="1" si="154"/>
        <v>-2.9568870528005915</v>
      </c>
      <c r="F334" s="304">
        <f t="shared" ca="1" si="155"/>
        <v>3.0635055618106359</v>
      </c>
      <c r="G334" s="306">
        <f t="shared" ca="1" si="156"/>
        <v>10.311777509537251</v>
      </c>
      <c r="H334" s="307">
        <f t="shared" ca="1" si="157"/>
        <v>-89.185900399141673</v>
      </c>
      <c r="I334" s="304">
        <f t="shared" ca="1" si="158"/>
        <v>89.780051155096899</v>
      </c>
      <c r="J334" s="306">
        <f t="shared" ca="1" si="159"/>
        <v>565.38704756788798</v>
      </c>
      <c r="K334" s="307">
        <f t="shared" ca="1" si="160"/>
        <v>544.84279666749012</v>
      </c>
      <c r="L334" s="304">
        <f t="shared" ca="1" si="145"/>
        <v>785.18544729126586</v>
      </c>
      <c r="M334" s="306">
        <f t="shared" ca="1" si="161"/>
        <v>-1.4556862881764383</v>
      </c>
      <c r="N334" s="304">
        <f t="shared" ca="1" si="162"/>
        <v>-83.40468060757442</v>
      </c>
      <c r="P334" s="310">
        <f t="shared" ca="1" si="163"/>
        <v>23</v>
      </c>
      <c r="Q334" s="304">
        <f t="shared" ca="1" si="164"/>
        <v>0</v>
      </c>
      <c r="R334" s="306">
        <f t="shared" ca="1" si="165"/>
        <v>0</v>
      </c>
      <c r="S334" s="307">
        <f t="shared" ca="1" si="166"/>
        <v>2.7549999999999994</v>
      </c>
      <c r="T334" s="304">
        <f t="shared" ca="1" si="146"/>
        <v>27.026549999999997</v>
      </c>
      <c r="U334" s="311">
        <f t="shared" ca="1" si="147"/>
        <v>0</v>
      </c>
      <c r="V334" s="306">
        <f t="shared" ca="1" si="148"/>
        <v>1.1600267672989024</v>
      </c>
      <c r="W334" s="304">
        <f t="shared" ca="1" si="149"/>
        <v>19.146992934720362</v>
      </c>
      <c r="Y334" s="314" t="str">
        <f t="shared" ca="1" si="167"/>
        <v/>
      </c>
      <c r="Z334" s="315" t="str">
        <f t="shared" ca="1" si="168"/>
        <v/>
      </c>
      <c r="AA334" s="316" t="str">
        <f t="shared" ca="1" si="169"/>
        <v/>
      </c>
      <c r="AC334" s="310" t="e">
        <f t="shared" ca="1" si="170"/>
        <v>#N/A</v>
      </c>
      <c r="AD334" s="323" t="e">
        <f t="shared" ca="1" si="171"/>
        <v>#N/A</v>
      </c>
      <c r="AE334" s="324" t="e">
        <f t="shared" ca="1" si="150"/>
        <v>#N/A</v>
      </c>
      <c r="AG334" s="306">
        <f t="shared" ca="1" si="172"/>
        <v>2.8438558220455672</v>
      </c>
      <c r="AH334" s="304">
        <f t="shared" ca="1" si="173"/>
        <v>-6.8997856743015653</v>
      </c>
    </row>
    <row r="335" spans="1:34" x14ac:dyDescent="0.2">
      <c r="A335" s="347">
        <f t="shared" ca="1" si="151"/>
        <v>0.1</v>
      </c>
      <c r="B335" s="304">
        <f t="shared" ca="1" si="152"/>
        <v>27.300000000000097</v>
      </c>
      <c r="D335" s="306">
        <f t="shared" ca="1" si="153"/>
        <v>-0.79823847938816983</v>
      </c>
      <c r="E335" s="307">
        <f t="shared" ca="1" si="154"/>
        <v>-2.9060867365852969</v>
      </c>
      <c r="F335" s="304">
        <f t="shared" ca="1" si="155"/>
        <v>3.0137227461286016</v>
      </c>
      <c r="G335" s="306">
        <f t="shared" ca="1" si="156"/>
        <v>10.231953661598434</v>
      </c>
      <c r="H335" s="307">
        <f t="shared" ca="1" si="157"/>
        <v>-89.476509072800198</v>
      </c>
      <c r="I335" s="304">
        <f t="shared" ca="1" si="158"/>
        <v>90.059638859968757</v>
      </c>
      <c r="J335" s="306">
        <f t="shared" ca="1" si="159"/>
        <v>566.41423412644474</v>
      </c>
      <c r="K335" s="307">
        <f t="shared" ca="1" si="160"/>
        <v>535.90967619389301</v>
      </c>
      <c r="L335" s="304">
        <f t="shared" ca="1" si="145"/>
        <v>779.75910745517433</v>
      </c>
      <c r="M335" s="306">
        <f t="shared" ca="1" si="161"/>
        <v>-1.4569373898499323</v>
      </c>
      <c r="N335" s="304">
        <f t="shared" ca="1" si="162"/>
        <v>-83.476363453207384</v>
      </c>
      <c r="P335" s="310">
        <f t="shared" ca="1" si="163"/>
        <v>23</v>
      </c>
      <c r="Q335" s="304">
        <f t="shared" ca="1" si="164"/>
        <v>0</v>
      </c>
      <c r="R335" s="306">
        <f t="shared" ca="1" si="165"/>
        <v>0</v>
      </c>
      <c r="S335" s="307">
        <f t="shared" ca="1" si="166"/>
        <v>2.7549999999999994</v>
      </c>
      <c r="T335" s="304">
        <f t="shared" ca="1" si="146"/>
        <v>27.026549999999997</v>
      </c>
      <c r="U335" s="311">
        <f t="shared" ca="1" si="147"/>
        <v>0</v>
      </c>
      <c r="V335" s="306">
        <f t="shared" ca="1" si="148"/>
        <v>1.1610642539153209</v>
      </c>
      <c r="W335" s="304">
        <f t="shared" ca="1" si="149"/>
        <v>19.28366268697685</v>
      </c>
      <c r="Y335" s="314" t="str">
        <f t="shared" ca="1" si="167"/>
        <v/>
      </c>
      <c r="Z335" s="315" t="str">
        <f t="shared" ca="1" si="168"/>
        <v/>
      </c>
      <c r="AA335" s="316" t="str">
        <f t="shared" ca="1" si="169"/>
        <v/>
      </c>
      <c r="AC335" s="310" t="e">
        <f t="shared" ca="1" si="170"/>
        <v>#N/A</v>
      </c>
      <c r="AD335" s="323" t="e">
        <f t="shared" ca="1" si="171"/>
        <v>#N/A</v>
      </c>
      <c r="AE335" s="324" t="e">
        <f t="shared" ca="1" si="150"/>
        <v>#N/A</v>
      </c>
      <c r="AG335" s="306">
        <f t="shared" ca="1" si="172"/>
        <v>2.7951722171313786</v>
      </c>
      <c r="AH335" s="304">
        <f t="shared" ca="1" si="173"/>
        <v>-6.9499066913685539</v>
      </c>
    </row>
    <row r="336" spans="1:34" x14ac:dyDescent="0.2">
      <c r="A336" s="347">
        <f t="shared" ca="1" si="151"/>
        <v>0.1</v>
      </c>
      <c r="B336" s="304">
        <f t="shared" ca="1" si="152"/>
        <v>27.400000000000098</v>
      </c>
      <c r="D336" s="306">
        <f t="shared" ca="1" si="153"/>
        <v>-0.79523646567638595</v>
      </c>
      <c r="E336" s="307">
        <f t="shared" ca="1" si="154"/>
        <v>-2.8558067745980305</v>
      </c>
      <c r="F336" s="304">
        <f t="shared" ca="1" si="155"/>
        <v>2.9644617336341983</v>
      </c>
      <c r="G336" s="306">
        <f t="shared" ca="1" si="156"/>
        <v>10.152430015030795</v>
      </c>
      <c r="H336" s="307">
        <f t="shared" ca="1" si="157"/>
        <v>-89.762089750260003</v>
      </c>
      <c r="I336" s="304">
        <f t="shared" ca="1" si="158"/>
        <v>90.334404251889708</v>
      </c>
      <c r="J336" s="306">
        <f t="shared" ca="1" si="159"/>
        <v>567.43345331027615</v>
      </c>
      <c r="K336" s="307">
        <f t="shared" ca="1" si="160"/>
        <v>526.94774625273999</v>
      </c>
      <c r="L336" s="304">
        <f t="shared" ca="1" si="145"/>
        <v>774.37371547365126</v>
      </c>
      <c r="M336" s="306">
        <f t="shared" ca="1" si="161"/>
        <v>-1.4581711885159181</v>
      </c>
      <c r="N336" s="304">
        <f t="shared" ca="1" si="162"/>
        <v>-83.547054909537238</v>
      </c>
      <c r="P336" s="310">
        <f t="shared" ca="1" si="163"/>
        <v>23</v>
      </c>
      <c r="Q336" s="304">
        <f t="shared" ca="1" si="164"/>
        <v>0</v>
      </c>
      <c r="R336" s="306">
        <f t="shared" ca="1" si="165"/>
        <v>0</v>
      </c>
      <c r="S336" s="307">
        <f t="shared" ca="1" si="166"/>
        <v>2.7549999999999994</v>
      </c>
      <c r="T336" s="304">
        <f t="shared" ca="1" si="146"/>
        <v>27.026549999999997</v>
      </c>
      <c r="U336" s="311">
        <f t="shared" ca="1" si="147"/>
        <v>0</v>
      </c>
      <c r="V336" s="306">
        <f t="shared" ca="1" si="148"/>
        <v>1.1621059938243916</v>
      </c>
      <c r="W336" s="304">
        <f t="shared" ca="1" si="149"/>
        <v>19.418915865767627</v>
      </c>
      <c r="Y336" s="314" t="str">
        <f t="shared" ca="1" si="167"/>
        <v/>
      </c>
      <c r="Z336" s="315" t="str">
        <f t="shared" ca="1" si="168"/>
        <v/>
      </c>
      <c r="AA336" s="316" t="str">
        <f t="shared" ca="1" si="169"/>
        <v/>
      </c>
      <c r="AC336" s="310" t="e">
        <f t="shared" ca="1" si="170"/>
        <v>#N/A</v>
      </c>
      <c r="AD336" s="323" t="e">
        <f t="shared" ca="1" si="171"/>
        <v>#N/A</v>
      </c>
      <c r="AE336" s="324" t="e">
        <f t="shared" ca="1" si="150"/>
        <v>#N/A</v>
      </c>
      <c r="AG336" s="306">
        <f t="shared" ca="1" si="172"/>
        <v>2.7469663574304573</v>
      </c>
      <c r="AH336" s="304">
        <f t="shared" ca="1" si="173"/>
        <v>-6.9995145869244482</v>
      </c>
    </row>
    <row r="337" spans="1:34" x14ac:dyDescent="0.2">
      <c r="A337" s="347">
        <f t="shared" ca="1" si="151"/>
        <v>0.1</v>
      </c>
      <c r="B337" s="304">
        <f t="shared" ca="1" si="152"/>
        <v>27.500000000000099</v>
      </c>
      <c r="D337" s="306">
        <f t="shared" ca="1" si="153"/>
        <v>-0.79217329276757176</v>
      </c>
      <c r="E337" s="307">
        <f t="shared" ca="1" si="154"/>
        <v>-2.8060482270858573</v>
      </c>
      <c r="F337" s="304">
        <f t="shared" ca="1" si="155"/>
        <v>2.9157237829578269</v>
      </c>
      <c r="G337" s="306">
        <f t="shared" ca="1" si="156"/>
        <v>10.073212685754038</v>
      </c>
      <c r="H337" s="307">
        <f t="shared" ca="1" si="157"/>
        <v>-90.042694572968585</v>
      </c>
      <c r="I337" s="304">
        <f t="shared" ca="1" si="158"/>
        <v>90.604395366744455</v>
      </c>
      <c r="J337" s="306">
        <f t="shared" ca="1" si="159"/>
        <v>568.44473544531536</v>
      </c>
      <c r="K337" s="307">
        <f t="shared" ca="1" si="160"/>
        <v>517.95750703657859</v>
      </c>
      <c r="L337" s="304">
        <f t="shared" ca="1" si="145"/>
        <v>769.03146642451634</v>
      </c>
      <c r="M337" s="306">
        <f t="shared" ca="1" si="161"/>
        <v>-1.4593880374546377</v>
      </c>
      <c r="N337" s="304">
        <f t="shared" ca="1" si="162"/>
        <v>-83.616775218030853</v>
      </c>
      <c r="P337" s="310">
        <f t="shared" ca="1" si="163"/>
        <v>23</v>
      </c>
      <c r="Q337" s="304">
        <f t="shared" ca="1" si="164"/>
        <v>0</v>
      </c>
      <c r="R337" s="306">
        <f t="shared" ca="1" si="165"/>
        <v>0</v>
      </c>
      <c r="S337" s="307">
        <f t="shared" ca="1" si="166"/>
        <v>2.7549999999999994</v>
      </c>
      <c r="T337" s="304">
        <f t="shared" ca="1" si="146"/>
        <v>27.026549999999997</v>
      </c>
      <c r="U337" s="311">
        <f t="shared" ca="1" si="147"/>
        <v>0</v>
      </c>
      <c r="V337" s="306">
        <f t="shared" ca="1" si="148"/>
        <v>1.1631519387685436</v>
      </c>
      <c r="W337" s="304">
        <f t="shared" ca="1" si="149"/>
        <v>19.552750176799439</v>
      </c>
      <c r="Y337" s="314" t="str">
        <f t="shared" ca="1" si="167"/>
        <v/>
      </c>
      <c r="Z337" s="315" t="str">
        <f t="shared" ca="1" si="168"/>
        <v/>
      </c>
      <c r="AA337" s="316" t="str">
        <f t="shared" ca="1" si="169"/>
        <v/>
      </c>
      <c r="AC337" s="310" t="e">
        <f t="shared" ca="1" si="170"/>
        <v>#N/A</v>
      </c>
      <c r="AD337" s="323" t="e">
        <f t="shared" ca="1" si="171"/>
        <v>#N/A</v>
      </c>
      <c r="AE337" s="324" t="e">
        <f t="shared" ca="1" si="150"/>
        <v>#N/A</v>
      </c>
      <c r="AG337" s="306">
        <f t="shared" ca="1" si="172"/>
        <v>2.6992403493217099</v>
      </c>
      <c r="AH337" s="304">
        <f t="shared" ca="1" si="173"/>
        <v>-7.048608299734167</v>
      </c>
    </row>
    <row r="338" spans="1:34" x14ac:dyDescent="0.2">
      <c r="A338" s="347">
        <f t="shared" ca="1" si="151"/>
        <v>0.1</v>
      </c>
      <c r="B338" s="304">
        <f t="shared" ca="1" si="152"/>
        <v>27.600000000000101</v>
      </c>
      <c r="D338" s="306">
        <f t="shared" ca="1" si="153"/>
        <v>-0.78905083801072329</v>
      </c>
      <c r="E338" s="307">
        <f t="shared" ca="1" si="154"/>
        <v>-2.756811923268141</v>
      </c>
      <c r="F338" s="304">
        <f t="shared" ca="1" si="155"/>
        <v>2.8675099311491166</v>
      </c>
      <c r="G338" s="306">
        <f t="shared" ca="1" si="156"/>
        <v>9.9943076019529666</v>
      </c>
      <c r="H338" s="307">
        <f t="shared" ca="1" si="157"/>
        <v>-90.3183757652954</v>
      </c>
      <c r="I338" s="304">
        <f t="shared" ca="1" si="158"/>
        <v>90.869660422627049</v>
      </c>
      <c r="J338" s="306">
        <f t="shared" ca="1" si="159"/>
        <v>569.44811145970073</v>
      </c>
      <c r="K338" s="307">
        <f t="shared" ca="1" si="160"/>
        <v>508.93945351966539</v>
      </c>
      <c r="L338" s="304">
        <f t="shared" ca="1" si="145"/>
        <v>763.73458674719939</v>
      </c>
      <c r="M338" s="306">
        <f t="shared" ca="1" si="161"/>
        <v>-1.4605882797968448</v>
      </c>
      <c r="N338" s="304">
        <f t="shared" ca="1" si="162"/>
        <v>-83.685544038632216</v>
      </c>
      <c r="P338" s="310">
        <f t="shared" ca="1" si="163"/>
        <v>23</v>
      </c>
      <c r="Q338" s="304">
        <f t="shared" ca="1" si="164"/>
        <v>0</v>
      </c>
      <c r="R338" s="306">
        <f t="shared" ca="1" si="165"/>
        <v>0</v>
      </c>
      <c r="S338" s="307">
        <f t="shared" ca="1" si="166"/>
        <v>2.7549999999999994</v>
      </c>
      <c r="T338" s="304">
        <f t="shared" ca="1" si="146"/>
        <v>27.026549999999997</v>
      </c>
      <c r="U338" s="311">
        <f t="shared" ca="1" si="147"/>
        <v>0</v>
      </c>
      <c r="V338" s="306">
        <f t="shared" ca="1" si="148"/>
        <v>1.1642020409466276</v>
      </c>
      <c r="W338" s="304">
        <f t="shared" ca="1" si="149"/>
        <v>19.685163938125608</v>
      </c>
      <c r="Y338" s="314" t="str">
        <f t="shared" ca="1" si="167"/>
        <v/>
      </c>
      <c r="Z338" s="315" t="str">
        <f t="shared" ca="1" si="168"/>
        <v/>
      </c>
      <c r="AA338" s="316" t="str">
        <f t="shared" ca="1" si="169"/>
        <v/>
      </c>
      <c r="AC338" s="310" t="e">
        <f t="shared" ca="1" si="170"/>
        <v>#N/A</v>
      </c>
      <c r="AD338" s="323" t="e">
        <f t="shared" ca="1" si="171"/>
        <v>#N/A</v>
      </c>
      <c r="AE338" s="324" t="e">
        <f t="shared" ca="1" si="150"/>
        <v>#N/A</v>
      </c>
      <c r="AG338" s="306">
        <f t="shared" ca="1" si="172"/>
        <v>2.6519960330643126</v>
      </c>
      <c r="AH338" s="304">
        <f t="shared" ca="1" si="173"/>
        <v>-7.0971869970233907</v>
      </c>
    </row>
    <row r="339" spans="1:34" x14ac:dyDescent="0.2">
      <c r="A339" s="347">
        <f t="shared" ca="1" si="151"/>
        <v>0.1</v>
      </c>
      <c r="B339" s="304">
        <f t="shared" ca="1" si="152"/>
        <v>27.700000000000102</v>
      </c>
      <c r="D339" s="306">
        <f t="shared" ca="1" si="153"/>
        <v>-0.78587095784431293</v>
      </c>
      <c r="E339" s="307">
        <f t="shared" ca="1" si="154"/>
        <v>-2.7080984675971527</v>
      </c>
      <c r="F339" s="304">
        <f t="shared" ca="1" si="155"/>
        <v>2.8198210000964927</v>
      </c>
      <c r="G339" s="306">
        <f t="shared" ca="1" si="156"/>
        <v>9.915720506168535</v>
      </c>
      <c r="H339" s="307">
        <f t="shared" ca="1" si="157"/>
        <v>-90.589185612055118</v>
      </c>
      <c r="I339" s="304">
        <f t="shared" ca="1" si="158"/>
        <v>91.130247794087694</v>
      </c>
      <c r="J339" s="306">
        <f t="shared" ca="1" si="159"/>
        <v>570.44361286510684</v>
      </c>
      <c r="K339" s="307">
        <f t="shared" ca="1" si="160"/>
        <v>499.89407545079786</v>
      </c>
      <c r="L339" s="304">
        <f t="shared" ca="1" si="145"/>
        <v>758.48533415577913</v>
      </c>
      <c r="M339" s="306">
        <f t="shared" ca="1" si="161"/>
        <v>-1.4617722488871179</v>
      </c>
      <c r="N339" s="304">
        <f t="shared" ca="1" si="162"/>
        <v>-83.753380470578804</v>
      </c>
      <c r="P339" s="310">
        <f t="shared" ca="1" si="163"/>
        <v>23</v>
      </c>
      <c r="Q339" s="304">
        <f t="shared" ca="1" si="164"/>
        <v>0</v>
      </c>
      <c r="R339" s="306">
        <f t="shared" ca="1" si="165"/>
        <v>0</v>
      </c>
      <c r="S339" s="307">
        <f t="shared" ca="1" si="166"/>
        <v>2.7549999999999994</v>
      </c>
      <c r="T339" s="304">
        <f t="shared" ca="1" si="146"/>
        <v>27.026549999999997</v>
      </c>
      <c r="U339" s="311">
        <f t="shared" ca="1" si="147"/>
        <v>0</v>
      </c>
      <c r="V339" s="306">
        <f t="shared" ca="1" si="148"/>
        <v>1.1652562530154187</v>
      </c>
      <c r="W339" s="304">
        <f t="shared" ca="1" si="149"/>
        <v>19.816156063170112</v>
      </c>
      <c r="Y339" s="314" t="str">
        <f t="shared" ca="1" si="167"/>
        <v/>
      </c>
      <c r="Z339" s="315" t="str">
        <f t="shared" ca="1" si="168"/>
        <v/>
      </c>
      <c r="AA339" s="316" t="str">
        <f t="shared" ca="1" si="169"/>
        <v/>
      </c>
      <c r="AC339" s="310" t="e">
        <f t="shared" ca="1" si="170"/>
        <v>#N/A</v>
      </c>
      <c r="AD339" s="323" t="e">
        <f t="shared" ca="1" si="171"/>
        <v>#N/A</v>
      </c>
      <c r="AE339" s="324" t="e">
        <f t="shared" ca="1" si="150"/>
        <v>#N/A</v>
      </c>
      <c r="AG339" s="306">
        <f t="shared" ca="1" si="172"/>
        <v>2.605234990608305</v>
      </c>
      <c r="AH339" s="304">
        <f t="shared" ca="1" si="173"/>
        <v>-7.1452500682851587</v>
      </c>
    </row>
    <row r="340" spans="1:34" x14ac:dyDescent="0.2">
      <c r="A340" s="347">
        <f t="shared" ca="1" si="151"/>
        <v>0.1</v>
      </c>
      <c r="B340" s="304">
        <f t="shared" ca="1" si="152"/>
        <v>27.800000000000104</v>
      </c>
      <c r="D340" s="306">
        <f t="shared" ca="1" si="153"/>
        <v>-0.78263548730716315</v>
      </c>
      <c r="E340" s="307">
        <f t="shared" ca="1" si="154"/>
        <v>-2.6599082459873422</v>
      </c>
      <c r="F340" s="304">
        <f t="shared" ca="1" si="155"/>
        <v>2.7726576029261132</v>
      </c>
      <c r="G340" s="306">
        <f t="shared" ca="1" si="156"/>
        <v>9.8374569574378192</v>
      </c>
      <c r="H340" s="307">
        <f t="shared" ca="1" si="157"/>
        <v>-90.855176436653849</v>
      </c>
      <c r="I340" s="304">
        <f t="shared" ca="1" si="158"/>
        <v>91.386205987145246</v>
      </c>
      <c r="J340" s="306">
        <f t="shared" ca="1" si="159"/>
        <v>571.43127173828714</v>
      </c>
      <c r="K340" s="307">
        <f t="shared" ca="1" si="160"/>
        <v>490.82185734836241</v>
      </c>
      <c r="L340" s="304">
        <f t="shared" ca="1" si="145"/>
        <v>753.28599746134432</v>
      </c>
      <c r="M340" s="306">
        <f t="shared" ca="1" si="161"/>
        <v>-1.4629402686319064</v>
      </c>
      <c r="N340" s="304">
        <f t="shared" ca="1" si="162"/>
        <v>-83.820303072343137</v>
      </c>
      <c r="P340" s="310">
        <f t="shared" ca="1" si="163"/>
        <v>23</v>
      </c>
      <c r="Q340" s="304">
        <f t="shared" ca="1" si="164"/>
        <v>0</v>
      </c>
      <c r="R340" s="306">
        <f t="shared" ca="1" si="165"/>
        <v>0</v>
      </c>
      <c r="S340" s="307">
        <f t="shared" ca="1" si="166"/>
        <v>2.7549999999999994</v>
      </c>
      <c r="T340" s="304">
        <f t="shared" ca="1" si="146"/>
        <v>27.026549999999997</v>
      </c>
      <c r="U340" s="311">
        <f t="shared" ca="1" si="147"/>
        <v>0</v>
      </c>
      <c r="V340" s="306">
        <f t="shared" ca="1" si="148"/>
        <v>1.1663145280909151</v>
      </c>
      <c r="W340" s="304">
        <f t="shared" ca="1" si="149"/>
        <v>19.945726043852726</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2.558958553293496</v>
      </c>
      <c r="AH340" s="304">
        <f t="shared" ca="1" si="173"/>
        <v>-7.1927971191180093</v>
      </c>
    </row>
    <row r="341" spans="1:34" x14ac:dyDescent="0.2">
      <c r="A341" s="347">
        <f t="shared" ca="1" si="151"/>
        <v>0.1</v>
      </c>
      <c r="B341" s="304">
        <f t="shared" ca="1" si="152"/>
        <v>27.900000000000105</v>
      </c>
      <c r="D341" s="306">
        <f t="shared" ca="1" si="153"/>
        <v>-0.77934623958403759</v>
      </c>
      <c r="E341" s="307">
        <f t="shared" ca="1" si="154"/>
        <v>-2.6122414320080205</v>
      </c>
      <c r="F341" s="304">
        <f t="shared" ca="1" si="155"/>
        <v>2.7260201503754686</v>
      </c>
      <c r="G341" s="306">
        <f t="shared" ca="1" si="156"/>
        <v>9.7595223334794152</v>
      </c>
      <c r="H341" s="307">
        <f t="shared" ca="1" si="157"/>
        <v>-91.116400579854655</v>
      </c>
      <c r="I341" s="304">
        <f t="shared" ca="1" si="158"/>
        <v>91.637583615055135</v>
      </c>
      <c r="J341" s="306">
        <f t="shared" ca="1" si="159"/>
        <v>572.41112070283305</v>
      </c>
      <c r="K341" s="307">
        <f t="shared" ca="1" si="160"/>
        <v>481.72327849753697</v>
      </c>
      <c r="L341" s="304">
        <f t="shared" ca="1" si="145"/>
        <v>748.1388962957941</v>
      </c>
      <c r="M341" s="306">
        <f t="shared" ca="1" si="161"/>
        <v>-1.4640926538330543</v>
      </c>
      <c r="N341" s="304">
        <f t="shared" ca="1" si="162"/>
        <v>-83.886329880742238</v>
      </c>
      <c r="P341" s="310">
        <f t="shared" ca="1" si="163"/>
        <v>23</v>
      </c>
      <c r="Q341" s="304">
        <f t="shared" ca="1" si="164"/>
        <v>0</v>
      </c>
      <c r="R341" s="306">
        <f t="shared" ca="1" si="165"/>
        <v>0</v>
      </c>
      <c r="S341" s="307">
        <f t="shared" ca="1" si="166"/>
        <v>2.7549999999999994</v>
      </c>
      <c r="T341" s="304">
        <f t="shared" ca="1" si="146"/>
        <v>27.026549999999997</v>
      </c>
      <c r="U341" s="311">
        <f t="shared" ca="1" si="147"/>
        <v>0</v>
      </c>
      <c r="V341" s="306">
        <f t="shared" ca="1" si="148"/>
        <v>1.1673768197494392</v>
      </c>
      <c r="W341" s="304">
        <f t="shared" ca="1" si="149"/>
        <v>20.073873933829212</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2.5131678094359593</v>
      </c>
      <c r="AH341" s="304">
        <f t="shared" ca="1" si="173"/>
        <v>-7.2398279651008099</v>
      </c>
    </row>
    <row r="342" spans="1:34" x14ac:dyDescent="0.2">
      <c r="A342" s="347">
        <f t="shared" ca="1" si="151"/>
        <v>0.1</v>
      </c>
      <c r="B342" s="304">
        <f t="shared" ca="1" si="152"/>
        <v>28.000000000000107</v>
      </c>
      <c r="D342" s="306">
        <f t="shared" ca="1" si="153"/>
        <v>-0.77600500558496199</v>
      </c>
      <c r="E342" s="307">
        <f t="shared" ca="1" si="154"/>
        <v>-2.565097993034283</v>
      </c>
      <c r="F342" s="304">
        <f t="shared" ca="1" si="155"/>
        <v>2.6799088571370153</v>
      </c>
      <c r="G342" s="306">
        <f t="shared" ca="1" si="156"/>
        <v>9.6819218329209189</v>
      </c>
      <c r="H342" s="307">
        <f t="shared" ca="1" si="157"/>
        <v>-91.372910379158085</v>
      </c>
      <c r="I342" s="304">
        <f t="shared" ca="1" si="158"/>
        <v>91.884429374820868</v>
      </c>
      <c r="J342" s="306">
        <f t="shared" ca="1" si="159"/>
        <v>573.38319291115306</v>
      </c>
      <c r="K342" s="307">
        <f t="shared" ca="1" si="160"/>
        <v>472.59881294958632</v>
      </c>
      <c r="L342" s="304">
        <f t="shared" ca="1" si="145"/>
        <v>743.04638072891964</v>
      </c>
      <c r="M342" s="306">
        <f t="shared" ca="1" si="161"/>
        <v>-1.4652297105074856</v>
      </c>
      <c r="N342" s="304">
        <f t="shared" ca="1" si="162"/>
        <v>-83.951478429254337</v>
      </c>
      <c r="P342" s="310">
        <f t="shared" ca="1" si="163"/>
        <v>23</v>
      </c>
      <c r="Q342" s="304">
        <f t="shared" ca="1" si="164"/>
        <v>0</v>
      </c>
      <c r="R342" s="306">
        <f t="shared" ca="1" si="165"/>
        <v>0</v>
      </c>
      <c r="S342" s="307">
        <f t="shared" ca="1" si="166"/>
        <v>2.7549999999999994</v>
      </c>
      <c r="T342" s="304">
        <f t="shared" ca="1" si="146"/>
        <v>27.026549999999997</v>
      </c>
      <c r="U342" s="311">
        <f t="shared" ca="1" si="147"/>
        <v>0</v>
      </c>
      <c r="V342" s="306">
        <f t="shared" ca="1" si="148"/>
        <v>1.1684430820285456</v>
      </c>
      <c r="W342" s="304">
        <f t="shared" ca="1" si="149"/>
        <v>20.200600331859331</v>
      </c>
      <c r="Y342" s="314" t="str">
        <f t="shared" ca="1" si="167"/>
        <v/>
      </c>
      <c r="Z342" s="315" t="str">
        <f t="shared" ca="1" si="168"/>
        <v/>
      </c>
      <c r="AA342" s="316" t="str">
        <f t="shared" ca="1" si="169"/>
        <v/>
      </c>
      <c r="AC342" s="310">
        <f t="shared" ca="1" si="170"/>
        <v>28.000000000000107</v>
      </c>
      <c r="AD342" s="323">
        <f t="shared" ca="1" si="171"/>
        <v>573.38319291115306</v>
      </c>
      <c r="AE342" s="324" t="e">
        <f t="shared" ca="1" si="150"/>
        <v>#N/A</v>
      </c>
      <c r="AG342" s="306">
        <f t="shared" ca="1" si="172"/>
        <v>2.4678636118013131</v>
      </c>
      <c r="AH342" s="304">
        <f t="shared" ca="1" si="173"/>
        <v>-7.2863426257093344</v>
      </c>
    </row>
    <row r="343" spans="1:34" x14ac:dyDescent="0.2">
      <c r="A343" s="347">
        <f t="shared" ca="1" si="151"/>
        <v>0.1</v>
      </c>
      <c r="B343" s="304">
        <f t="shared" ca="1" si="152"/>
        <v>28.100000000000108</v>
      </c>
      <c r="D343" s="306">
        <f t="shared" ca="1" si="153"/>
        <v>-0.77261355355741901</v>
      </c>
      <c r="E343" s="307">
        <f t="shared" ca="1" si="154"/>
        <v>-2.518477696351435</v>
      </c>
      <c r="F343" s="304">
        <f t="shared" ca="1" si="155"/>
        <v>2.6343237481676876</v>
      </c>
      <c r="G343" s="306">
        <f t="shared" ca="1" si="156"/>
        <v>9.6046604775651776</v>
      </c>
      <c r="H343" s="307">
        <f t="shared" ca="1" si="157"/>
        <v>-91.624758148793234</v>
      </c>
      <c r="I343" s="304">
        <f t="shared" ca="1" si="158"/>
        <v>92.126792024438558</v>
      </c>
      <c r="J343" s="306">
        <f t="shared" ca="1" si="159"/>
        <v>574.34752202667732</v>
      </c>
      <c r="K343" s="307">
        <f t="shared" ca="1" si="160"/>
        <v>463.44892952318878</v>
      </c>
      <c r="L343" s="304">
        <f t="shared" ca="1" si="145"/>
        <v>738.01083077037163</v>
      </c>
      <c r="M343" s="306">
        <f t="shared" ca="1" si="161"/>
        <v>-1.4663517361937199</v>
      </c>
      <c r="N343" s="304">
        <f t="shared" ca="1" si="162"/>
        <v>-84.015765765580838</v>
      </c>
      <c r="P343" s="310">
        <f t="shared" ca="1" si="163"/>
        <v>23</v>
      </c>
      <c r="Q343" s="304">
        <f t="shared" ca="1" si="164"/>
        <v>0</v>
      </c>
      <c r="R343" s="306">
        <f t="shared" ca="1" si="165"/>
        <v>0</v>
      </c>
      <c r="S343" s="307">
        <f t="shared" ca="1" si="166"/>
        <v>2.7549999999999994</v>
      </c>
      <c r="T343" s="304">
        <f t="shared" ca="1" si="146"/>
        <v>27.026549999999997</v>
      </c>
      <c r="U343" s="311">
        <f t="shared" ca="1" si="147"/>
        <v>0</v>
      </c>
      <c r="V343" s="306">
        <f t="shared" ca="1" si="148"/>
        <v>1.1695132694277321</v>
      </c>
      <c r="W343" s="304">
        <f t="shared" ca="1" si="149"/>
        <v>20.325906365314811</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2.423046584964049</v>
      </c>
      <c r="AH343" s="304">
        <f t="shared" ca="1" si="173"/>
        <v>-7.3323413182792505</v>
      </c>
    </row>
    <row r="344" spans="1:34" x14ac:dyDescent="0.2">
      <c r="A344" s="347">
        <f t="shared" ca="1" si="151"/>
        <v>0.1</v>
      </c>
      <c r="B344" s="304">
        <f t="shared" ca="1" si="152"/>
        <v>28.200000000000109</v>
      </c>
      <c r="D344" s="306">
        <f t="shared" ca="1" si="153"/>
        <v>-0.76917362873041306</v>
      </c>
      <c r="E344" s="307">
        <f t="shared" ca="1" si="154"/>
        <v>-2.4723801152084492</v>
      </c>
      <c r="F344" s="304">
        <f t="shared" ca="1" si="155"/>
        <v>2.589264664960393</v>
      </c>
      <c r="G344" s="306">
        <f t="shared" ca="1" si="156"/>
        <v>9.5277431146921359</v>
      </c>
      <c r="H344" s="307">
        <f t="shared" ca="1" si="157"/>
        <v>-91.871996160314083</v>
      </c>
      <c r="I344" s="304">
        <f t="shared" ca="1" si="158"/>
        <v>92.36472036086252</v>
      </c>
      <c r="J344" s="306">
        <f t="shared" ca="1" si="159"/>
        <v>575.30414220629018</v>
      </c>
      <c r="K344" s="307">
        <f t="shared" ca="1" si="160"/>
        <v>454.27409180773344</v>
      </c>
      <c r="L344" s="304">
        <f t="shared" ca="1" si="145"/>
        <v>733.0346557479096</v>
      </c>
      <c r="M344" s="306">
        <f t="shared" ca="1" si="161"/>
        <v>-1.4674590202458324</v>
      </c>
      <c r="N344" s="304">
        <f t="shared" ca="1" si="162"/>
        <v>-84.079208468489028</v>
      </c>
      <c r="P344" s="310">
        <f t="shared" ca="1" si="163"/>
        <v>23</v>
      </c>
      <c r="Q344" s="304">
        <f t="shared" ca="1" si="164"/>
        <v>0</v>
      </c>
      <c r="R344" s="306">
        <f t="shared" ca="1" si="165"/>
        <v>0</v>
      </c>
      <c r="S344" s="307">
        <f t="shared" ca="1" si="166"/>
        <v>2.7549999999999994</v>
      </c>
      <c r="T344" s="304">
        <f t="shared" ca="1" si="146"/>
        <v>27.026549999999997</v>
      </c>
      <c r="U344" s="311">
        <f t="shared" ca="1" si="147"/>
        <v>0</v>
      </c>
      <c r="V344" s="306">
        <f t="shared" ca="1" si="148"/>
        <v>1.1705873369089785</v>
      </c>
      <c r="W344" s="304">
        <f t="shared" ca="1" si="149"/>
        <v>20.449793673839007</v>
      </c>
      <c r="Y344" s="314" t="str">
        <f t="shared" ca="1" si="167"/>
        <v/>
      </c>
      <c r="Z344" s="315" t="str">
        <f t="shared" ca="1" si="168"/>
        <v/>
      </c>
      <c r="AA344" s="316" t="str">
        <f t="shared" ca="1" si="169"/>
        <v/>
      </c>
      <c r="AC344" s="310" t="e">
        <f t="shared" ca="1" si="170"/>
        <v>#N/A</v>
      </c>
      <c r="AD344" s="323" t="e">
        <f t="shared" ca="1" si="171"/>
        <v>#N/A</v>
      </c>
      <c r="AE344" s="324" t="e">
        <f t="shared" ca="1" si="150"/>
        <v>#N/A</v>
      </c>
      <c r="AG344" s="306">
        <f t="shared" ca="1" si="172"/>
        <v>2.3787171325522225</v>
      </c>
      <c r="AH344" s="304">
        <f t="shared" ca="1" si="173"/>
        <v>-7.3778244520198966</v>
      </c>
    </row>
    <row r="345" spans="1:34" x14ac:dyDescent="0.2">
      <c r="A345" s="347">
        <f t="shared" ca="1" si="151"/>
        <v>0.1</v>
      </c>
      <c r="B345" s="304">
        <f t="shared" ca="1" si="152"/>
        <v>28.300000000000111</v>
      </c>
      <c r="D345" s="306">
        <f t="shared" ca="1" si="153"/>
        <v>-0.76568695298954403</v>
      </c>
      <c r="E345" s="307">
        <f t="shared" ca="1" si="154"/>
        <v>-2.426804634816083</v>
      </c>
      <c r="F345" s="304">
        <f t="shared" ca="1" si="155"/>
        <v>2.5447312717737476</v>
      </c>
      <c r="G345" s="306">
        <f t="shared" ca="1" si="156"/>
        <v>9.4511744193931815</v>
      </c>
      <c r="H345" s="307">
        <f t="shared" ca="1" si="157"/>
        <v>-92.114676623795688</v>
      </c>
      <c r="I345" s="304">
        <f t="shared" ca="1" si="158"/>
        <v>92.598263198681224</v>
      </c>
      <c r="J345" s="306">
        <f t="shared" ca="1" si="159"/>
        <v>576.2530880829944</v>
      </c>
      <c r="K345" s="307">
        <f t="shared" ca="1" si="160"/>
        <v>445.07475816852798</v>
      </c>
      <c r="L345" s="304">
        <f t="shared" ca="1" si="145"/>
        <v>728.12029355317441</v>
      </c>
      <c r="M345" s="306">
        <f t="shared" ca="1" si="161"/>
        <v>-1.4685518441154526</v>
      </c>
      <c r="N345" s="304">
        <f t="shared" ca="1" si="162"/>
        <v>-84.141822663969407</v>
      </c>
      <c r="P345" s="310">
        <f t="shared" ca="1" si="163"/>
        <v>23</v>
      </c>
      <c r="Q345" s="304">
        <f t="shared" ca="1" si="164"/>
        <v>0</v>
      </c>
      <c r="R345" s="306">
        <f t="shared" ca="1" si="165"/>
        <v>0</v>
      </c>
      <c r="S345" s="307">
        <f t="shared" ca="1" si="166"/>
        <v>2.7549999999999994</v>
      </c>
      <c r="T345" s="304">
        <f t="shared" ca="1" si="146"/>
        <v>27.026549999999997</v>
      </c>
      <c r="U345" s="311">
        <f t="shared" ca="1" si="147"/>
        <v>0</v>
      </c>
      <c r="V345" s="306">
        <f t="shared" ca="1" si="148"/>
        <v>1.1716652398970944</v>
      </c>
      <c r="W345" s="304">
        <f t="shared" ca="1" si="149"/>
        <v>20.572264393168826</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2.3348754443767152</v>
      </c>
      <c r="AH345" s="304">
        <f t="shared" ca="1" si="173"/>
        <v>-7.4227926220831257</v>
      </c>
    </row>
    <row r="346" spans="1:34" x14ac:dyDescent="0.2">
      <c r="A346" s="347">
        <f t="shared" ca="1" si="151"/>
        <v>0.1</v>
      </c>
      <c r="B346" s="304">
        <f t="shared" ca="1" si="152"/>
        <v>28.400000000000112</v>
      </c>
      <c r="D346" s="306">
        <f t="shared" ca="1" si="153"/>
        <v>-0.76215522458212248</v>
      </c>
      <c r="E346" s="307">
        <f t="shared" ca="1" si="154"/>
        <v>-2.3817504582857731</v>
      </c>
      <c r="F346" s="304">
        <f t="shared" ca="1" si="155"/>
        <v>2.5007230618167853</v>
      </c>
      <c r="G346" s="306">
        <f t="shared" ca="1" si="156"/>
        <v>9.3749588969349684</v>
      </c>
      <c r="H346" s="307">
        <f t="shared" ca="1" si="157"/>
        <v>-92.352851669624272</v>
      </c>
      <c r="I346" s="304">
        <f t="shared" ca="1" si="158"/>
        <v>92.827469349491821</v>
      </c>
      <c r="J346" s="306">
        <f t="shared" ca="1" si="159"/>
        <v>577.19439474881085</v>
      </c>
      <c r="K346" s="307">
        <f t="shared" ca="1" si="160"/>
        <v>435.85138175385697</v>
      </c>
      <c r="L346" s="304">
        <f t="shared" ca="1" si="145"/>
        <v>723.2702097461173</v>
      </c>
      <c r="M346" s="306">
        <f t="shared" ca="1" si="161"/>
        <v>-1.4696304816223571</v>
      </c>
      <c r="N346" s="304">
        <f t="shared" ca="1" si="162"/>
        <v>-84.203624040739555</v>
      </c>
      <c r="P346" s="310">
        <f t="shared" ca="1" si="163"/>
        <v>23</v>
      </c>
      <c r="Q346" s="304">
        <f t="shared" ca="1" si="164"/>
        <v>0</v>
      </c>
      <c r="R346" s="306">
        <f t="shared" ca="1" si="165"/>
        <v>0</v>
      </c>
      <c r="S346" s="307">
        <f t="shared" ca="1" si="166"/>
        <v>2.7549999999999994</v>
      </c>
      <c r="T346" s="304">
        <f t="shared" ca="1" si="146"/>
        <v>27.026549999999997</v>
      </c>
      <c r="U346" s="311">
        <f t="shared" ca="1" si="147"/>
        <v>0</v>
      </c>
      <c r="V346" s="306">
        <f t="shared" ca="1" si="148"/>
        <v>1.1727469342799015</v>
      </c>
      <c r="W346" s="304">
        <f t="shared" ca="1" si="149"/>
        <v>20.693321139129417</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2.2915215034445238</v>
      </c>
      <c r="AH346" s="304">
        <f t="shared" ca="1" si="173"/>
        <v>-7.4672466036910459</v>
      </c>
    </row>
    <row r="347" spans="1:34" x14ac:dyDescent="0.2">
      <c r="A347" s="347">
        <f t="shared" ca="1" si="151"/>
        <v>0.1</v>
      </c>
      <c r="B347" s="304">
        <f t="shared" ca="1" si="152"/>
        <v>28.500000000000114</v>
      </c>
      <c r="D347" s="306">
        <f t="shared" ca="1" si="153"/>
        <v>-0.75858011785144286</v>
      </c>
      <c r="E347" s="307">
        <f t="shared" ca="1" si="154"/>
        <v>-2.3372166125053955</v>
      </c>
      <c r="F347" s="304">
        <f t="shared" ca="1" si="155"/>
        <v>2.4572393633854039</v>
      </c>
      <c r="G347" s="306">
        <f t="shared" ca="1" si="156"/>
        <v>9.2991008851498247</v>
      </c>
      <c r="H347" s="307">
        <f t="shared" ca="1" si="157"/>
        <v>-92.586573330874813</v>
      </c>
      <c r="I347" s="304">
        <f t="shared" ca="1" si="158"/>
        <v>93.052387601961371</v>
      </c>
      <c r="J347" s="306">
        <f t="shared" ca="1" si="159"/>
        <v>578.12809773791514</v>
      </c>
      <c r="K347" s="307">
        <f t="shared" ca="1" si="160"/>
        <v>426.60441050383201</v>
      </c>
      <c r="L347" s="304">
        <f t="shared" ca="1" si="145"/>
        <v>718.48689650917242</v>
      </c>
      <c r="M347" s="306">
        <f t="shared" ca="1" si="161"/>
        <v>-1.4706951992141879</v>
      </c>
      <c r="N347" s="304">
        <f t="shared" ca="1" si="162"/>
        <v>-84.264627865124794</v>
      </c>
      <c r="P347" s="310">
        <f t="shared" ca="1" si="163"/>
        <v>23</v>
      </c>
      <c r="Q347" s="304">
        <f t="shared" ca="1" si="164"/>
        <v>0</v>
      </c>
      <c r="R347" s="306">
        <f t="shared" ca="1" si="165"/>
        <v>0</v>
      </c>
      <c r="S347" s="307">
        <f t="shared" ca="1" si="166"/>
        <v>2.7549999999999994</v>
      </c>
      <c r="T347" s="304">
        <f t="shared" ca="1" si="146"/>
        <v>27.026549999999997</v>
      </c>
      <c r="U347" s="311">
        <f t="shared" ca="1" si="147"/>
        <v>0</v>
      </c>
      <c r="V347" s="306">
        <f t="shared" ca="1" si="148"/>
        <v>1.173832376408243</v>
      </c>
      <c r="W347" s="304">
        <f t="shared" ca="1" si="149"/>
        <v>20.812966991810502</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2.24865509285529</v>
      </c>
      <c r="AH347" s="304">
        <f t="shared" ca="1" si="173"/>
        <v>-7.5111873463264685</v>
      </c>
    </row>
    <row r="348" spans="1:34" x14ac:dyDescent="0.2">
      <c r="A348" s="347">
        <f t="shared" ca="1" si="151"/>
        <v>0.1</v>
      </c>
      <c r="B348" s="304">
        <f t="shared" ca="1" si="152"/>
        <v>28.600000000000115</v>
      </c>
      <c r="D348" s="306">
        <f t="shared" ca="1" si="153"/>
        <v>-0.7549632829992583</v>
      </c>
      <c r="E348" s="307">
        <f t="shared" ca="1" si="154"/>
        <v>-2.293201953948623</v>
      </c>
      <c r="F348" s="304">
        <f t="shared" ca="1" si="155"/>
        <v>2.4142793459479375</v>
      </c>
      <c r="G348" s="306">
        <f t="shared" ca="1" si="156"/>
        <v>9.2236045568498994</v>
      </c>
      <c r="H348" s="307">
        <f t="shared" ca="1" si="157"/>
        <v>-92.815893526269676</v>
      </c>
      <c r="I348" s="304">
        <f t="shared" ca="1" si="158"/>
        <v>93.273066702564094</v>
      </c>
      <c r="J348" s="306">
        <f t="shared" ca="1" si="159"/>
        <v>579.05423301001508</v>
      </c>
      <c r="K348" s="307">
        <f t="shared" ca="1" si="160"/>
        <v>417.33428716097478</v>
      </c>
      <c r="L348" s="304">
        <f t="shared" ca="1" si="145"/>
        <v>713.77287144229274</v>
      </c>
      <c r="M348" s="306">
        <f t="shared" ca="1" si="161"/>
        <v>-1.4717462562157937</v>
      </c>
      <c r="N348" s="304">
        <f t="shared" ca="1" si="162"/>
        <v>-84.324848995344482</v>
      </c>
      <c r="P348" s="310">
        <f t="shared" ca="1" si="163"/>
        <v>23</v>
      </c>
      <c r="Q348" s="304">
        <f t="shared" ca="1" si="164"/>
        <v>0</v>
      </c>
      <c r="R348" s="306">
        <f t="shared" ca="1" si="165"/>
        <v>0</v>
      </c>
      <c r="S348" s="307">
        <f t="shared" ca="1" si="166"/>
        <v>2.7549999999999994</v>
      </c>
      <c r="T348" s="304">
        <f t="shared" ca="1" si="146"/>
        <v>27.026549999999997</v>
      </c>
      <c r="U348" s="311">
        <f t="shared" ca="1" si="147"/>
        <v>0</v>
      </c>
      <c r="V348" s="306">
        <f t="shared" ca="1" si="148"/>
        <v>1.1749215230958261</v>
      </c>
      <c r="W348" s="304">
        <f t="shared" ca="1" si="149"/>
        <v>20.93120547993388</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2.2062758025807856</v>
      </c>
      <c r="AH348" s="304">
        <f t="shared" ca="1" si="173"/>
        <v>-7.5546159679892941</v>
      </c>
    </row>
    <row r="349" spans="1:34" x14ac:dyDescent="0.2">
      <c r="A349" s="347">
        <f t="shared" ca="1" si="151"/>
        <v>0.1</v>
      </c>
      <c r="B349" s="304">
        <f t="shared" ca="1" si="152"/>
        <v>28.700000000000117</v>
      </c>
      <c r="D349" s="306">
        <f t="shared" ca="1" si="153"/>
        <v>-0.7513063458756003</v>
      </c>
      <c r="E349" s="307">
        <f t="shared" ca="1" si="154"/>
        <v>-2.249705174414351</v>
      </c>
      <c r="F349" s="304">
        <f t="shared" ca="1" si="155"/>
        <v>2.3718420261770499</v>
      </c>
      <c r="G349" s="306">
        <f t="shared" ca="1" si="156"/>
        <v>9.1484739222623386</v>
      </c>
      <c r="H349" s="307">
        <f t="shared" ca="1" si="157"/>
        <v>-93.04086404371111</v>
      </c>
      <c r="I349" s="304">
        <f t="shared" ca="1" si="158"/>
        <v>93.489555336982164</v>
      </c>
      <c r="J349" s="306">
        <f t="shared" ca="1" si="159"/>
        <v>579.97283693397071</v>
      </c>
      <c r="K349" s="307">
        <f t="shared" ca="1" si="160"/>
        <v>408.04144928247575</v>
      </c>
      <c r="L349" s="304">
        <f t="shared" ca="1" si="145"/>
        <v>709.13067619006688</v>
      </c>
      <c r="M349" s="306">
        <f t="shared" ca="1" si="161"/>
        <v>-1.4727839050686728</v>
      </c>
      <c r="N349" s="304">
        <f t="shared" ca="1" si="162"/>
        <v>-84.384301895231047</v>
      </c>
      <c r="P349" s="310">
        <f t="shared" ca="1" si="163"/>
        <v>23</v>
      </c>
      <c r="Q349" s="304">
        <f t="shared" ca="1" si="164"/>
        <v>0</v>
      </c>
      <c r="R349" s="306">
        <f t="shared" ca="1" si="165"/>
        <v>0</v>
      </c>
      <c r="S349" s="307">
        <f t="shared" ca="1" si="166"/>
        <v>2.7549999999999994</v>
      </c>
      <c r="T349" s="304">
        <f t="shared" ca="1" si="146"/>
        <v>27.026549999999997</v>
      </c>
      <c r="U349" s="311">
        <f t="shared" ca="1" si="147"/>
        <v>0</v>
      </c>
      <c r="V349" s="306">
        <f t="shared" ca="1" si="148"/>
        <v>1.1760143316189116</v>
      </c>
      <c r="W349" s="304">
        <f t="shared" ca="1" si="149"/>
        <v>21.048040565419843</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2.1643830361265728</v>
      </c>
      <c r="AH349" s="304">
        <f t="shared" ca="1" si="173"/>
        <v>-7.597533749522281</v>
      </c>
    </row>
    <row r="350" spans="1:34" x14ac:dyDescent="0.2">
      <c r="A350" s="347">
        <f t="shared" ca="1" si="151"/>
        <v>0.1</v>
      </c>
      <c r="B350" s="304">
        <f t="shared" ca="1" si="152"/>
        <v>28.800000000000118</v>
      </c>
      <c r="D350" s="306">
        <f t="shared" ca="1" si="153"/>
        <v>-0.74761090779500339</v>
      </c>
      <c r="E350" s="307">
        <f t="shared" ca="1" si="154"/>
        <v>-2.2067248066933161</v>
      </c>
      <c r="F350" s="304">
        <f t="shared" ca="1" si="155"/>
        <v>2.3299262739257913</v>
      </c>
      <c r="G350" s="306">
        <f t="shared" ca="1" si="156"/>
        <v>9.0737128314828386</v>
      </c>
      <c r="H350" s="307">
        <f t="shared" ca="1" si="157"/>
        <v>-93.261536524380446</v>
      </c>
      <c r="I350" s="304">
        <f t="shared" ca="1" si="158"/>
        <v>93.701902112158663</v>
      </c>
      <c r="J350" s="306">
        <f t="shared" ca="1" si="159"/>
        <v>580.88394627165792</v>
      </c>
      <c r="K350" s="307">
        <f t="shared" ca="1" si="160"/>
        <v>398.72632925407117</v>
      </c>
      <c r="L350" s="304">
        <f t="shared" ca="1" si="145"/>
        <v>704.56287489234091</v>
      </c>
      <c r="M350" s="306">
        <f t="shared" ca="1" si="161"/>
        <v>-1.4738083915609672</v>
      </c>
      <c r="N350" s="304">
        <f t="shared" ca="1" si="162"/>
        <v>-84.443000647407672</v>
      </c>
      <c r="P350" s="310">
        <f t="shared" ca="1" si="163"/>
        <v>23</v>
      </c>
      <c r="Q350" s="304">
        <f t="shared" ca="1" si="164"/>
        <v>0</v>
      </c>
      <c r="R350" s="306">
        <f t="shared" ca="1" si="165"/>
        <v>0</v>
      </c>
      <c r="S350" s="307">
        <f t="shared" ca="1" si="166"/>
        <v>2.7549999999999994</v>
      </c>
      <c r="T350" s="304">
        <f t="shared" ca="1" si="146"/>
        <v>27.026549999999997</v>
      </c>
      <c r="U350" s="311">
        <f t="shared" ca="1" si="147"/>
        <v>0</v>
      </c>
      <c r="V350" s="306">
        <f t="shared" ca="1" si="148"/>
        <v>1.1771107597158399</v>
      </c>
      <c r="W350" s="304">
        <f t="shared" ca="1" si="149"/>
        <v>21.163476628160172</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2.1229760170756089</v>
      </c>
      <c r="AH350" s="304">
        <f t="shared" ca="1" si="173"/>
        <v>-7.639942129009019</v>
      </c>
    </row>
    <row r="351" spans="1:34" x14ac:dyDescent="0.2">
      <c r="A351" s="347">
        <f t="shared" ca="1" si="151"/>
        <v>0.1</v>
      </c>
      <c r="B351" s="304">
        <f t="shared" ca="1" si="152"/>
        <v>28.900000000000119</v>
      </c>
      <c r="D351" s="306">
        <f t="shared" ca="1" si="153"/>
        <v>-0.74387854537825349</v>
      </c>
      <c r="E351" s="307">
        <f t="shared" ca="1" si="154"/>
        <v>-2.1642592301590824</v>
      </c>
      <c r="F351" s="304">
        <f t="shared" ca="1" si="155"/>
        <v>2.2885308181457487</v>
      </c>
      <c r="G351" s="306">
        <f t="shared" ca="1" si="156"/>
        <v>8.9993249769450134</v>
      </c>
      <c r="H351" s="307">
        <f t="shared" ca="1" si="157"/>
        <v>-93.477962447396351</v>
      </c>
      <c r="I351" s="304">
        <f t="shared" ca="1" si="158"/>
        <v>93.910155538991134</v>
      </c>
      <c r="J351" s="306">
        <f t="shared" ca="1" si="159"/>
        <v>581.78759816207935</v>
      </c>
      <c r="K351" s="307">
        <f t="shared" ca="1" si="160"/>
        <v>389.38935430548236</v>
      </c>
      <c r="L351" s="304">
        <f t="shared" ca="1" si="145"/>
        <v>700.07205245006151</v>
      </c>
      <c r="M351" s="306">
        <f t="shared" ca="1" si="161"/>
        <v>-1.4748199550484327</v>
      </c>
      <c r="N351" s="304">
        <f t="shared" ca="1" si="162"/>
        <v>-84.500958965948982</v>
      </c>
      <c r="P351" s="310">
        <f t="shared" ca="1" si="163"/>
        <v>23</v>
      </c>
      <c r="Q351" s="304">
        <f t="shared" ca="1" si="164"/>
        <v>0</v>
      </c>
      <c r="R351" s="306">
        <f t="shared" ca="1" si="165"/>
        <v>0</v>
      </c>
      <c r="S351" s="307">
        <f t="shared" ca="1" si="166"/>
        <v>2.7549999999999994</v>
      </c>
      <c r="T351" s="304">
        <f t="shared" ca="1" si="146"/>
        <v>27.026549999999997</v>
      </c>
      <c r="U351" s="311">
        <f t="shared" ca="1" si="147"/>
        <v>0</v>
      </c>
      <c r="V351" s="306">
        <f t="shared" ca="1" si="148"/>
        <v>1.178210765586416</v>
      </c>
      <c r="W351" s="304">
        <f t="shared" ca="1" si="149"/>
        <v>21.277518451004926</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2.0820537955134037</v>
      </c>
      <c r="AH351" s="304">
        <f t="shared" ca="1" si="173"/>
        <v>-7.6818426962468882</v>
      </c>
    </row>
    <row r="352" spans="1:34" x14ac:dyDescent="0.2">
      <c r="A352" s="347">
        <f t="shared" ca="1" si="151"/>
        <v>0.1</v>
      </c>
      <c r="B352" s="304">
        <f t="shared" ca="1" si="152"/>
        <v>29.000000000000121</v>
      </c>
      <c r="D352" s="306">
        <f t="shared" ca="1" si="153"/>
        <v>-0.74011081041879623</v>
      </c>
      <c r="E352" s="307">
        <f t="shared" ca="1" si="154"/>
        <v>-2.1223066762807186</v>
      </c>
      <c r="F352" s="304">
        <f t="shared" ca="1" si="155"/>
        <v>2.2476542527453991</v>
      </c>
      <c r="G352" s="306">
        <f t="shared" ca="1" si="156"/>
        <v>8.925313895903134</v>
      </c>
      <c r="H352" s="307">
        <f t="shared" ca="1" si="157"/>
        <v>-93.690193115024428</v>
      </c>
      <c r="I352" s="304">
        <f t="shared" ca="1" si="158"/>
        <v>94.114364015653692</v>
      </c>
      <c r="J352" s="306">
        <f t="shared" ca="1" si="159"/>
        <v>582.68383010572177</v>
      </c>
      <c r="K352" s="307">
        <f t="shared" ca="1" si="160"/>
        <v>380.03094652736132</v>
      </c>
      <c r="L352" s="304">
        <f t="shared" ca="1" si="145"/>
        <v>695.66081259846442</v>
      </c>
      <c r="M352" s="306">
        <f t="shared" ca="1" si="161"/>
        <v>-1.475818828666795</v>
      </c>
      <c r="N352" s="304">
        <f t="shared" ca="1" si="162"/>
        <v>-84.558190208548112</v>
      </c>
      <c r="P352" s="310">
        <f t="shared" ca="1" si="163"/>
        <v>23</v>
      </c>
      <c r="Q352" s="304">
        <f t="shared" ca="1" si="164"/>
        <v>0</v>
      </c>
      <c r="R352" s="306">
        <f t="shared" ca="1" si="165"/>
        <v>0</v>
      </c>
      <c r="S352" s="307">
        <f t="shared" ca="1" si="166"/>
        <v>2.7549999999999994</v>
      </c>
      <c r="T352" s="304">
        <f t="shared" ca="1" si="146"/>
        <v>27.026549999999997</v>
      </c>
      <c r="U352" s="311">
        <f t="shared" ca="1" si="147"/>
        <v>0</v>
      </c>
      <c r="V352" s="306">
        <f t="shared" ca="1" si="148"/>
        <v>1.1793143078911428</v>
      </c>
      <c r="W352" s="304">
        <f t="shared" ca="1" si="149"/>
        <v>21.390171204969199</v>
      </c>
      <c r="Y352" s="314" t="str">
        <f t="shared" ca="1" si="167"/>
        <v/>
      </c>
      <c r="Z352" s="315" t="str">
        <f t="shared" ca="1" si="168"/>
        <v/>
      </c>
      <c r="AA352" s="316" t="str">
        <f t="shared" ca="1" si="169"/>
        <v/>
      </c>
      <c r="AC352" s="310">
        <f t="shared" ca="1" si="170"/>
        <v>29.000000000000121</v>
      </c>
      <c r="AD352" s="323">
        <f t="shared" ca="1" si="171"/>
        <v>582.68383010572177</v>
      </c>
      <c r="AE352" s="324" t="e">
        <f t="shared" ca="1" si="150"/>
        <v>#N/A</v>
      </c>
      <c r="AG352" s="306">
        <f t="shared" ca="1" si="172"/>
        <v>2.0416152543343822</v>
      </c>
      <c r="AH352" s="304">
        <f t="shared" ca="1" si="173"/>
        <v>-7.7232371872976158</v>
      </c>
    </row>
    <row r="353" spans="1:34" x14ac:dyDescent="0.2">
      <c r="A353" s="347">
        <f t="shared" ca="1" si="151"/>
        <v>0.1</v>
      </c>
      <c r="B353" s="304">
        <f t="shared" ca="1" si="152"/>
        <v>29.100000000000122</v>
      </c>
      <c r="D353" s="306">
        <f t="shared" ca="1" si="153"/>
        <v>-0.73630922977290092</v>
      </c>
      <c r="E353" s="307">
        <f t="shared" ca="1" si="154"/>
        <v>-2.0808652340548841</v>
      </c>
      <c r="F353" s="304">
        <f t="shared" ca="1" si="155"/>
        <v>2.2072950423871864</v>
      </c>
      <c r="G353" s="306">
        <f t="shared" ca="1" si="156"/>
        <v>8.8516829729258433</v>
      </c>
      <c r="H353" s="307">
        <f t="shared" ca="1" si="157"/>
        <v>-93.898279638429912</v>
      </c>
      <c r="I353" s="304">
        <f t="shared" ca="1" si="158"/>
        <v>94.314575811535974</v>
      </c>
      <c r="J353" s="306">
        <f t="shared" ca="1" si="159"/>
        <v>583.57267994916322</v>
      </c>
      <c r="K353" s="307">
        <f t="shared" ca="1" si="160"/>
        <v>370.65152288968858</v>
      </c>
      <c r="L353" s="304">
        <f t="shared" ca="1" si="145"/>
        <v>691.33177578026448</v>
      </c>
      <c r="M353" s="306">
        <f t="shared" ca="1" si="161"/>
        <v>-1.4768052395358744</v>
      </c>
      <c r="N353" s="304">
        <f t="shared" ca="1" si="162"/>
        <v>-84.614707388212182</v>
      </c>
      <c r="P353" s="310">
        <f t="shared" ca="1" si="163"/>
        <v>23</v>
      </c>
      <c r="Q353" s="304">
        <f t="shared" ca="1" si="164"/>
        <v>0</v>
      </c>
      <c r="R353" s="306">
        <f t="shared" ca="1" si="165"/>
        <v>0</v>
      </c>
      <c r="S353" s="307">
        <f t="shared" ca="1" si="166"/>
        <v>2.7549999999999994</v>
      </c>
      <c r="T353" s="304">
        <f t="shared" ca="1" si="146"/>
        <v>27.026549999999997</v>
      </c>
      <c r="U353" s="311">
        <f t="shared" ca="1" si="147"/>
        <v>0</v>
      </c>
      <c r="V353" s="306">
        <f t="shared" ca="1" si="148"/>
        <v>1.1804213457503141</v>
      </c>
      <c r="W353" s="304">
        <f t="shared" ca="1" si="149"/>
        <v>21.501440434665778</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2.0016591154293453</v>
      </c>
      <c r="AH353" s="304">
        <f t="shared" ca="1" si="173"/>
        <v>-7.7641274791176782</v>
      </c>
    </row>
    <row r="354" spans="1:34" x14ac:dyDescent="0.2">
      <c r="A354" s="347">
        <f t="shared" ca="1" si="151"/>
        <v>0.1</v>
      </c>
      <c r="B354" s="304">
        <f t="shared" ca="1" si="152"/>
        <v>29.200000000000124</v>
      </c>
      <c r="D354" s="306">
        <f t="shared" ca="1" si="153"/>
        <v>-0.73247530527273486</v>
      </c>
      <c r="E354" s="307">
        <f t="shared" ca="1" si="154"/>
        <v>-2.0399328553551195</v>
      </c>
      <c r="F354" s="304">
        <f t="shared" ca="1" si="155"/>
        <v>2.1674515282219522</v>
      </c>
      <c r="G354" s="306">
        <f t="shared" ca="1" si="156"/>
        <v>8.7784354423985693</v>
      </c>
      <c r="H354" s="307">
        <f t="shared" ca="1" si="157"/>
        <v>-94.10227292396543</v>
      </c>
      <c r="I354" s="304">
        <f t="shared" ca="1" si="158"/>
        <v>94.510839051787258</v>
      </c>
      <c r="J354" s="306">
        <f t="shared" ca="1" si="159"/>
        <v>584.45418586992946</v>
      </c>
      <c r="K354" s="307">
        <f t="shared" ca="1" si="160"/>
        <v>361.25149526156883</v>
      </c>
      <c r="L354" s="304">
        <f t="shared" ca="1" si="145"/>
        <v>687.08757681215673</v>
      </c>
      <c r="M354" s="306">
        <f t="shared" ca="1" si="161"/>
        <v>-1.4777794089558427</v>
      </c>
      <c r="N354" s="304">
        <f t="shared" ca="1" si="162"/>
        <v>-84.670523184507076</v>
      </c>
      <c r="P354" s="310">
        <f t="shared" ca="1" si="163"/>
        <v>23</v>
      </c>
      <c r="Q354" s="304">
        <f t="shared" ca="1" si="164"/>
        <v>0</v>
      </c>
      <c r="R354" s="306">
        <f t="shared" ca="1" si="165"/>
        <v>0</v>
      </c>
      <c r="S354" s="307">
        <f t="shared" ca="1" si="166"/>
        <v>2.7549999999999994</v>
      </c>
      <c r="T354" s="304">
        <f t="shared" ca="1" si="146"/>
        <v>27.026549999999997</v>
      </c>
      <c r="U354" s="311">
        <f t="shared" ca="1" si="147"/>
        <v>0</v>
      </c>
      <c r="V354" s="306">
        <f t="shared" ca="1" si="148"/>
        <v>1.1815318387429765</v>
      </c>
      <c r="W354" s="304">
        <f t="shared" ca="1" si="149"/>
        <v>21.611332043969231</v>
      </c>
      <c r="Y354" s="314" t="str">
        <f t="shared" ca="1" si="167"/>
        <v/>
      </c>
      <c r="Z354" s="315" t="str">
        <f t="shared" ca="1" si="168"/>
        <v/>
      </c>
      <c r="AA354" s="316" t="str">
        <f t="shared" ca="1" si="169"/>
        <v/>
      </c>
      <c r="AC354" s="310" t="e">
        <f t="shared" ca="1" si="170"/>
        <v>#N/A</v>
      </c>
      <c r="AD354" s="323" t="e">
        <f t="shared" ca="1" si="171"/>
        <v>#N/A</v>
      </c>
      <c r="AE354" s="324" t="e">
        <f t="shared" ca="1" si="150"/>
        <v>#N/A</v>
      </c>
      <c r="AG354" s="306">
        <f t="shared" ca="1" si="172"/>
        <v>1.9621839457538943</v>
      </c>
      <c r="AH354" s="304">
        <f t="shared" ca="1" si="173"/>
        <v>-7.8045155842707015</v>
      </c>
    </row>
    <row r="355" spans="1:34" x14ac:dyDescent="0.2">
      <c r="A355" s="347">
        <f t="shared" ca="1" si="151"/>
        <v>0.1</v>
      </c>
      <c r="B355" s="304">
        <f t="shared" ca="1" si="152"/>
        <v>29.300000000000125</v>
      </c>
      <c r="D355" s="306">
        <f t="shared" ca="1" si="153"/>
        <v>-0.72861051366150886</v>
      </c>
      <c r="E355" s="307">
        <f t="shared" ca="1" si="154"/>
        <v>-1.9995073601963052</v>
      </c>
      <c r="F355" s="304">
        <f t="shared" ca="1" si="155"/>
        <v>2.1281219335595609</v>
      </c>
      <c r="G355" s="306">
        <f t="shared" ca="1" si="156"/>
        <v>8.7055743910324193</v>
      </c>
      <c r="H355" s="307">
        <f t="shared" ca="1" si="157"/>
        <v>-94.30222365998506</v>
      </c>
      <c r="I355" s="304">
        <f t="shared" ca="1" si="158"/>
        <v>94.703201702453782</v>
      </c>
      <c r="J355" s="306">
        <f t="shared" ca="1" si="159"/>
        <v>585.32838636160102</v>
      </c>
      <c r="K355" s="307">
        <f t="shared" ca="1" si="160"/>
        <v>351.8312704323713</v>
      </c>
      <c r="L355" s="304">
        <f t="shared" ca="1" si="145"/>
        <v>682.93086233873782</v>
      </c>
      <c r="M355" s="306">
        <f t="shared" ca="1" si="161"/>
        <v>-1.4787415525959655</v>
      </c>
      <c r="N355" s="304">
        <f t="shared" ca="1" si="162"/>
        <v>-84.725649954371463</v>
      </c>
      <c r="P355" s="310">
        <f t="shared" ca="1" si="163"/>
        <v>23</v>
      </c>
      <c r="Q355" s="304">
        <f t="shared" ca="1" si="164"/>
        <v>0</v>
      </c>
      <c r="R355" s="306">
        <f t="shared" ca="1" si="165"/>
        <v>0</v>
      </c>
      <c r="S355" s="307">
        <f t="shared" ca="1" si="166"/>
        <v>2.7549999999999994</v>
      </c>
      <c r="T355" s="304">
        <f t="shared" ca="1" si="146"/>
        <v>27.026549999999997</v>
      </c>
      <c r="U355" s="311">
        <f t="shared" ca="1" si="147"/>
        <v>0</v>
      </c>
      <c r="V355" s="306">
        <f t="shared" ca="1" si="148"/>
        <v>1.1826457469057525</v>
      </c>
      <c r="W355" s="304">
        <f t="shared" ca="1" si="149"/>
        <v>21.719852281915863</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1.9231881632776879</v>
      </c>
      <c r="AH355" s="304">
        <f t="shared" ca="1" si="173"/>
        <v>-7.84440364572386</v>
      </c>
    </row>
    <row r="356" spans="1:34" x14ac:dyDescent="0.2">
      <c r="A356" s="347">
        <f t="shared" ca="1" si="151"/>
        <v>0.1</v>
      </c>
      <c r="B356" s="304">
        <f t="shared" ca="1" si="152"/>
        <v>29.400000000000126</v>
      </c>
      <c r="D356" s="306">
        <f t="shared" ca="1" si="153"/>
        <v>-0.72471630654981634</v>
      </c>
      <c r="E356" s="307">
        <f t="shared" ca="1" si="154"/>
        <v>-1.9595864419126334</v>
      </c>
      <c r="F356" s="304">
        <f t="shared" ca="1" si="155"/>
        <v>2.0893043694749269</v>
      </c>
      <c r="G356" s="306">
        <f t="shared" ca="1" si="156"/>
        <v>8.6331027603774384</v>
      </c>
      <c r="H356" s="307">
        <f t="shared" ca="1" si="157"/>
        <v>-94.498182304176325</v>
      </c>
      <c r="I356" s="304">
        <f t="shared" ca="1" si="158"/>
        <v>94.891711556197464</v>
      </c>
      <c r="J356" s="306">
        <f t="shared" ca="1" si="159"/>
        <v>586.19532021917155</v>
      </c>
      <c r="K356" s="307">
        <f t="shared" ca="1" si="160"/>
        <v>342.39125013416322</v>
      </c>
      <c r="L356" s="304">
        <f t="shared" ca="1" si="145"/>
        <v>678.8642880688983</v>
      </c>
      <c r="M356" s="306">
        <f t="shared" ca="1" si="161"/>
        <v>-1.4796918806761528</v>
      </c>
      <c r="N356" s="304">
        <f t="shared" ca="1" si="162"/>
        <v>-84.780099742518971</v>
      </c>
      <c r="P356" s="310">
        <f t="shared" ca="1" si="163"/>
        <v>23</v>
      </c>
      <c r="Q356" s="304">
        <f t="shared" ca="1" si="164"/>
        <v>0</v>
      </c>
      <c r="R356" s="306">
        <f t="shared" ca="1" si="165"/>
        <v>0</v>
      </c>
      <c r="S356" s="307">
        <f t="shared" ca="1" si="166"/>
        <v>2.7549999999999994</v>
      </c>
      <c r="T356" s="304">
        <f t="shared" ca="1" si="146"/>
        <v>27.026549999999997</v>
      </c>
      <c r="U356" s="311">
        <f t="shared" ca="1" si="147"/>
        <v>0</v>
      </c>
      <c r="V356" s="306">
        <f t="shared" ca="1" si="148"/>
        <v>1.1837630307315437</v>
      </c>
      <c r="W356" s="304">
        <f t="shared" ca="1" si="149"/>
        <v>21.827007728844244</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1.8846700428147329</v>
      </c>
      <c r="AH356" s="304">
        <f t="shared" ca="1" si="173"/>
        <v>-7.8837939317298975</v>
      </c>
    </row>
    <row r="357" spans="1:34" x14ac:dyDescent="0.2">
      <c r="A357" s="347">
        <f t="shared" ca="1" si="151"/>
        <v>0.1</v>
      </c>
      <c r="B357" s="304">
        <f t="shared" ca="1" si="152"/>
        <v>29.500000000000128</v>
      </c>
      <c r="D357" s="306">
        <f t="shared" ca="1" si="153"/>
        <v>-0.72079411039238828</v>
      </c>
      <c r="E357" s="307">
        <f t="shared" ca="1" si="154"/>
        <v>-1.920167672247362</v>
      </c>
      <c r="F357" s="304">
        <f t="shared" ca="1" si="155"/>
        <v>2.0509968403486649</v>
      </c>
      <c r="G357" s="306">
        <f t="shared" ca="1" si="156"/>
        <v>8.5610233493381998</v>
      </c>
      <c r="H357" s="307">
        <f t="shared" ca="1" si="157"/>
        <v>-94.690199071401068</v>
      </c>
      <c r="I357" s="304">
        <f t="shared" ca="1" si="158"/>
        <v>95.076416218584285</v>
      </c>
      <c r="J357" s="306">
        <f t="shared" ca="1" si="159"/>
        <v>587.05502652465736</v>
      </c>
      <c r="K357" s="307">
        <f t="shared" ca="1" si="160"/>
        <v>332.93183106538436</v>
      </c>
      <c r="L357" s="304">
        <f t="shared" ca="1" si="145"/>
        <v>674.89051579083241</v>
      </c>
      <c r="M357" s="306">
        <f t="shared" ca="1" si="161"/>
        <v>-1.4806305981416372</v>
      </c>
      <c r="N357" s="304">
        <f t="shared" ca="1" si="162"/>
        <v>-84.833884291446438</v>
      </c>
      <c r="P357" s="310">
        <f t="shared" ca="1" si="163"/>
        <v>23</v>
      </c>
      <c r="Q357" s="304">
        <f t="shared" ca="1" si="164"/>
        <v>0</v>
      </c>
      <c r="R357" s="306">
        <f t="shared" ca="1" si="165"/>
        <v>0</v>
      </c>
      <c r="S357" s="307">
        <f t="shared" ca="1" si="166"/>
        <v>2.7549999999999994</v>
      </c>
      <c r="T357" s="304">
        <f t="shared" ca="1" si="146"/>
        <v>27.026549999999997</v>
      </c>
      <c r="U357" s="311">
        <f t="shared" ca="1" si="147"/>
        <v>0</v>
      </c>
      <c r="V357" s="306">
        <f t="shared" ca="1" si="148"/>
        <v>1.1848836511681036</v>
      </c>
      <c r="W357" s="304">
        <f t="shared" ca="1" si="149"/>
        <v>21.932805282779764</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1.8466277217346736</v>
      </c>
      <c r="AH357" s="304">
        <f t="shared" ca="1" si="173"/>
        <v>-7.92268883079646</v>
      </c>
    </row>
    <row r="358" spans="1:34" x14ac:dyDescent="0.2">
      <c r="A358" s="347">
        <f t="shared" ca="1" si="151"/>
        <v>0.1</v>
      </c>
      <c r="B358" s="304">
        <f t="shared" ca="1" si="152"/>
        <v>29.600000000000129</v>
      </c>
      <c r="D358" s="306">
        <f t="shared" ca="1" si="153"/>
        <v>-0.71684532648440502</v>
      </c>
      <c r="E358" s="307">
        <f t="shared" ca="1" si="154"/>
        <v>-1.8812485063530433</v>
      </c>
      <c r="F358" s="304">
        <f t="shared" ca="1" si="155"/>
        <v>2.0131972493419741</v>
      </c>
      <c r="G358" s="306">
        <f t="shared" ca="1" si="156"/>
        <v>8.4893388166897594</v>
      </c>
      <c r="H358" s="307">
        <f t="shared" ca="1" si="157"/>
        <v>-94.878323922036373</v>
      </c>
      <c r="I358" s="304">
        <f t="shared" ca="1" si="158"/>
        <v>95.257363094930426</v>
      </c>
      <c r="J358" s="306">
        <f t="shared" ca="1" si="159"/>
        <v>587.90754463295877</v>
      </c>
      <c r="K358" s="307">
        <f t="shared" ca="1" si="160"/>
        <v>323.4534049157125</v>
      </c>
      <c r="L358" s="304">
        <f t="shared" ca="1" si="145"/>
        <v>671.01221016306579</v>
      </c>
      <c r="M358" s="306">
        <f t="shared" ca="1" si="161"/>
        <v>-1.4815579048310752</v>
      </c>
      <c r="N358" s="304">
        <f t="shared" ca="1" si="162"/>
        <v>-84.88701505106549</v>
      </c>
      <c r="P358" s="310">
        <f t="shared" ca="1" si="163"/>
        <v>23</v>
      </c>
      <c r="Q358" s="304">
        <f t="shared" ca="1" si="164"/>
        <v>0</v>
      </c>
      <c r="R358" s="306">
        <f t="shared" ca="1" si="165"/>
        <v>0</v>
      </c>
      <c r="S358" s="307">
        <f t="shared" ca="1" si="166"/>
        <v>2.7549999999999994</v>
      </c>
      <c r="T358" s="304">
        <f t="shared" ca="1" si="146"/>
        <v>27.026549999999997</v>
      </c>
      <c r="U358" s="311">
        <f t="shared" ca="1" si="147"/>
        <v>0</v>
      </c>
      <c r="V358" s="306">
        <f t="shared" ca="1" si="148"/>
        <v>1.1860075696164996</v>
      </c>
      <c r="W358" s="304">
        <f t="shared" ca="1" si="149"/>
        <v>22.037252146066827</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1.8090592055554229</v>
      </c>
      <c r="AH358" s="304">
        <f t="shared" ca="1" si="173"/>
        <v>-7.9610908467440176</v>
      </c>
    </row>
    <row r="359" spans="1:34" x14ac:dyDescent="0.2">
      <c r="A359" s="347">
        <f t="shared" ca="1" si="151"/>
        <v>0.1</v>
      </c>
      <c r="B359" s="304">
        <f t="shared" ca="1" si="152"/>
        <v>29.700000000000131</v>
      </c>
      <c r="D359" s="306">
        <f t="shared" ca="1" si="153"/>
        <v>-0.71287133097659594</v>
      </c>
      <c r="E359" s="307">
        <f t="shared" ca="1" si="154"/>
        <v>-1.8428262877009374</v>
      </c>
      <c r="F359" s="304">
        <f t="shared" ca="1" si="155"/>
        <v>1.9759034038054495</v>
      </c>
      <c r="G359" s="306">
        <f t="shared" ca="1" si="156"/>
        <v>8.4180516835921004</v>
      </c>
      <c r="H359" s="307">
        <f t="shared" ca="1" si="157"/>
        <v>-95.062606550806464</v>
      </c>
      <c r="I359" s="304">
        <f t="shared" ca="1" si="158"/>
        <v>95.434599377694568</v>
      </c>
      <c r="J359" s="306">
        <f t="shared" ca="1" si="159"/>
        <v>588.7529141579729</v>
      </c>
      <c r="K359" s="307">
        <f t="shared" ca="1" si="160"/>
        <v>313.95635839207034</v>
      </c>
      <c r="L359" s="304">
        <f t="shared" ca="1" si="145"/>
        <v>667.23203528031797</v>
      </c>
      <c r="M359" s="306">
        <f t="shared" ca="1" si="161"/>
        <v>-1.4824739956383541</v>
      </c>
      <c r="N359" s="304">
        <f t="shared" ca="1" si="162"/>
        <v>-84.939503187973301</v>
      </c>
      <c r="P359" s="310">
        <f t="shared" ca="1" si="163"/>
        <v>23</v>
      </c>
      <c r="Q359" s="304">
        <f t="shared" ca="1" si="164"/>
        <v>0</v>
      </c>
      <c r="R359" s="306">
        <f t="shared" ca="1" si="165"/>
        <v>0</v>
      </c>
      <c r="S359" s="307">
        <f t="shared" ca="1" si="166"/>
        <v>2.7549999999999994</v>
      </c>
      <c r="T359" s="304">
        <f t="shared" ca="1" si="146"/>
        <v>27.026549999999997</v>
      </c>
      <c r="U359" s="311">
        <f t="shared" ca="1" si="147"/>
        <v>0</v>
      </c>
      <c r="V359" s="306">
        <f t="shared" ca="1" si="148"/>
        <v>1.1871347479294547</v>
      </c>
      <c r="W359" s="304">
        <f t="shared" ca="1" si="149"/>
        <v>22.140355812251492</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1.7719623734173213</v>
      </c>
      <c r="AH359" s="304">
        <f t="shared" ca="1" si="173"/>
        <v>-7.9990025938536595</v>
      </c>
    </row>
    <row r="360" spans="1:34" x14ac:dyDescent="0.2">
      <c r="A360" s="347">
        <f t="shared" ca="1" si="151"/>
        <v>0.1</v>
      </c>
      <c r="B360" s="304">
        <f t="shared" ca="1" si="152"/>
        <v>29.800000000000132</v>
      </c>
      <c r="D360" s="306">
        <f t="shared" ca="1" si="153"/>
        <v>-0.70887347490833341</v>
      </c>
      <c r="E360" s="307">
        <f t="shared" ca="1" si="154"/>
        <v>-1.8048982528985054</v>
      </c>
      <c r="F360" s="304">
        <f t="shared" ca="1" si="155"/>
        <v>1.9391130206217204</v>
      </c>
      <c r="G360" s="306">
        <f t="shared" ca="1" si="156"/>
        <v>8.3471643361012671</v>
      </c>
      <c r="H360" s="307">
        <f t="shared" ca="1" si="157"/>
        <v>-95.243096376096318</v>
      </c>
      <c r="I360" s="304">
        <f t="shared" ca="1" si="158"/>
        <v>95.608172034404319</v>
      </c>
      <c r="J360" s="306">
        <f t="shared" ca="1" si="159"/>
        <v>589.59117495895759</v>
      </c>
      <c r="K360" s="307">
        <f t="shared" ca="1" si="160"/>
        <v>304.44107324572519</v>
      </c>
      <c r="L360" s="304">
        <f t="shared" ca="1" si="145"/>
        <v>663.55265101459213</v>
      </c>
      <c r="M360" s="306">
        <f t="shared" ca="1" si="161"/>
        <v>-1.4833790606683792</v>
      </c>
      <c r="N360" s="304">
        <f t="shared" ca="1" si="162"/>
        <v>-84.991359594378622</v>
      </c>
      <c r="P360" s="310">
        <f t="shared" ca="1" si="163"/>
        <v>23</v>
      </c>
      <c r="Q360" s="304">
        <f t="shared" ca="1" si="164"/>
        <v>0</v>
      </c>
      <c r="R360" s="306">
        <f t="shared" ca="1" si="165"/>
        <v>0</v>
      </c>
      <c r="S360" s="307">
        <f t="shared" ca="1" si="166"/>
        <v>2.7549999999999994</v>
      </c>
      <c r="T360" s="304">
        <f t="shared" ca="1" si="146"/>
        <v>27.026549999999997</v>
      </c>
      <c r="U360" s="311">
        <f t="shared" ca="1" si="147"/>
        <v>0</v>
      </c>
      <c r="V360" s="306">
        <f t="shared" ca="1" si="148"/>
        <v>1.1882651484095841</v>
      </c>
      <c r="W360" s="304">
        <f t="shared" ca="1" si="149"/>
        <v>22.242124053216944</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1.7353349834392464</v>
      </c>
      <c r="AH360" s="304">
        <f t="shared" ca="1" si="173"/>
        <v>-8.0364267921058072</v>
      </c>
    </row>
    <row r="361" spans="1:34" x14ac:dyDescent="0.2">
      <c r="A361" s="347">
        <f t="shared" ca="1" si="151"/>
        <v>0.1</v>
      </c>
      <c r="B361" s="304">
        <f t="shared" ca="1" si="152"/>
        <v>29.900000000000134</v>
      </c>
      <c r="D361" s="306">
        <f t="shared" ca="1" si="153"/>
        <v>-0.70485308425792792</v>
      </c>
      <c r="E361" s="307">
        <f t="shared" ca="1" si="154"/>
        <v>-1.7674615364141477</v>
      </c>
      <c r="F361" s="304">
        <f t="shared" ca="1" si="155"/>
        <v>1.9028237314820764</v>
      </c>
      <c r="G361" s="306">
        <f t="shared" ca="1" si="156"/>
        <v>8.276679027675474</v>
      </c>
      <c r="H361" s="307">
        <f t="shared" ca="1" si="157"/>
        <v>-95.419842529737736</v>
      </c>
      <c r="I361" s="304">
        <f t="shared" ca="1" si="158"/>
        <v>95.778127796105466</v>
      </c>
      <c r="J361" s="306">
        <f t="shared" ca="1" si="159"/>
        <v>590.42236712714646</v>
      </c>
      <c r="K361" s="307">
        <f t="shared" ca="1" si="160"/>
        <v>294.90792630043347</v>
      </c>
      <c r="L361" s="304">
        <f t="shared" ca="1" si="145"/>
        <v>659.97670913362151</v>
      </c>
      <c r="M361" s="306">
        <f t="shared" ca="1" si="161"/>
        <v>-1.4842732853870908</v>
      </c>
      <c r="N361" s="304">
        <f t="shared" ca="1" si="162"/>
        <v>-85.042594896697068</v>
      </c>
      <c r="P361" s="310">
        <f t="shared" ca="1" si="163"/>
        <v>23</v>
      </c>
      <c r="Q361" s="304">
        <f t="shared" ca="1" si="164"/>
        <v>0</v>
      </c>
      <c r="R361" s="306">
        <f t="shared" ca="1" si="165"/>
        <v>0</v>
      </c>
      <c r="S361" s="307">
        <f t="shared" ca="1" si="166"/>
        <v>2.7549999999999994</v>
      </c>
      <c r="T361" s="304">
        <f t="shared" ca="1" si="146"/>
        <v>27.026549999999997</v>
      </c>
      <c r="U361" s="311">
        <f t="shared" ca="1" si="147"/>
        <v>0</v>
      </c>
      <c r="V361" s="306">
        <f t="shared" ca="1" si="148"/>
        <v>1.1893987338075214</v>
      </c>
      <c r="W361" s="304">
        <f t="shared" ca="1" si="149"/>
        <v>22.342564906574026</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1.699174677957112</v>
      </c>
      <c r="AH361" s="304">
        <f t="shared" ca="1" si="173"/>
        <v>-8.0733662625106888</v>
      </c>
    </row>
    <row r="362" spans="1:34" x14ac:dyDescent="0.2">
      <c r="A362" s="347">
        <f t="shared" ca="1" si="151"/>
        <v>0.1</v>
      </c>
      <c r="B362" s="304">
        <f t="shared" ca="1" si="152"/>
        <v>30.000000000000135</v>
      </c>
      <c r="D362" s="306">
        <f t="shared" ca="1" si="153"/>
        <v>-0.70081146000941064</v>
      </c>
      <c r="E362" s="307">
        <f t="shared" ca="1" si="154"/>
        <v>-1.7305131752083298</v>
      </c>
      <c r="F362" s="304">
        <f t="shared" ca="1" si="155"/>
        <v>1.8670330880972992</v>
      </c>
      <c r="G362" s="306">
        <f t="shared" ca="1" si="156"/>
        <v>8.2065978816745329</v>
      </c>
      <c r="H362" s="307">
        <f t="shared" ca="1" si="157"/>
        <v>-95.592893847258566</v>
      </c>
      <c r="I362" s="304">
        <f t="shared" ca="1" si="158"/>
        <v>95.944513146321967</v>
      </c>
      <c r="J362" s="306">
        <f t="shared" ca="1" si="159"/>
        <v>591.24653097261398</v>
      </c>
      <c r="K362" s="307">
        <f t="shared" ca="1" si="160"/>
        <v>285.35728948158368</v>
      </c>
      <c r="L362" s="304">
        <f t="shared" ca="1" si="145"/>
        <v>656.50684920069682</v>
      </c>
      <c r="M362" s="306">
        <f t="shared" ca="1" si="161"/>
        <v>-1.4851568507659618</v>
      </c>
      <c r="N362" s="304">
        <f t="shared" ca="1" si="162"/>
        <v>-85.093219463830252</v>
      </c>
      <c r="P362" s="310">
        <f t="shared" ca="1" si="163"/>
        <v>23</v>
      </c>
      <c r="Q362" s="304">
        <f t="shared" ca="1" si="164"/>
        <v>0</v>
      </c>
      <c r="R362" s="306">
        <f t="shared" ca="1" si="165"/>
        <v>0</v>
      </c>
      <c r="S362" s="307">
        <f t="shared" ca="1" si="166"/>
        <v>2.7549999999999994</v>
      </c>
      <c r="T362" s="304">
        <f t="shared" ca="1" si="146"/>
        <v>27.026549999999997</v>
      </c>
      <c r="U362" s="311">
        <f t="shared" ca="1" si="147"/>
        <v>0</v>
      </c>
      <c r="V362" s="306">
        <f t="shared" ca="1" si="148"/>
        <v>1.1905354673199475</v>
      </c>
      <c r="W362" s="304">
        <f t="shared" ca="1" si="149"/>
        <v>22.441686663308307</v>
      </c>
      <c r="Y362" s="314" t="str">
        <f t="shared" ca="1" si="167"/>
        <v/>
      </c>
      <c r="Z362" s="315" t="str">
        <f t="shared" ca="1" si="168"/>
        <v/>
      </c>
      <c r="AA362" s="316" t="str">
        <f t="shared" ca="1" si="169"/>
        <v/>
      </c>
      <c r="AC362" s="310">
        <f t="shared" ca="1" si="170"/>
        <v>30.000000000000135</v>
      </c>
      <c r="AD362" s="323">
        <f t="shared" ca="1" si="171"/>
        <v>591.24653097261398</v>
      </c>
      <c r="AE362" s="324" t="e">
        <f t="shared" ca="1" si="150"/>
        <v>#N/A</v>
      </c>
      <c r="AG362" s="306">
        <f t="shared" ca="1" si="172"/>
        <v>1.6634789886452488</v>
      </c>
      <c r="AH362" s="304">
        <f t="shared" ca="1" si="173"/>
        <v>-8.1098239225314082</v>
      </c>
    </row>
    <row r="363" spans="1:34" x14ac:dyDescent="0.2">
      <c r="A363" s="347">
        <f t="shared" ca="1" si="151"/>
        <v>0.1</v>
      </c>
      <c r="B363" s="304">
        <f t="shared" ca="1" si="152"/>
        <v>30.100000000000136</v>
      </c>
      <c r="D363" s="306">
        <f t="shared" ca="1" si="153"/>
        <v>-0.69674987823501977</v>
      </c>
      <c r="E363" s="307">
        <f t="shared" ca="1" si="154"/>
        <v>-1.6940501132705599</v>
      </c>
      <c r="F363" s="304">
        <f t="shared" ca="1" si="155"/>
        <v>1.8317385673431981</v>
      </c>
      <c r="G363" s="306">
        <f t="shared" ca="1" si="156"/>
        <v>8.1369228938510307</v>
      </c>
      <c r="H363" s="307">
        <f t="shared" ca="1" si="157"/>
        <v>-95.762298858585623</v>
      </c>
      <c r="I363" s="304">
        <f t="shared" ca="1" si="158"/>
        <v>96.107374310515553</v>
      </c>
      <c r="J363" s="306">
        <f t="shared" ca="1" si="159"/>
        <v>592.06370701139031</v>
      </c>
      <c r="K363" s="307">
        <f t="shared" ca="1" si="160"/>
        <v>275.78952984629149</v>
      </c>
      <c r="L363" s="304">
        <f t="shared" ca="1" si="145"/>
        <v>653.14569426193714</v>
      </c>
      <c r="M363" s="306">
        <f t="shared" ca="1" si="161"/>
        <v>-1.4860299334212057</v>
      </c>
      <c r="N363" s="304">
        <f t="shared" ca="1" si="162"/>
        <v>-85.143243415141811</v>
      </c>
      <c r="P363" s="310">
        <f t="shared" ca="1" si="163"/>
        <v>23</v>
      </c>
      <c r="Q363" s="304">
        <f t="shared" ca="1" si="164"/>
        <v>0</v>
      </c>
      <c r="R363" s="306">
        <f t="shared" ca="1" si="165"/>
        <v>0</v>
      </c>
      <c r="S363" s="307">
        <f t="shared" ca="1" si="166"/>
        <v>2.7549999999999994</v>
      </c>
      <c r="T363" s="304">
        <f t="shared" ca="1" si="146"/>
        <v>27.026549999999997</v>
      </c>
      <c r="U363" s="311">
        <f t="shared" ca="1" si="147"/>
        <v>0</v>
      </c>
      <c r="V363" s="306">
        <f t="shared" ca="1" si="148"/>
        <v>1.1916753125875177</v>
      </c>
      <c r="W363" s="304">
        <f t="shared" ca="1" si="149"/>
        <v>22.539497855685056</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1.628245341521307</v>
      </c>
      <c r="AH363" s="304">
        <f t="shared" ca="1" si="173"/>
        <v>-8.1458027816001124</v>
      </c>
    </row>
    <row r="364" spans="1:34" x14ac:dyDescent="0.2">
      <c r="A364" s="347">
        <f t="shared" ca="1" si="151"/>
        <v>0.1</v>
      </c>
      <c r="B364" s="304">
        <f t="shared" ca="1" si="152"/>
        <v>30.200000000000138</v>
      </c>
      <c r="D364" s="306">
        <f t="shared" ca="1" si="153"/>
        <v>-0.69266959019268426</v>
      </c>
      <c r="E364" s="307">
        <f t="shared" ca="1" si="154"/>
        <v>-1.6580692060616915</v>
      </c>
      <c r="F364" s="304">
        <f t="shared" ca="1" si="155"/>
        <v>1.7969375763414124</v>
      </c>
      <c r="G364" s="306">
        <f t="shared" ca="1" si="156"/>
        <v>8.0676559348317625</v>
      </c>
      <c r="H364" s="307">
        <f t="shared" ca="1" si="157"/>
        <v>-95.928105779191796</v>
      </c>
      <c r="I364" s="304">
        <f t="shared" ca="1" si="158"/>
        <v>96.266757246032952</v>
      </c>
      <c r="J364" s="306">
        <f t="shared" ca="1" si="159"/>
        <v>592.87393595282447</v>
      </c>
      <c r="K364" s="307">
        <f t="shared" ca="1" si="160"/>
        <v>266.20500961440263</v>
      </c>
      <c r="L364" s="304">
        <f t="shared" ca="1" si="145"/>
        <v>649.89584632923913</v>
      </c>
      <c r="M364" s="306">
        <f t="shared" ca="1" si="161"/>
        <v>-1.4868927057479153</v>
      </c>
      <c r="N364" s="304">
        <f t="shared" ca="1" si="162"/>
        <v>-85.192676628142948</v>
      </c>
      <c r="P364" s="310">
        <f t="shared" ca="1" si="163"/>
        <v>23</v>
      </c>
      <c r="Q364" s="304">
        <f t="shared" ca="1" si="164"/>
        <v>0</v>
      </c>
      <c r="R364" s="306">
        <f t="shared" ca="1" si="165"/>
        <v>0</v>
      </c>
      <c r="S364" s="307">
        <f t="shared" ca="1" si="166"/>
        <v>2.7549999999999994</v>
      </c>
      <c r="T364" s="304">
        <f t="shared" ca="1" si="146"/>
        <v>27.026549999999997</v>
      </c>
      <c r="U364" s="311">
        <f t="shared" ca="1" si="147"/>
        <v>0</v>
      </c>
      <c r="V364" s="306">
        <f t="shared" ca="1" si="148"/>
        <v>1.192818233692698</v>
      </c>
      <c r="W364" s="304">
        <f t="shared" ca="1" si="149"/>
        <v>22.636007245413108</v>
      </c>
      <c r="Y364" s="314" t="str">
        <f t="shared" ca="1" si="167"/>
        <v/>
      </c>
      <c r="Z364" s="315" t="str">
        <f t="shared" ca="1" si="168"/>
        <v/>
      </c>
      <c r="AA364" s="316" t="str">
        <f t="shared" ca="1" si="169"/>
        <v/>
      </c>
      <c r="AC364" s="310" t="e">
        <f t="shared" ca="1" si="170"/>
        <v>#N/A</v>
      </c>
      <c r="AD364" s="323" t="e">
        <f t="shared" ca="1" si="171"/>
        <v>#N/A</v>
      </c>
      <c r="AE364" s="324" t="e">
        <f t="shared" ca="1" si="150"/>
        <v>#N/A</v>
      </c>
      <c r="AG364" s="306">
        <f t="shared" ca="1" si="172"/>
        <v>1.5934710618353449</v>
      </c>
      <c r="AH364" s="304">
        <f t="shared" ca="1" si="173"/>
        <v>-8.1813059367277905</v>
      </c>
    </row>
    <row r="365" spans="1:34" x14ac:dyDescent="0.2">
      <c r="A365" s="347">
        <f t="shared" ca="1" si="151"/>
        <v>0.1</v>
      </c>
      <c r="B365" s="304">
        <f t="shared" ca="1" si="152"/>
        <v>30.300000000000139</v>
      </c>
      <c r="D365" s="306">
        <f t="shared" ca="1" si="153"/>
        <v>-0.68857182243780601</v>
      </c>
      <c r="E365" s="307">
        <f t="shared" ca="1" si="154"/>
        <v>-1.6225672248611946</v>
      </c>
      <c r="F365" s="304">
        <f t="shared" ca="1" si="155"/>
        <v>1.7626274574762189</v>
      </c>
      <c r="G365" s="306">
        <f t="shared" ca="1" si="156"/>
        <v>7.998798752587982</v>
      </c>
      <c r="H365" s="307">
        <f t="shared" ca="1" si="157"/>
        <v>-96.090362501677916</v>
      </c>
      <c r="I365" s="304">
        <f t="shared" ca="1" si="158"/>
        <v>96.422707632529551</v>
      </c>
      <c r="J365" s="306">
        <f t="shared" ca="1" si="159"/>
        <v>593.67725868719549</v>
      </c>
      <c r="K365" s="307">
        <f t="shared" ca="1" si="160"/>
        <v>256.60408620035912</v>
      </c>
      <c r="L365" s="304">
        <f t="shared" ca="1" si="145"/>
        <v>646.75988166943728</v>
      </c>
      <c r="M365" s="306">
        <f t="shared" ca="1" si="161"/>
        <v>-1.4877453360493473</v>
      </c>
      <c r="N365" s="304">
        <f t="shared" ca="1" si="162"/>
        <v>-85.24152874589997</v>
      </c>
      <c r="P365" s="310">
        <f t="shared" ca="1" si="163"/>
        <v>23</v>
      </c>
      <c r="Q365" s="304">
        <f t="shared" ca="1" si="164"/>
        <v>0</v>
      </c>
      <c r="R365" s="306">
        <f t="shared" ca="1" si="165"/>
        <v>0</v>
      </c>
      <c r="S365" s="307">
        <f t="shared" ca="1" si="166"/>
        <v>2.7549999999999994</v>
      </c>
      <c r="T365" s="304">
        <f t="shared" ca="1" si="146"/>
        <v>27.026549999999997</v>
      </c>
      <c r="U365" s="311">
        <f t="shared" ca="1" si="147"/>
        <v>0</v>
      </c>
      <c r="V365" s="306">
        <f t="shared" ca="1" si="148"/>
        <v>1.1939641951575113</v>
      </c>
      <c r="W365" s="304">
        <f t="shared" ca="1" si="149"/>
        <v>22.73122381206791</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1.5591533788437779</v>
      </c>
      <c r="AH365" s="304">
        <f t="shared" ca="1" si="173"/>
        <v>-8.2163365682080265</v>
      </c>
    </row>
    <row r="366" spans="1:34" x14ac:dyDescent="0.2">
      <c r="A366" s="347">
        <f t="shared" ca="1" si="151"/>
        <v>0.1</v>
      </c>
      <c r="B366" s="304">
        <f t="shared" ca="1" si="152"/>
        <v>30.400000000000141</v>
      </c>
      <c r="D366" s="306">
        <f t="shared" ca="1" si="153"/>
        <v>-0.68445777694861043</v>
      </c>
      <c r="E366" s="307">
        <f t="shared" ca="1" si="154"/>
        <v>-1.5875408610192761</v>
      </c>
      <c r="F366" s="304">
        <f t="shared" ca="1" si="155"/>
        <v>1.7288054933482999</v>
      </c>
      <c r="G366" s="306">
        <f t="shared" ca="1" si="156"/>
        <v>7.930352974893121</v>
      </c>
      <c r="H366" s="307">
        <f t="shared" ca="1" si="157"/>
        <v>-96.249116587779838</v>
      </c>
      <c r="I366" s="304">
        <f t="shared" ca="1" si="158"/>
        <v>96.575270862858233</v>
      </c>
      <c r="J366" s="306">
        <f t="shared" ca="1" si="159"/>
        <v>594.47371627356949</v>
      </c>
      <c r="K366" s="307">
        <f t="shared" ca="1" si="160"/>
        <v>246.98711224588624</v>
      </c>
      <c r="L366" s="304">
        <f t="shared" ca="1" si="145"/>
        <v>643.74034591259726</v>
      </c>
      <c r="M366" s="306">
        <f t="shared" ca="1" si="161"/>
        <v>-1.4885879886615487</v>
      </c>
      <c r="N366" s="304">
        <f t="shared" ca="1" si="162"/>
        <v>-85.289809184174786</v>
      </c>
      <c r="P366" s="310">
        <f t="shared" ca="1" si="163"/>
        <v>23</v>
      </c>
      <c r="Q366" s="304">
        <f t="shared" ca="1" si="164"/>
        <v>0</v>
      </c>
      <c r="R366" s="306">
        <f t="shared" ca="1" si="165"/>
        <v>0</v>
      </c>
      <c r="S366" s="307">
        <f t="shared" ca="1" si="166"/>
        <v>2.7549999999999994</v>
      </c>
      <c r="T366" s="304">
        <f t="shared" ca="1" si="146"/>
        <v>27.026549999999997</v>
      </c>
      <c r="U366" s="311">
        <f t="shared" ca="1" si="147"/>
        <v>0</v>
      </c>
      <c r="V366" s="306">
        <f t="shared" ca="1" si="148"/>
        <v>1.1951131619411943</v>
      </c>
      <c r="W366" s="304">
        <f t="shared" ca="1" si="149"/>
        <v>22.825156741774396</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1.5252894304691313</v>
      </c>
      <c r="AH366" s="304">
        <f t="shared" ca="1" si="173"/>
        <v>-8.2508979354148515</v>
      </c>
    </row>
    <row r="367" spans="1:34" x14ac:dyDescent="0.2">
      <c r="A367" s="347">
        <f t="shared" ca="1" si="151"/>
        <v>0.1</v>
      </c>
      <c r="B367" s="304">
        <f t="shared" ca="1" si="152"/>
        <v>30.500000000000142</v>
      </c>
      <c r="D367" s="306">
        <f t="shared" ca="1" si="153"/>
        <v>-0.68032863126443699</v>
      </c>
      <c r="E367" s="307">
        <f t="shared" ca="1" si="154"/>
        <v>-1.5529867301136075</v>
      </c>
      <c r="F367" s="304">
        <f t="shared" ca="1" si="155"/>
        <v>1.6954689116663557</v>
      </c>
      <c r="G367" s="306">
        <f t="shared" ca="1" si="156"/>
        <v>7.8623201117666772</v>
      </c>
      <c r="H367" s="307">
        <f t="shared" ca="1" si="157"/>
        <v>-96.404415260791197</v>
      </c>
      <c r="I367" s="304">
        <f t="shared" ca="1" si="158"/>
        <v>96.724492034411639</v>
      </c>
      <c r="J367" s="306">
        <f t="shared" ca="1" si="159"/>
        <v>595.26334992790248</v>
      </c>
      <c r="K367" s="307">
        <f t="shared" ca="1" si="160"/>
        <v>237.3544356534577</v>
      </c>
      <c r="L367" s="304">
        <f t="shared" ca="1" si="145"/>
        <v>640.83974899483246</v>
      </c>
      <c r="M367" s="306">
        <f t="shared" ca="1" si="161"/>
        <v>-1.4894208240735223</v>
      </c>
      <c r="N367" s="304">
        <f t="shared" ca="1" si="162"/>
        <v>-85.337527138309909</v>
      </c>
      <c r="P367" s="310">
        <f t="shared" ca="1" si="163"/>
        <v>23</v>
      </c>
      <c r="Q367" s="304">
        <f t="shared" ca="1" si="164"/>
        <v>0</v>
      </c>
      <c r="R367" s="306">
        <f t="shared" ca="1" si="165"/>
        <v>0</v>
      </c>
      <c r="S367" s="307">
        <f t="shared" ca="1" si="166"/>
        <v>2.7549999999999994</v>
      </c>
      <c r="T367" s="304">
        <f t="shared" ca="1" si="146"/>
        <v>27.026549999999997</v>
      </c>
      <c r="U367" s="311">
        <f t="shared" ca="1" si="147"/>
        <v>0</v>
      </c>
      <c r="V367" s="306">
        <f t="shared" ca="1" si="148"/>
        <v>1.1962650994377768</v>
      </c>
      <c r="W367" s="304">
        <f t="shared" ca="1" si="149"/>
        <v>22.917815416149185</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1.4918762678463029</v>
      </c>
      <c r="AH367" s="304">
        <f t="shared" ca="1" si="173"/>
        <v>-8.284993372694883</v>
      </c>
    </row>
    <row r="368" spans="1:34" x14ac:dyDescent="0.2">
      <c r="A368" s="347">
        <f t="shared" ca="1" si="151"/>
        <v>0.1</v>
      </c>
      <c r="B368" s="304">
        <f t="shared" ca="1" si="152"/>
        <v>30.600000000000144</v>
      </c>
      <c r="D368" s="306">
        <f t="shared" ca="1" si="153"/>
        <v>-0.67618553863625297</v>
      </c>
      <c r="E368" s="307">
        <f t="shared" ca="1" si="154"/>
        <v>-1.5189013760108274</v>
      </c>
      <c r="F368" s="304">
        <f t="shared" ca="1" si="155"/>
        <v>1.6626148900777908</v>
      </c>
      <c r="G368" s="306">
        <f t="shared" ca="1" si="156"/>
        <v>7.7947015579030516</v>
      </c>
      <c r="H368" s="307">
        <f t="shared" ca="1" si="157"/>
        <v>-96.556305398392283</v>
      </c>
      <c r="I368" s="304">
        <f t="shared" ca="1" si="158"/>
        <v>96.870415940907236</v>
      </c>
      <c r="J368" s="306">
        <f t="shared" ca="1" si="159"/>
        <v>596.04620101138596</v>
      </c>
      <c r="K368" s="307">
        <f t="shared" ca="1" si="160"/>
        <v>227.70639962049853</v>
      </c>
      <c r="L368" s="304">
        <f t="shared" ca="1" si="145"/>
        <v>638.06055995354836</v>
      </c>
      <c r="M368" s="306">
        <f t="shared" ca="1" si="161"/>
        <v>-1.4902439990431093</v>
      </c>
      <c r="N368" s="304">
        <f t="shared" ca="1" si="162"/>
        <v>-85.384691589868055</v>
      </c>
      <c r="P368" s="310">
        <f t="shared" ca="1" si="163"/>
        <v>23</v>
      </c>
      <c r="Q368" s="304">
        <f t="shared" ca="1" si="164"/>
        <v>0</v>
      </c>
      <c r="R368" s="306">
        <f t="shared" ca="1" si="165"/>
        <v>0</v>
      </c>
      <c r="S368" s="307">
        <f t="shared" ca="1" si="166"/>
        <v>2.7549999999999994</v>
      </c>
      <c r="T368" s="304">
        <f t="shared" ca="1" si="146"/>
        <v>27.026549999999997</v>
      </c>
      <c r="U368" s="311">
        <f t="shared" ca="1" si="147"/>
        <v>0</v>
      </c>
      <c r="V368" s="306">
        <f t="shared" ca="1" si="148"/>
        <v>1.1974199734735773</v>
      </c>
      <c r="W368" s="304">
        <f t="shared" ca="1" si="149"/>
        <v>23.009209401502094</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1.4589108597564504</v>
      </c>
      <c r="AH368" s="304">
        <f t="shared" ca="1" si="173"/>
        <v>-8.3186262853536075</v>
      </c>
    </row>
    <row r="369" spans="1:34" x14ac:dyDescent="0.2">
      <c r="A369" s="347">
        <f t="shared" ca="1" si="151"/>
        <v>0.1</v>
      </c>
      <c r="B369" s="304">
        <f t="shared" ca="1" si="152"/>
        <v>30.700000000000145</v>
      </c>
      <c r="D369" s="306">
        <f t="shared" ca="1" si="153"/>
        <v>-0.67202962818879397</v>
      </c>
      <c r="E369" s="307">
        <f t="shared" ca="1" si="154"/>
        <v>-1.4852812748328379</v>
      </c>
      <c r="F369" s="304">
        <f t="shared" ca="1" si="155"/>
        <v>1.63024056093959</v>
      </c>
      <c r="G369" s="306">
        <f t="shared" ca="1" si="156"/>
        <v>7.7274985950841719</v>
      </c>
      <c r="H369" s="307">
        <f t="shared" ca="1" si="157"/>
        <v>-96.704833525875571</v>
      </c>
      <c r="I369" s="304">
        <f t="shared" ca="1" si="158"/>
        <v>97.013087064603482</v>
      </c>
      <c r="J369" s="306">
        <f t="shared" ca="1" si="159"/>
        <v>596.82231101903528</v>
      </c>
      <c r="K369" s="307">
        <f t="shared" ca="1" si="160"/>
        <v>218.04334267428513</v>
      </c>
      <c r="L369" s="304">
        <f t="shared" ca="1" si="145"/>
        <v>635.40520159554706</v>
      </c>
      <c r="M369" s="306">
        <f t="shared" ca="1" si="161"/>
        <v>-1.4910576667087667</v>
      </c>
      <c r="N369" s="304">
        <f t="shared" ca="1" si="162"/>
        <v>-85.431311313036488</v>
      </c>
      <c r="P369" s="310">
        <f t="shared" ca="1" si="163"/>
        <v>23</v>
      </c>
      <c r="Q369" s="304">
        <f t="shared" ca="1" si="164"/>
        <v>0</v>
      </c>
      <c r="R369" s="306">
        <f t="shared" ca="1" si="165"/>
        <v>0</v>
      </c>
      <c r="S369" s="307">
        <f t="shared" ca="1" si="166"/>
        <v>2.7549999999999994</v>
      </c>
      <c r="T369" s="304">
        <f t="shared" ca="1" si="146"/>
        <v>27.026549999999997</v>
      </c>
      <c r="U369" s="311">
        <f t="shared" ca="1" si="147"/>
        <v>0</v>
      </c>
      <c r="V369" s="306">
        <f t="shared" ca="1" si="148"/>
        <v>1.1985777503046278</v>
      </c>
      <c r="W369" s="304">
        <f t="shared" ca="1" si="149"/>
        <v>23.099348438295962</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1.4263900969493335</v>
      </c>
      <c r="AH369" s="304">
        <f t="shared" ca="1" si="173"/>
        <v>-8.3518001457357887</v>
      </c>
    </row>
    <row r="370" spans="1:34" x14ac:dyDescent="0.2">
      <c r="A370" s="347">
        <f t="shared" ca="1" si="151"/>
        <v>0.1</v>
      </c>
      <c r="B370" s="304">
        <f t="shared" ca="1" si="152"/>
        <v>30.800000000000146</v>
      </c>
      <c r="D370" s="306">
        <f t="shared" ca="1" si="153"/>
        <v>-0.66786200509367033</v>
      </c>
      <c r="E370" s="307">
        <f t="shared" ca="1" si="154"/>
        <v>-1.4521228388282452</v>
      </c>
      <c r="F370" s="304">
        <f t="shared" ca="1" si="155"/>
        <v>1.5983430160307703</v>
      </c>
      <c r="G370" s="306">
        <f t="shared" ca="1" si="156"/>
        <v>7.660712394574805</v>
      </c>
      <c r="H370" s="307">
        <f t="shared" ca="1" si="157"/>
        <v>-96.850045809758399</v>
      </c>
      <c r="I370" s="304">
        <f t="shared" ca="1" si="158"/>
        <v>97.152549568936635</v>
      </c>
      <c r="J370" s="306">
        <f t="shared" ca="1" si="159"/>
        <v>597.59172156851821</v>
      </c>
      <c r="K370" s="307">
        <f t="shared" ca="1" si="160"/>
        <v>208.36559870750344</v>
      </c>
      <c r="L370" s="304">
        <f t="shared" ca="1" si="145"/>
        <v>632.87604506092805</v>
      </c>
      <c r="M370" s="306">
        <f t="shared" ca="1" si="161"/>
        <v>-1.4918619766974039</v>
      </c>
      <c r="N370" s="304">
        <f t="shared" ca="1" si="162"/>
        <v>-85.477394880805619</v>
      </c>
      <c r="P370" s="310">
        <f t="shared" ca="1" si="163"/>
        <v>23</v>
      </c>
      <c r="Q370" s="304">
        <f t="shared" ca="1" si="164"/>
        <v>0</v>
      </c>
      <c r="R370" s="306">
        <f t="shared" ca="1" si="165"/>
        <v>0</v>
      </c>
      <c r="S370" s="307">
        <f t="shared" ca="1" si="166"/>
        <v>2.7549999999999994</v>
      </c>
      <c r="T370" s="304">
        <f t="shared" ca="1" si="146"/>
        <v>27.026549999999997</v>
      </c>
      <c r="U370" s="311">
        <f t="shared" ca="1" si="147"/>
        <v>0</v>
      </c>
      <c r="V370" s="306">
        <f t="shared" ca="1" si="148"/>
        <v>1.1997383966140225</v>
      </c>
      <c r="W370" s="304">
        <f t="shared" ca="1" si="149"/>
        <v>23.188242430864157</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1.3943107963553274</v>
      </c>
      <c r="AH370" s="304">
        <f t="shared" ca="1" si="173"/>
        <v>-8.3845184893996247</v>
      </c>
    </row>
    <row r="371" spans="1:34" x14ac:dyDescent="0.2">
      <c r="A371" s="347">
        <f t="shared" ca="1" si="151"/>
        <v>0.1</v>
      </c>
      <c r="B371" s="304">
        <f t="shared" ca="1" si="152"/>
        <v>30.900000000000148</v>
      </c>
      <c r="D371" s="306">
        <f t="shared" ca="1" si="153"/>
        <v>-0.66368375075283892</v>
      </c>
      <c r="E371" s="307">
        <f t="shared" ca="1" si="154"/>
        <v>-1.419422420149159</v>
      </c>
      <c r="F371" s="304">
        <f t="shared" ca="1" si="155"/>
        <v>1.5669193112076487</v>
      </c>
      <c r="G371" s="306">
        <f t="shared" ca="1" si="156"/>
        <v>7.5943440194995215</v>
      </c>
      <c r="H371" s="307">
        <f t="shared" ca="1" si="157"/>
        <v>-96.991988051773319</v>
      </c>
      <c r="I371" s="304">
        <f t="shared" ca="1" si="158"/>
        <v>97.288847291567023</v>
      </c>
      <c r="J371" s="306">
        <f t="shared" ca="1" si="159"/>
        <v>598.35447438922188</v>
      </c>
      <c r="K371" s="307">
        <f t="shared" ca="1" si="160"/>
        <v>198.67349701442686</v>
      </c>
      <c r="L371" s="304">
        <f t="shared" ca="1" si="145"/>
        <v>630.47540430816446</v>
      </c>
      <c r="M371" s="306">
        <f t="shared" ca="1" si="161"/>
        <v>-1.492657075228438</v>
      </c>
      <c r="N371" s="304">
        <f t="shared" ca="1" si="162"/>
        <v>-85.522950670930925</v>
      </c>
      <c r="P371" s="310">
        <f t="shared" ca="1" si="163"/>
        <v>23</v>
      </c>
      <c r="Q371" s="304">
        <f t="shared" ca="1" si="164"/>
        <v>0</v>
      </c>
      <c r="R371" s="306">
        <f t="shared" ca="1" si="165"/>
        <v>0</v>
      </c>
      <c r="S371" s="307">
        <f t="shared" ca="1" si="166"/>
        <v>2.7549999999999994</v>
      </c>
      <c r="T371" s="304">
        <f t="shared" ca="1" si="146"/>
        <v>27.026549999999997</v>
      </c>
      <c r="U371" s="311">
        <f t="shared" ca="1" si="147"/>
        <v>0</v>
      </c>
      <c r="V371" s="306">
        <f t="shared" ca="1" si="148"/>
        <v>1.2009018795092017</v>
      </c>
      <c r="W371" s="304">
        <f t="shared" ca="1" si="149"/>
        <v>23.275901437384448</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1.3626697051880896</v>
      </c>
      <c r="AH371" s="304">
        <f t="shared" ca="1" si="173"/>
        <v>-8.4167849113844504</v>
      </c>
    </row>
    <row r="372" spans="1:34" x14ac:dyDescent="0.2">
      <c r="A372" s="347">
        <f t="shared" ca="1" si="151"/>
        <v>0.1</v>
      </c>
      <c r="B372" s="304">
        <f t="shared" ca="1" si="152"/>
        <v>31.000000000000149</v>
      </c>
      <c r="D372" s="306">
        <f t="shared" ca="1" si="153"/>
        <v>-0.65949592299185067</v>
      </c>
      <c r="E372" s="307">
        <f t="shared" ca="1" si="154"/>
        <v>-1.3871763145338569</v>
      </c>
      <c r="F372" s="304">
        <f t="shared" ca="1" si="155"/>
        <v>1.5359664710033898</v>
      </c>
      <c r="G372" s="306">
        <f t="shared" ca="1" si="156"/>
        <v>7.528394427200336</v>
      </c>
      <c r="H372" s="307">
        <f t="shared" ca="1" si="157"/>
        <v>-97.130705683226708</v>
      </c>
      <c r="I372" s="304">
        <f t="shared" ca="1" si="158"/>
        <v>97.422023737823821</v>
      </c>
      <c r="J372" s="306">
        <f t="shared" ca="1" si="159"/>
        <v>599.11061131155691</v>
      </c>
      <c r="K372" s="307">
        <f t="shared" ca="1" si="160"/>
        <v>188.96736232767685</v>
      </c>
      <c r="L372" s="304">
        <f t="shared" ca="1" si="145"/>
        <v>628.20553054807385</v>
      </c>
      <c r="M372" s="306">
        <f t="shared" ca="1" si="161"/>
        <v>-1.4934431052142212</v>
      </c>
      <c r="N372" s="304">
        <f t="shared" ca="1" si="162"/>
        <v>-85.567986871687026</v>
      </c>
      <c r="P372" s="310">
        <f t="shared" ca="1" si="163"/>
        <v>23</v>
      </c>
      <c r="Q372" s="304">
        <f t="shared" ca="1" si="164"/>
        <v>0</v>
      </c>
      <c r="R372" s="306">
        <f t="shared" ca="1" si="165"/>
        <v>0</v>
      </c>
      <c r="S372" s="307">
        <f t="shared" ca="1" si="166"/>
        <v>2.7549999999999994</v>
      </c>
      <c r="T372" s="304">
        <f t="shared" ca="1" si="146"/>
        <v>27.026549999999997</v>
      </c>
      <c r="U372" s="311">
        <f t="shared" ca="1" si="147"/>
        <v>0</v>
      </c>
      <c r="V372" s="306">
        <f t="shared" ca="1" si="148"/>
        <v>1.2020681665191701</v>
      </c>
      <c r="W372" s="304">
        <f t="shared" ca="1" si="149"/>
        <v>23.362335660107682</v>
      </c>
      <c r="Y372" s="314" t="str">
        <f t="shared" ca="1" si="167"/>
        <v/>
      </c>
      <c r="Z372" s="315" t="str">
        <f t="shared" ca="1" si="168"/>
        <v/>
      </c>
      <c r="AA372" s="316" t="str">
        <f t="shared" ca="1" si="169"/>
        <v/>
      </c>
      <c r="AC372" s="310">
        <f t="shared" ca="1" si="170"/>
        <v>31.000000000000149</v>
      </c>
      <c r="AD372" s="323">
        <f t="shared" ca="1" si="171"/>
        <v>599.11061131155691</v>
      </c>
      <c r="AE372" s="324" t="e">
        <f t="shared" ca="1" si="150"/>
        <v>#N/A</v>
      </c>
      <c r="AG372" s="306">
        <f t="shared" ca="1" si="172"/>
        <v>1.3314635049390855</v>
      </c>
      <c r="AH372" s="304">
        <f t="shared" ca="1" si="173"/>
        <v>-8.4486030625714896</v>
      </c>
    </row>
    <row r="373" spans="1:34" x14ac:dyDescent="0.2">
      <c r="A373" s="347">
        <f t="shared" ca="1" si="151"/>
        <v>0.1</v>
      </c>
      <c r="B373" s="304">
        <f t="shared" ca="1" si="152"/>
        <v>31.100000000000151</v>
      </c>
      <c r="D373" s="306">
        <f t="shared" ca="1" si="153"/>
        <v>-0.65529955626226111</v>
      </c>
      <c r="E373" s="307">
        <f t="shared" ca="1" si="154"/>
        <v>-1.3553807648958589</v>
      </c>
      <c r="F373" s="304">
        <f t="shared" ca="1" si="155"/>
        <v>1.5054814931732636</v>
      </c>
      <c r="G373" s="306">
        <f t="shared" ca="1" si="156"/>
        <v>7.4628644715741101</v>
      </c>
      <c r="H373" s="307">
        <f t="shared" ca="1" si="157"/>
        <v>-97.266243759716289</v>
      </c>
      <c r="I373" s="304">
        <f t="shared" ca="1" si="158"/>
        <v>97.552122074538346</v>
      </c>
      <c r="J373" s="306">
        <f t="shared" ca="1" si="159"/>
        <v>599.86017425649561</v>
      </c>
      <c r="K373" s="307">
        <f t="shared" ca="1" si="160"/>
        <v>179.24751485552969</v>
      </c>
      <c r="L373" s="304">
        <f t="shared" ca="1" si="145"/>
        <v>626.06860665658405</v>
      </c>
      <c r="M373" s="306">
        <f t="shared" ca="1" si="161"/>
        <v>-1.4942202063569789</v>
      </c>
      <c r="N373" s="304">
        <f t="shared" ca="1" si="162"/>
        <v>-85.612511487421841</v>
      </c>
      <c r="P373" s="310">
        <f t="shared" ca="1" si="163"/>
        <v>23</v>
      </c>
      <c r="Q373" s="304">
        <f t="shared" ca="1" si="164"/>
        <v>0</v>
      </c>
      <c r="R373" s="306">
        <f t="shared" ca="1" si="165"/>
        <v>0</v>
      </c>
      <c r="S373" s="307">
        <f t="shared" ca="1" si="166"/>
        <v>2.7549999999999994</v>
      </c>
      <c r="T373" s="304">
        <f t="shared" ca="1" si="146"/>
        <v>27.026549999999997</v>
      </c>
      <c r="U373" s="311">
        <f t="shared" ca="1" si="147"/>
        <v>0</v>
      </c>
      <c r="V373" s="306">
        <f t="shared" ca="1" si="148"/>
        <v>1.2032372255916504</v>
      </c>
      <c r="W373" s="304">
        <f t="shared" ca="1" si="149"/>
        <v>23.447555435840005</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1.3006888152652643</v>
      </c>
      <c r="AH373" s="304">
        <f t="shared" ca="1" si="173"/>
        <v>-8.4799766461370911</v>
      </c>
    </row>
    <row r="374" spans="1:34" x14ac:dyDescent="0.2">
      <c r="A374" s="347">
        <f t="shared" ca="1" si="151"/>
        <v>0.1</v>
      </c>
      <c r="B374" s="304">
        <f t="shared" ca="1" si="152"/>
        <v>31.200000000000152</v>
      </c>
      <c r="D374" s="306">
        <f t="shared" ca="1" si="153"/>
        <v>-0.6510956618527074</v>
      </c>
      <c r="E374" s="307">
        <f t="shared" ca="1" si="154"/>
        <v>-1.3240319648198842</v>
      </c>
      <c r="F374" s="304">
        <f t="shared" ca="1" si="155"/>
        <v>1.4754613531869341</v>
      </c>
      <c r="G374" s="306">
        <f t="shared" ca="1" si="156"/>
        <v>7.3977549053888394</v>
      </c>
      <c r="H374" s="307">
        <f t="shared" ca="1" si="157"/>
        <v>-97.398646956198277</v>
      </c>
      <c r="I374" s="304">
        <f t="shared" ca="1" si="158"/>
        <v>97.679185124254374</v>
      </c>
      <c r="J374" s="306">
        <f t="shared" ca="1" si="159"/>
        <v>600.6032052253438</v>
      </c>
      <c r="K374" s="307">
        <f t="shared" ca="1" si="160"/>
        <v>169.51427031973395</v>
      </c>
      <c r="L374" s="304">
        <f t="shared" ca="1" si="145"/>
        <v>624.06674159819499</v>
      </c>
      <c r="M374" s="306">
        <f t="shared" ca="1" si="161"/>
        <v>-1.4949885152424063</v>
      </c>
      <c r="N374" s="304">
        <f t="shared" ca="1" si="162"/>
        <v>-85.656532343919224</v>
      </c>
      <c r="P374" s="310">
        <f t="shared" ca="1" si="163"/>
        <v>23</v>
      </c>
      <c r="Q374" s="304">
        <f t="shared" ca="1" si="164"/>
        <v>0</v>
      </c>
      <c r="R374" s="306">
        <f t="shared" ca="1" si="165"/>
        <v>0</v>
      </c>
      <c r="S374" s="307">
        <f t="shared" ca="1" si="166"/>
        <v>2.7549999999999994</v>
      </c>
      <c r="T374" s="304">
        <f t="shared" ca="1" si="146"/>
        <v>27.026549999999997</v>
      </c>
      <c r="U374" s="311">
        <f t="shared" ca="1" si="147"/>
        <v>0</v>
      </c>
      <c r="V374" s="306">
        <f t="shared" ca="1" si="148"/>
        <v>1.2044090250901831</v>
      </c>
      <c r="W374" s="304">
        <f t="shared" ca="1" si="149"/>
        <v>23.531571226676313</v>
      </c>
      <c r="Y374" s="314" t="str">
        <f t="shared" ca="1" si="167"/>
        <v/>
      </c>
      <c r="Z374" s="315" t="str">
        <f t="shared" ca="1" si="168"/>
        <v/>
      </c>
      <c r="AA374" s="316" t="str">
        <f t="shared" ca="1" si="169"/>
        <v/>
      </c>
      <c r="AC374" s="310" t="e">
        <f t="shared" ca="1" si="170"/>
        <v>#N/A</v>
      </c>
      <c r="AD374" s="323" t="e">
        <f t="shared" ca="1" si="171"/>
        <v>#N/A</v>
      </c>
      <c r="AE374" s="324" t="e">
        <f t="shared" ca="1" si="150"/>
        <v>#N/A</v>
      </c>
      <c r="AG374" s="306">
        <f t="shared" ca="1" si="172"/>
        <v>1.2703421977709635</v>
      </c>
      <c r="AH374" s="304">
        <f t="shared" ca="1" si="173"/>
        <v>-8.5109094140980073</v>
      </c>
    </row>
    <row r="375" spans="1:34" x14ac:dyDescent="0.2">
      <c r="A375" s="347">
        <f t="shared" ca="1" si="151"/>
        <v>0.1</v>
      </c>
      <c r="B375" s="304">
        <f t="shared" ca="1" si="152"/>
        <v>31.300000000000153</v>
      </c>
      <c r="D375" s="306">
        <f t="shared" ca="1" si="153"/>
        <v>-0.64688522810801918</v>
      </c>
      <c r="E375" s="307">
        <f t="shared" ca="1" si="154"/>
        <v>-1.2931260619655429</v>
      </c>
      <c r="F375" s="304">
        <f t="shared" ca="1" si="155"/>
        <v>1.4459030086692803</v>
      </c>
      <c r="G375" s="306">
        <f t="shared" ca="1" si="156"/>
        <v>7.3330663825780373</v>
      </c>
      <c r="H375" s="307">
        <f t="shared" ca="1" si="157"/>
        <v>-97.527959562394827</v>
      </c>
      <c r="I375" s="304">
        <f t="shared" ca="1" si="158"/>
        <v>97.803255359805974</v>
      </c>
      <c r="J375" s="306">
        <f t="shared" ca="1" si="159"/>
        <v>601.33974628974215</v>
      </c>
      <c r="K375" s="307">
        <f t="shared" ca="1" si="160"/>
        <v>159.7679399938043</v>
      </c>
      <c r="L375" s="304">
        <f t="shared" ca="1" si="145"/>
        <v>622.20196489377577</v>
      </c>
      <c r="M375" s="306">
        <f t="shared" ca="1" si="161"/>
        <v>-1.4957481654300449</v>
      </c>
      <c r="N375" s="304">
        <f t="shared" ca="1" si="162"/>
        <v>-85.700057093577229</v>
      </c>
      <c r="P375" s="310">
        <f t="shared" ca="1" si="163"/>
        <v>23</v>
      </c>
      <c r="Q375" s="304">
        <f t="shared" ca="1" si="164"/>
        <v>0</v>
      </c>
      <c r="R375" s="306">
        <f t="shared" ca="1" si="165"/>
        <v>0</v>
      </c>
      <c r="S375" s="307">
        <f t="shared" ca="1" si="166"/>
        <v>2.7549999999999994</v>
      </c>
      <c r="T375" s="304">
        <f t="shared" ca="1" si="146"/>
        <v>27.026549999999997</v>
      </c>
      <c r="U375" s="311">
        <f t="shared" ca="1" si="147"/>
        <v>0</v>
      </c>
      <c r="V375" s="306">
        <f t="shared" ca="1" si="148"/>
        <v>1.2055835337911662</v>
      </c>
      <c r="W375" s="304">
        <f t="shared" ca="1" si="149"/>
        <v>23.614393610983168</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1.2404201596855415</v>
      </c>
      <c r="AH375" s="304">
        <f t="shared" ca="1" si="173"/>
        <v>-8.5414051639478465</v>
      </c>
    </row>
    <row r="376" spans="1:34" x14ac:dyDescent="0.2">
      <c r="A376" s="347">
        <f t="shared" ca="1" si="151"/>
        <v>0.1</v>
      </c>
      <c r="B376" s="304">
        <f t="shared" ca="1" si="152"/>
        <v>31.400000000000155</v>
      </c>
      <c r="D376" s="306">
        <f t="shared" ca="1" si="153"/>
        <v>-0.64266922065590881</v>
      </c>
      <c r="E376" s="307">
        <f t="shared" ca="1" si="154"/>
        <v>-1.2626591613793714</v>
      </c>
      <c r="F376" s="304">
        <f t="shared" ca="1" si="155"/>
        <v>1.4168034037909885</v>
      </c>
      <c r="G376" s="306">
        <f t="shared" ca="1" si="156"/>
        <v>7.2687994605124464</v>
      </c>
      <c r="H376" s="307">
        <f t="shared" ca="1" si="157"/>
        <v>-97.654225478532766</v>
      </c>
      <c r="I376" s="304">
        <f t="shared" ca="1" si="158"/>
        <v>97.924374899252044</v>
      </c>
      <c r="J376" s="306">
        <f t="shared" ca="1" si="159"/>
        <v>602.06983958189664</v>
      </c>
      <c r="K376" s="307">
        <f t="shared" ca="1" si="160"/>
        <v>150.00883074175792</v>
      </c>
      <c r="L376" s="304">
        <f t="shared" ca="1" si="145"/>
        <v>620.47622116780599</v>
      </c>
      <c r="M376" s="306">
        <f t="shared" ca="1" si="161"/>
        <v>-1.4964992875405736</v>
      </c>
      <c r="N376" s="304">
        <f t="shared" ca="1" si="162"/>
        <v>-85.743093220409492</v>
      </c>
      <c r="P376" s="310">
        <f t="shared" ca="1" si="163"/>
        <v>23</v>
      </c>
      <c r="Q376" s="304">
        <f t="shared" ca="1" si="164"/>
        <v>0</v>
      </c>
      <c r="R376" s="306">
        <f t="shared" ca="1" si="165"/>
        <v>0</v>
      </c>
      <c r="S376" s="307">
        <f t="shared" ca="1" si="166"/>
        <v>2.7549999999999994</v>
      </c>
      <c r="T376" s="304">
        <f t="shared" ca="1" si="146"/>
        <v>27.026549999999997</v>
      </c>
      <c r="U376" s="311">
        <f t="shared" ca="1" si="147"/>
        <v>0</v>
      </c>
      <c r="V376" s="306">
        <f t="shared" ca="1" si="148"/>
        <v>1.2067607208808466</v>
      </c>
      <c r="W376" s="304">
        <f t="shared" ca="1" si="149"/>
        <v>23.696033274628928</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1.210919157437953</v>
      </c>
      <c r="AH376" s="304">
        <f t="shared" ca="1" si="173"/>
        <v>-8.5714677353840916</v>
      </c>
    </row>
    <row r="377" spans="1:34" x14ac:dyDescent="0.2">
      <c r="A377" s="347">
        <f t="shared" ca="1" si="151"/>
        <v>0.1</v>
      </c>
      <c r="B377" s="304">
        <f t="shared" ca="1" si="152"/>
        <v>31.500000000000156</v>
      </c>
      <c r="D377" s="306">
        <f t="shared" ca="1" si="153"/>
        <v>-0.63844858264067983</v>
      </c>
      <c r="E377" s="307">
        <f t="shared" ca="1" si="154"/>
        <v>-1.2326273287160934</v>
      </c>
      <c r="F377" s="304">
        <f t="shared" ca="1" si="155"/>
        <v>1.3881594736101703</v>
      </c>
      <c r="G377" s="306">
        <f t="shared" ca="1" si="156"/>
        <v>7.2049546022483781</v>
      </c>
      <c r="H377" s="307">
        <f t="shared" ca="1" si="157"/>
        <v>-97.777488211404375</v>
      </c>
      <c r="I377" s="304">
        <f t="shared" ca="1" si="158"/>
        <v>98.042585501157518</v>
      </c>
      <c r="J377" s="306">
        <f t="shared" ca="1" si="159"/>
        <v>602.79352728503466</v>
      </c>
      <c r="K377" s="307">
        <f t="shared" ca="1" si="160"/>
        <v>140.23724505726105</v>
      </c>
      <c r="L377" s="304">
        <f t="shared" ca="1" si="145"/>
        <v>618.89136481129231</v>
      </c>
      <c r="M377" s="306">
        <f t="shared" ca="1" si="161"/>
        <v>-1.4972420093401297</v>
      </c>
      <c r="N377" s="304">
        <f t="shared" ca="1" si="162"/>
        <v>-85.785648044876424</v>
      </c>
      <c r="P377" s="310">
        <f t="shared" ca="1" si="163"/>
        <v>23</v>
      </c>
      <c r="Q377" s="304">
        <f t="shared" ca="1" si="164"/>
        <v>0</v>
      </c>
      <c r="R377" s="306">
        <f t="shared" ca="1" si="165"/>
        <v>0</v>
      </c>
      <c r="S377" s="307">
        <f t="shared" ca="1" si="166"/>
        <v>2.7549999999999994</v>
      </c>
      <c r="T377" s="304">
        <f t="shared" ca="1" si="146"/>
        <v>27.026549999999997</v>
      </c>
      <c r="U377" s="311">
        <f t="shared" ca="1" si="147"/>
        <v>0</v>
      </c>
      <c r="V377" s="306">
        <f t="shared" ca="1" si="148"/>
        <v>1.2079405559522587</v>
      </c>
      <c r="W377" s="304">
        <f t="shared" ca="1" si="149"/>
        <v>23.776501002458446</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1.181835600129661</v>
      </c>
      <c r="AH377" s="304">
        <f t="shared" ca="1" si="173"/>
        <v>-8.6011010071248393</v>
      </c>
    </row>
    <row r="378" spans="1:34" x14ac:dyDescent="0.2">
      <c r="A378" s="347">
        <f t="shared" ca="1" si="151"/>
        <v>0.1</v>
      </c>
      <c r="B378" s="304">
        <f t="shared" ca="1" si="152"/>
        <v>31.600000000000158</v>
      </c>
      <c r="D378" s="306">
        <f t="shared" ca="1" si="153"/>
        <v>-0.63422423496347402</v>
      </c>
      <c r="E378" s="307">
        <f t="shared" ca="1" si="154"/>
        <v>-1.2030265933700282</v>
      </c>
      <c r="F378" s="304">
        <f t="shared" ca="1" si="155"/>
        <v>1.3599681483661663</v>
      </c>
      <c r="G378" s="306">
        <f t="shared" ca="1" si="156"/>
        <v>7.1415321787520307</v>
      </c>
      <c r="H378" s="307">
        <f t="shared" ca="1" si="157"/>
        <v>-97.897790870741375</v>
      </c>
      <c r="I378" s="304">
        <f t="shared" ca="1" si="158"/>
        <v>98.157928560211388</v>
      </c>
      <c r="J378" s="306">
        <f t="shared" ca="1" si="159"/>
        <v>603.51085162408469</v>
      </c>
      <c r="K378" s="307">
        <f t="shared" ca="1" si="160"/>
        <v>130.45348110315376</v>
      </c>
      <c r="L378" s="304">
        <f t="shared" ca="1" si="145"/>
        <v>617.44915479734755</v>
      </c>
      <c r="M378" s="306">
        <f t="shared" ca="1" si="161"/>
        <v>-1.4979764558217776</v>
      </c>
      <c r="N378" s="304">
        <f t="shared" ca="1" si="162"/>
        <v>-85.827728728553069</v>
      </c>
      <c r="P378" s="310">
        <f t="shared" ca="1" si="163"/>
        <v>23</v>
      </c>
      <c r="Q378" s="304">
        <f t="shared" ca="1" si="164"/>
        <v>0</v>
      </c>
      <c r="R378" s="306">
        <f t="shared" ca="1" si="165"/>
        <v>0</v>
      </c>
      <c r="S378" s="307">
        <f t="shared" ca="1" si="166"/>
        <v>2.7549999999999994</v>
      </c>
      <c r="T378" s="304">
        <f t="shared" ca="1" si="146"/>
        <v>27.026549999999997</v>
      </c>
      <c r="U378" s="311">
        <f t="shared" ca="1" si="147"/>
        <v>0</v>
      </c>
      <c r="V378" s="306">
        <f t="shared" ca="1" si="148"/>
        <v>1.2091230090021194</v>
      </c>
      <c r="W378" s="304">
        <f t="shared" ca="1" si="149"/>
        <v>23.855807670010122</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1.1531658529073745</v>
      </c>
      <c r="AH378" s="304">
        <f t="shared" ca="1" si="173"/>
        <v>-8.6303088938143198</v>
      </c>
    </row>
    <row r="379" spans="1:34" x14ac:dyDescent="0.2">
      <c r="A379" s="347">
        <f t="shared" ca="1" si="151"/>
        <v>0.1</v>
      </c>
      <c r="B379" s="304">
        <f t="shared" ca="1" si="152"/>
        <v>31.700000000000159</v>
      </c>
      <c r="D379" s="306">
        <f t="shared" ca="1" si="153"/>
        <v>-0.62999707652856995</v>
      </c>
      <c r="E379" s="307">
        <f t="shared" ca="1" si="154"/>
        <v>-1.1738529515174765</v>
      </c>
      <c r="F379" s="304">
        <f t="shared" ca="1" si="155"/>
        <v>1.3322263577263571</v>
      </c>
      <c r="G379" s="306">
        <f t="shared" ca="1" si="156"/>
        <v>7.0785324710991739</v>
      </c>
      <c r="H379" s="307">
        <f t="shared" ca="1" si="157"/>
        <v>-98.015176165893124</v>
      </c>
      <c r="I379" s="304">
        <f t="shared" ca="1" si="158"/>
        <v>98.270445103171625</v>
      </c>
      <c r="J379" s="306">
        <f t="shared" ca="1" si="159"/>
        <v>604.22185485657724</v>
      </c>
      <c r="K379" s="307">
        <f t="shared" ca="1" si="160"/>
        <v>120.65783275132203</v>
      </c>
      <c r="L379" s="304">
        <f t="shared" ca="1" si="145"/>
        <v>616.15124968677026</v>
      </c>
      <c r="M379" s="306">
        <f t="shared" ca="1" si="161"/>
        <v>-1.4987027492842335</v>
      </c>
      <c r="N379" s="304">
        <f t="shared" ca="1" si="162"/>
        <v>-85.869342278639735</v>
      </c>
      <c r="P379" s="310">
        <f t="shared" ca="1" si="163"/>
        <v>23</v>
      </c>
      <c r="Q379" s="304">
        <f t="shared" ca="1" si="164"/>
        <v>0</v>
      </c>
      <c r="R379" s="306">
        <f t="shared" ca="1" si="165"/>
        <v>0</v>
      </c>
      <c r="S379" s="307">
        <f t="shared" ca="1" si="166"/>
        <v>2.7549999999999994</v>
      </c>
      <c r="T379" s="304">
        <f t="shared" ca="1" si="146"/>
        <v>27.026549999999997</v>
      </c>
      <c r="U379" s="311">
        <f t="shared" ca="1" si="147"/>
        <v>0</v>
      </c>
      <c r="V379" s="306">
        <f t="shared" ca="1" si="148"/>
        <v>1.2103080504276773</v>
      </c>
      <c r="W379" s="304">
        <f t="shared" ca="1" si="149"/>
        <v>23.933964235472203</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1.124906240236923</v>
      </c>
      <c r="AH379" s="304">
        <f t="shared" ca="1" si="173"/>
        <v>-8.6590953430163804</v>
      </c>
    </row>
    <row r="380" spans="1:34" x14ac:dyDescent="0.2">
      <c r="A380" s="347">
        <f t="shared" ca="1" si="151"/>
        <v>0.1</v>
      </c>
      <c r="B380" s="304">
        <f t="shared" ca="1" si="152"/>
        <v>31.800000000000161</v>
      </c>
      <c r="D380" s="306">
        <f t="shared" ca="1" si="153"/>
        <v>-0.62576798449527038</v>
      </c>
      <c r="E380" s="307">
        <f t="shared" ca="1" si="154"/>
        <v>-1.1451023690712159</v>
      </c>
      <c r="F380" s="304">
        <f t="shared" ca="1" si="155"/>
        <v>1.3049310349868242</v>
      </c>
      <c r="G380" s="306">
        <f t="shared" ca="1" si="156"/>
        <v>7.015955672649647</v>
      </c>
      <c r="H380" s="307">
        <f t="shared" ca="1" si="157"/>
        <v>-98.129686402800246</v>
      </c>
      <c r="I380" s="304">
        <f t="shared" ca="1" si="158"/>
        <v>98.380175785127079</v>
      </c>
      <c r="J380" s="306">
        <f t="shared" ca="1" si="159"/>
        <v>604.92657926376467</v>
      </c>
      <c r="K380" s="307">
        <f t="shared" ca="1" si="160"/>
        <v>110.85058962288736</v>
      </c>
      <c r="L380" s="304">
        <f t="shared" ca="1" si="145"/>
        <v>614.99920286086672</v>
      </c>
      <c r="M380" s="306">
        <f t="shared" ca="1" si="161"/>
        <v>-1.4994210094079532</v>
      </c>
      <c r="N380" s="304">
        <f t="shared" ca="1" si="162"/>
        <v>-85.910495552321422</v>
      </c>
      <c r="P380" s="310">
        <f t="shared" ca="1" si="163"/>
        <v>23</v>
      </c>
      <c r="Q380" s="304">
        <f t="shared" ca="1" si="164"/>
        <v>0</v>
      </c>
      <c r="R380" s="306">
        <f t="shared" ca="1" si="165"/>
        <v>0</v>
      </c>
      <c r="S380" s="307">
        <f t="shared" ca="1" si="166"/>
        <v>2.7549999999999994</v>
      </c>
      <c r="T380" s="304">
        <f t="shared" ca="1" si="146"/>
        <v>27.026549999999997</v>
      </c>
      <c r="U380" s="311">
        <f t="shared" ca="1" si="147"/>
        <v>0</v>
      </c>
      <c r="V380" s="306">
        <f t="shared" ca="1" si="148"/>
        <v>1.211495651023522</v>
      </c>
      <c r="W380" s="304">
        <f t="shared" ca="1" si="149"/>
        <v>24.010981731875781</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1.0970530490798929</v>
      </c>
      <c r="AH380" s="304">
        <f t="shared" ca="1" si="173"/>
        <v>-8.6874643322948124</v>
      </c>
    </row>
    <row r="381" spans="1:34" x14ac:dyDescent="0.2">
      <c r="A381" s="347">
        <f t="shared" ca="1" si="151"/>
        <v>0.1</v>
      </c>
      <c r="B381" s="304">
        <f t="shared" ca="1" si="152"/>
        <v>31.900000000000162</v>
      </c>
      <c r="D381" s="306">
        <f t="shared" ca="1" si="153"/>
        <v>-0.62153781453492274</v>
      </c>
      <c r="E381" s="307">
        <f t="shared" ca="1" si="154"/>
        <v>-1.1167707845480539</v>
      </c>
      <c r="F381" s="304">
        <f t="shared" ca="1" si="155"/>
        <v>1.2780791212272125</v>
      </c>
      <c r="G381" s="306">
        <f t="shared" ca="1" si="156"/>
        <v>6.9538018911961545</v>
      </c>
      <c r="H381" s="307">
        <f t="shared" ca="1" si="157"/>
        <v>-98.24136348125505</v>
      </c>
      <c r="I381" s="304">
        <f t="shared" ca="1" si="158"/>
        <v>98.487160886067159</v>
      </c>
      <c r="J381" s="306">
        <f t="shared" ca="1" si="159"/>
        <v>605.62506714195695</v>
      </c>
      <c r="K381" s="307">
        <f t="shared" ca="1" si="160"/>
        <v>101.03203712868459</v>
      </c>
      <c r="L381" s="304">
        <f t="shared" ca="1" si="145"/>
        <v>613.99445801820696</v>
      </c>
      <c r="M381" s="306">
        <f t="shared" ca="1" si="161"/>
        <v>-1.5001313533286826</v>
      </c>
      <c r="N381" s="304">
        <f t="shared" ca="1" si="162"/>
        <v>-85.95119526098199</v>
      </c>
      <c r="P381" s="310">
        <f t="shared" ca="1" si="163"/>
        <v>23</v>
      </c>
      <c r="Q381" s="304">
        <f t="shared" ca="1" si="164"/>
        <v>0</v>
      </c>
      <c r="R381" s="306">
        <f t="shared" ca="1" si="165"/>
        <v>0</v>
      </c>
      <c r="S381" s="307">
        <f t="shared" ca="1" si="166"/>
        <v>2.7549999999999994</v>
      </c>
      <c r="T381" s="304">
        <f t="shared" ca="1" si="146"/>
        <v>27.026549999999997</v>
      </c>
      <c r="U381" s="311">
        <f t="shared" ca="1" si="147"/>
        <v>0</v>
      </c>
      <c r="V381" s="306">
        <f t="shared" ca="1" si="148"/>
        <v>1.2126857819783552</v>
      </c>
      <c r="W381" s="304">
        <f t="shared" ca="1" si="149"/>
        <v>24.086871259521285</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1.0696025319743878</v>
      </c>
      <c r="AH381" s="304">
        <f t="shared" ca="1" si="173"/>
        <v>-8.7154198663795945</v>
      </c>
    </row>
    <row r="382" spans="1:34" x14ac:dyDescent="0.2">
      <c r="A382" s="347">
        <f t="shared" ca="1" si="151"/>
        <v>0.1</v>
      </c>
      <c r="B382" s="304">
        <f t="shared" ca="1" si="152"/>
        <v>32.000000000000163</v>
      </c>
      <c r="D382" s="306">
        <f t="shared" ca="1" si="153"/>
        <v>-0.61730740109263915</v>
      </c>
      <c r="E382" s="307">
        <f t="shared" ca="1" si="154"/>
        <v>-1.0888541118505977</v>
      </c>
      <c r="F382" s="304">
        <f t="shared" ca="1" si="155"/>
        <v>1.2516675694199728</v>
      </c>
      <c r="G382" s="306">
        <f t="shared" ca="1" si="156"/>
        <v>6.8920711510868911</v>
      </c>
      <c r="H382" s="307">
        <f t="shared" ca="1" si="157"/>
        <v>-98.350248892440106</v>
      </c>
      <c r="I382" s="304">
        <f t="shared" ca="1" si="158"/>
        <v>98.59144030774965</v>
      </c>
      <c r="J382" s="306">
        <f t="shared" ca="1" si="159"/>
        <v>606.31736079407108</v>
      </c>
      <c r="K382" s="307">
        <f t="shared" ca="1" si="160"/>
        <v>91.202456509999834</v>
      </c>
      <c r="L382" s="304">
        <f t="shared" ca="1" si="145"/>
        <v>613.1383449709748</v>
      </c>
      <c r="M382" s="306">
        <f t="shared" ca="1" si="161"/>
        <v>-1.5008338957085681</v>
      </c>
      <c r="N382" s="304">
        <f t="shared" ca="1" si="162"/>
        <v>-85.991447974278501</v>
      </c>
      <c r="P382" s="310">
        <f t="shared" ca="1" si="163"/>
        <v>23</v>
      </c>
      <c r="Q382" s="304">
        <f t="shared" ca="1" si="164"/>
        <v>0</v>
      </c>
      <c r="R382" s="306">
        <f t="shared" ca="1" si="165"/>
        <v>0</v>
      </c>
      <c r="S382" s="307">
        <f t="shared" ca="1" si="166"/>
        <v>2.7549999999999994</v>
      </c>
      <c r="T382" s="304">
        <f t="shared" ca="1" si="146"/>
        <v>27.026549999999997</v>
      </c>
      <c r="U382" s="311">
        <f t="shared" ca="1" si="147"/>
        <v>0</v>
      </c>
      <c r="V382" s="306">
        <f t="shared" ca="1" si="148"/>
        <v>1.2138784148717243</v>
      </c>
      <c r="W382" s="304">
        <f t="shared" ca="1" si="149"/>
        <v>24.161643978635432</v>
      </c>
      <c r="Y382" s="314" t="str">
        <f t="shared" ca="1" si="167"/>
        <v/>
      </c>
      <c r="Z382" s="315" t="str">
        <f t="shared" ca="1" si="168"/>
        <v/>
      </c>
      <c r="AA382" s="316" t="str">
        <f t="shared" ca="1" si="169"/>
        <v/>
      </c>
      <c r="AC382" s="310">
        <f t="shared" ca="1" si="170"/>
        <v>32.000000000000163</v>
      </c>
      <c r="AD382" s="323">
        <f t="shared" ca="1" si="171"/>
        <v>606.31736079407108</v>
      </c>
      <c r="AE382" s="324" t="e">
        <f t="shared" ca="1" si="150"/>
        <v>#N/A</v>
      </c>
      <c r="AG382" s="306">
        <f t="shared" ca="1" si="172"/>
        <v>1.042550910021534</v>
      </c>
      <c r="AH382" s="304">
        <f t="shared" ca="1" si="173"/>
        <v>-8.7429659744178903</v>
      </c>
    </row>
    <row r="383" spans="1:34" x14ac:dyDescent="0.2">
      <c r="A383" s="347">
        <f t="shared" ca="1" si="151"/>
        <v>0.1</v>
      </c>
      <c r="B383" s="304">
        <f t="shared" ca="1" si="152"/>
        <v>32.100000000000165</v>
      </c>
      <c r="D383" s="306">
        <f t="shared" ca="1" si="153"/>
        <v>-0.6130775576532953</v>
      </c>
      <c r="E383" s="307">
        <f t="shared" ca="1" si="154"/>
        <v>-1.0613482429643639</v>
      </c>
      <c r="F383" s="304">
        <f t="shared" ca="1" si="155"/>
        <v>1.2256933484936892</v>
      </c>
      <c r="G383" s="306">
        <f t="shared" ca="1" si="156"/>
        <v>6.8307633953215614</v>
      </c>
      <c r="H383" s="307">
        <f t="shared" ca="1" si="157"/>
        <v>-98.456383716736539</v>
      </c>
      <c r="I383" s="304">
        <f t="shared" ca="1" si="158"/>
        <v>98.693053570857387</v>
      </c>
      <c r="J383" s="306">
        <f t="shared" ca="1" si="159"/>
        <v>607.00350252139151</v>
      </c>
      <c r="K383" s="307">
        <f t="shared" ca="1" si="160"/>
        <v>81.362124879541</v>
      </c>
      <c r="L383" s="304">
        <f t="shared" ca="1" si="145"/>
        <v>612.43207577506178</v>
      </c>
      <c r="M383" s="306">
        <f t="shared" ca="1" si="161"/>
        <v>-1.501528748804918</v>
      </c>
      <c r="N383" s="304">
        <f t="shared" ca="1" si="162"/>
        <v>-86.031260124080958</v>
      </c>
      <c r="P383" s="310">
        <f t="shared" ca="1" si="163"/>
        <v>23</v>
      </c>
      <c r="Q383" s="304">
        <f t="shared" ca="1" si="164"/>
        <v>0</v>
      </c>
      <c r="R383" s="306">
        <f t="shared" ca="1" si="165"/>
        <v>0</v>
      </c>
      <c r="S383" s="307">
        <f t="shared" ca="1" si="166"/>
        <v>2.7549999999999994</v>
      </c>
      <c r="T383" s="304">
        <f t="shared" ca="1" si="146"/>
        <v>27.026549999999997</v>
      </c>
      <c r="U383" s="311">
        <f t="shared" ca="1" si="147"/>
        <v>0</v>
      </c>
      <c r="V383" s="306">
        <f t="shared" ca="1" si="148"/>
        <v>1.215073521670728</v>
      </c>
      <c r="W383" s="304">
        <f t="shared" ca="1" si="149"/>
        <v>24.235311102255562</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1.0158943757792471</v>
      </c>
      <c r="AH383" s="304">
        <f t="shared" ca="1" si="173"/>
        <v>-8.7701067073086882</v>
      </c>
    </row>
    <row r="384" spans="1:34" x14ac:dyDescent="0.2">
      <c r="A384" s="347">
        <f t="shared" ca="1" si="151"/>
        <v>0.1</v>
      </c>
      <c r="B384" s="304">
        <f t="shared" ca="1" si="152"/>
        <v>32.200000000000166</v>
      </c>
      <c r="D384" s="306">
        <f t="shared" ca="1" si="153"/>
        <v>-0.60884907701140401</v>
      </c>
      <c r="E384" s="307">
        <f t="shared" ca="1" si="154"/>
        <v>-1.0342490505713506</v>
      </c>
      <c r="F384" s="304">
        <f t="shared" ca="1" si="155"/>
        <v>1.200153447349704</v>
      </c>
      <c r="G384" s="306">
        <f t="shared" ca="1" si="156"/>
        <v>6.7698784876204208</v>
      </c>
      <c r="H384" s="307">
        <f t="shared" ca="1" si="157"/>
        <v>-98.559808621793678</v>
      </c>
      <c r="I384" s="304">
        <f t="shared" ca="1" si="158"/>
        <v>98.792039812434993</v>
      </c>
      <c r="J384" s="306">
        <f t="shared" ca="1" si="159"/>
        <v>607.68353461553863</v>
      </c>
      <c r="K384" s="307">
        <f t="shared" ca="1" si="160"/>
        <v>71.511315262614488</v>
      </c>
      <c r="L384" s="304">
        <f t="shared" ca="1" si="145"/>
        <v>611.87674122606063</v>
      </c>
      <c r="M384" s="306">
        <f t="shared" ca="1" si="161"/>
        <v>-1.5022160225367058</v>
      </c>
      <c r="N384" s="304">
        <f t="shared" ca="1" si="162"/>
        <v>-86.0706380082826</v>
      </c>
      <c r="P384" s="310">
        <f t="shared" ca="1" si="163"/>
        <v>23</v>
      </c>
      <c r="Q384" s="304">
        <f t="shared" ca="1" si="164"/>
        <v>0</v>
      </c>
      <c r="R384" s="306">
        <f t="shared" ca="1" si="165"/>
        <v>0</v>
      </c>
      <c r="S384" s="307">
        <f t="shared" ca="1" si="166"/>
        <v>2.7549999999999994</v>
      </c>
      <c r="T384" s="304">
        <f t="shared" ca="1" si="146"/>
        <v>27.026549999999997</v>
      </c>
      <c r="U384" s="311">
        <f t="shared" ca="1" si="147"/>
        <v>0</v>
      </c>
      <c r="V384" s="306">
        <f t="shared" ca="1" si="148"/>
        <v>1.2162710747266858</v>
      </c>
      <c r="W384" s="304">
        <f t="shared" ca="1" si="149"/>
        <v>24.307883889337766</v>
      </c>
      <c r="Y384" s="314" t="str">
        <f t="shared" ca="1" si="167"/>
        <v/>
      </c>
      <c r="Z384" s="315" t="str">
        <f t="shared" ca="1" si="168"/>
        <v/>
      </c>
      <c r="AA384" s="316" t="str">
        <f t="shared" ca="1" si="169"/>
        <v/>
      </c>
      <c r="AC384" s="310" t="e">
        <f t="shared" ca="1" si="170"/>
        <v>#N/A</v>
      </c>
      <c r="AD384" s="323" t="e">
        <f t="shared" ca="1" si="171"/>
        <v>#N/A</v>
      </c>
      <c r="AE384" s="324" t="e">
        <f t="shared" ca="1" si="150"/>
        <v>#N/A</v>
      </c>
      <c r="AG384" s="306">
        <f t="shared" ca="1" si="172"/>
        <v>0.98962909606476046</v>
      </c>
      <c r="AH384" s="304">
        <f t="shared" ca="1" si="173"/>
        <v>-8.7968461351199885</v>
      </c>
    </row>
    <row r="385" spans="1:34" x14ac:dyDescent="0.2">
      <c r="A385" s="347">
        <f t="shared" ca="1" si="151"/>
        <v>0.1</v>
      </c>
      <c r="B385" s="304">
        <f t="shared" ca="1" si="152"/>
        <v>32.300000000000168</v>
      </c>
      <c r="D385" s="306">
        <f t="shared" ca="1" si="153"/>
        <v>-0.604622731544467</v>
      </c>
      <c r="E385" s="307">
        <f t="shared" ca="1" si="154"/>
        <v>-1.0075523905813952</v>
      </c>
      <c r="F385" s="304">
        <f t="shared" ca="1" si="155"/>
        <v>1.1750448788308372</v>
      </c>
      <c r="G385" s="306">
        <f t="shared" ca="1" si="156"/>
        <v>6.7094162144659739</v>
      </c>
      <c r="H385" s="307">
        <f t="shared" ca="1" si="157"/>
        <v>-98.660563860851823</v>
      </c>
      <c r="I385" s="304">
        <f t="shared" ca="1" si="158"/>
        <v>98.888437783596117</v>
      </c>
      <c r="J385" s="306">
        <f t="shared" ca="1" si="159"/>
        <v>608.35749935064291</v>
      </c>
      <c r="K385" s="307">
        <f t="shared" ca="1" si="160"/>
        <v>61.65029663848221</v>
      </c>
      <c r="L385" s="304">
        <f t="shared" ca="1" si="145"/>
        <v>611.47330775086198</v>
      </c>
      <c r="M385" s="306">
        <f t="shared" ca="1" si="161"/>
        <v>-1.5028958245488957</v>
      </c>
      <c r="N385" s="304">
        <f t="shared" ca="1" si="162"/>
        <v>-86.109587794485577</v>
      </c>
      <c r="P385" s="310">
        <f t="shared" ca="1" si="163"/>
        <v>23</v>
      </c>
      <c r="Q385" s="304">
        <f t="shared" ca="1" si="164"/>
        <v>0</v>
      </c>
      <c r="R385" s="306">
        <f t="shared" ca="1" si="165"/>
        <v>0</v>
      </c>
      <c r="S385" s="307">
        <f t="shared" ca="1" si="166"/>
        <v>2.7549999999999994</v>
      </c>
      <c r="T385" s="304">
        <f t="shared" ca="1" si="146"/>
        <v>27.026549999999997</v>
      </c>
      <c r="U385" s="311">
        <f t="shared" ca="1" si="147"/>
        <v>0</v>
      </c>
      <c r="V385" s="306">
        <f t="shared" ca="1" si="148"/>
        <v>1.2174710467717806</v>
      </c>
      <c r="W385" s="304">
        <f t="shared" ca="1" si="149"/>
        <v>24.379373638085561</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0.96375121466759595</v>
      </c>
      <c r="AH385" s="304">
        <f t="shared" ca="1" si="173"/>
        <v>-8.8231883445872121</v>
      </c>
    </row>
    <row r="386" spans="1:34" x14ac:dyDescent="0.2">
      <c r="A386" s="347">
        <f t="shared" ca="1" si="151"/>
        <v>0.1</v>
      </c>
      <c r="B386" s="304">
        <f t="shared" ca="1" si="152"/>
        <v>32.400000000000169</v>
      </c>
      <c r="D386" s="306">
        <f t="shared" ca="1" si="153"/>
        <v>-0.600399273489442</v>
      </c>
      <c r="E386" s="307">
        <f t="shared" ca="1" si="154"/>
        <v>-0.98125410458249362</v>
      </c>
      <c r="F386" s="304">
        <f t="shared" ca="1" si="155"/>
        <v>1.1503646836402104</v>
      </c>
      <c r="G386" s="306">
        <f t="shared" ca="1" si="156"/>
        <v>6.6493762871170299</v>
      </c>
      <c r="H386" s="307">
        <f t="shared" ca="1" si="157"/>
        <v>-98.758689271310075</v>
      </c>
      <c r="I386" s="304">
        <f t="shared" ca="1" si="158"/>
        <v>98.982285847493188</v>
      </c>
      <c r="J386" s="306">
        <f t="shared" ca="1" si="159"/>
        <v>609.02543897572207</v>
      </c>
      <c r="K386" s="307">
        <f t="shared" ca="1" si="160"/>
        <v>51.779333981874117</v>
      </c>
      <c r="L386" s="304">
        <f t="shared" ca="1" si="145"/>
        <v>611.22261472165565</v>
      </c>
      <c r="M386" s="306">
        <f t="shared" ca="1" si="161"/>
        <v>-1.5035682602746763</v>
      </c>
      <c r="N386" s="304">
        <f t="shared" ca="1" si="162"/>
        <v>-86.148115523566631</v>
      </c>
      <c r="P386" s="310">
        <f t="shared" ca="1" si="163"/>
        <v>23</v>
      </c>
      <c r="Q386" s="304">
        <f t="shared" ca="1" si="164"/>
        <v>0</v>
      </c>
      <c r="R386" s="306">
        <f t="shared" ca="1" si="165"/>
        <v>0</v>
      </c>
      <c r="S386" s="307">
        <f t="shared" ca="1" si="166"/>
        <v>2.7549999999999994</v>
      </c>
      <c r="T386" s="304">
        <f t="shared" ca="1" si="146"/>
        <v>27.026549999999997</v>
      </c>
      <c r="U386" s="311">
        <f t="shared" ca="1" si="147"/>
        <v>0</v>
      </c>
      <c r="V386" s="306">
        <f t="shared" ca="1" si="148"/>
        <v>1.2186734109156787</v>
      </c>
      <c r="W386" s="304">
        <f t="shared" ca="1" si="149"/>
        <v>24.449791679495714</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0.93825685497452049</v>
      </c>
      <c r="AH386" s="304">
        <f t="shared" ca="1" si="173"/>
        <v>-8.8491374366916755</v>
      </c>
    </row>
    <row r="387" spans="1:34" x14ac:dyDescent="0.2">
      <c r="A387" s="347">
        <f t="shared" ca="1" si="151"/>
        <v>0.1</v>
      </c>
      <c r="B387" s="304">
        <f t="shared" ca="1" si="152"/>
        <v>32.500000000000171</v>
      </c>
      <c r="D387" s="306">
        <f t="shared" ca="1" si="153"/>
        <v>-0.59617943522194328</v>
      </c>
      <c r="E387" s="307">
        <f t="shared" ca="1" si="154"/>
        <v>-0.95535002221137688</v>
      </c>
      <c r="F387" s="304">
        <f t="shared" ca="1" si="155"/>
        <v>1.126109934207506</v>
      </c>
      <c r="G387" s="306">
        <f t="shared" ca="1" si="156"/>
        <v>6.5897583435948359</v>
      </c>
      <c r="H387" s="307">
        <f t="shared" ca="1" si="157"/>
        <v>-98.854224273531216</v>
      </c>
      <c r="I387" s="304">
        <f t="shared" ca="1" si="158"/>
        <v>99.073621977540455</v>
      </c>
      <c r="J387" s="306">
        <f t="shared" ca="1" si="159"/>
        <v>609.68739570725768</v>
      </c>
      <c r="K387" s="307">
        <f t="shared" ca="1" si="160"/>
        <v>41.898688304632053</v>
      </c>
      <c r="L387" s="304">
        <f t="shared" ca="1" si="145"/>
        <v>611.1253722158383</v>
      </c>
      <c r="M387" s="306">
        <f t="shared" ca="1" si="161"/>
        <v>-1.5042334329956764</v>
      </c>
      <c r="N387" s="304">
        <f t="shared" ca="1" si="162"/>
        <v>-86.18622711312716</v>
      </c>
      <c r="P387" s="310">
        <f t="shared" ca="1" si="163"/>
        <v>23</v>
      </c>
      <c r="Q387" s="304">
        <f t="shared" ca="1" si="164"/>
        <v>0</v>
      </c>
      <c r="R387" s="306">
        <f t="shared" ca="1" si="165"/>
        <v>0</v>
      </c>
      <c r="S387" s="307">
        <f t="shared" ca="1" si="166"/>
        <v>2.7549999999999994</v>
      </c>
      <c r="T387" s="304">
        <f t="shared" ca="1" si="146"/>
        <v>27.026549999999997</v>
      </c>
      <c r="U387" s="311">
        <f t="shared" ca="1" si="147"/>
        <v>0</v>
      </c>
      <c r="V387" s="306">
        <f t="shared" ca="1" si="148"/>
        <v>1.2198781406421215</v>
      </c>
      <c r="W387" s="304">
        <f t="shared" ca="1" si="149"/>
        <v>24.519149371117546</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0.91314212250807536</v>
      </c>
      <c r="AH387" s="304">
        <f t="shared" ca="1" si="173"/>
        <v>-8.874697524317865</v>
      </c>
    </row>
    <row r="388" spans="1:34" x14ac:dyDescent="0.2">
      <c r="A388" s="347">
        <f t="shared" ca="1" si="151"/>
        <v>0.1</v>
      </c>
      <c r="B388" s="304">
        <f t="shared" ca="1" si="152"/>
        <v>32.600000000000172</v>
      </c>
      <c r="D388" s="306">
        <f t="shared" ca="1" si="153"/>
        <v>-0.59196392953784738</v>
      </c>
      <c r="E388" s="307">
        <f t="shared" ca="1" si="154"/>
        <v>-0.92983596344560127</v>
      </c>
      <c r="F388" s="304">
        <f t="shared" ca="1" si="155"/>
        <v>1.102277738499104</v>
      </c>
      <c r="G388" s="306">
        <f t="shared" ca="1" si="156"/>
        <v>6.5305619506410508</v>
      </c>
      <c r="H388" s="307">
        <f t="shared" ca="1" si="157"/>
        <v>-98.947207869875783</v>
      </c>
      <c r="I388" s="304">
        <f t="shared" ca="1" si="158"/>
        <v>99.162483755882036</v>
      </c>
      <c r="J388" s="306">
        <f t="shared" ca="1" si="159"/>
        <v>610.34341172196946</v>
      </c>
      <c r="K388" s="307">
        <f t="shared" ca="1" si="160"/>
        <v>32.008616697461704</v>
      </c>
      <c r="L388" s="304">
        <f t="shared" ref="L388:L451" ca="1" si="174">SQRT(pos_x^2+pos_z^2)</f>
        <v>611.18215924166054</v>
      </c>
      <c r="M388" s="306">
        <f t="shared" ca="1" si="161"/>
        <v>-1.5048914439002392</v>
      </c>
      <c r="N388" s="304">
        <f t="shared" ca="1" si="162"/>
        <v>-86.223928360832204</v>
      </c>
      <c r="P388" s="310">
        <f t="shared" ca="1" si="163"/>
        <v>23</v>
      </c>
      <c r="Q388" s="304">
        <f t="shared" ca="1" si="164"/>
        <v>0</v>
      </c>
      <c r="R388" s="306">
        <f t="shared" ca="1" si="165"/>
        <v>0</v>
      </c>
      <c r="S388" s="307">
        <f t="shared" ca="1" si="166"/>
        <v>2.7549999999999994</v>
      </c>
      <c r="T388" s="304">
        <f t="shared" ref="T388:T451" ca="1" si="175">m*g</f>
        <v>27.026549999999997</v>
      </c>
      <c r="U388" s="311">
        <f t="shared" ref="U388:U451" ca="1" si="176">IF(pos_xz&lt;L_rampe,Poids*COS(Beta),0)</f>
        <v>0</v>
      </c>
      <c r="V388" s="306">
        <f t="shared" ref="V388:V451" ca="1" si="177">Rho_moyen*(20000-Alt_rampe-pos_z)/(20000+Alt_rampe+pos_z)</f>
        <v>1.2210852098055003</v>
      </c>
      <c r="W388" s="304">
        <f t="shared" ref="W388:W451" ca="1" si="178">1/2*Rho*Sref*Cx*vit_xz^2</f>
        <v>24.587458091022125</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0.8884031073802916</v>
      </c>
      <c r="AH388" s="304">
        <f t="shared" ca="1" si="173"/>
        <v>-8.8998727299882212</v>
      </c>
    </row>
    <row r="389" spans="1:34" x14ac:dyDescent="0.2">
      <c r="A389" s="347">
        <f t="shared" ref="A389:A452" ca="1" si="180">IF(B388+0.01&lt;=T_ini+ROUNDUP(Temps_fin_propu,0), 0.01, IF(K388&gt;0, 0.1, 0.0001))</f>
        <v>0.1</v>
      </c>
      <c r="B389" s="304">
        <f t="shared" ref="B389:B452" ca="1" si="181">B388+pas</f>
        <v>32.700000000000173</v>
      </c>
      <c r="D389" s="306">
        <f t="shared" ref="D389:D452" ca="1" si="182">IF(AND(L388&lt;L_rampe,Poussee&lt;Poids*SIN(M388)),0,(-W388+Poussee)/m*COS(M388)-U388/m*SIN(M388))</f>
        <v>-0.58775344993695444</v>
      </c>
      <c r="E389" s="307">
        <f t="shared" ref="E389:E452" ca="1" si="183">IF(AND(L388&lt;L_rampe,Poussee&lt;Poids*SIN(M388)),0,(-W388+Poussee)/m*SIN(M388)+U388/m*COS(M388)-Poids/m)</f>
        <v>-0.90470774081858174</v>
      </c>
      <c r="F389" s="304">
        <f t="shared" ref="F389:F452" ca="1" si="184">SQRT(acc_x^2+acc_z^2)</f>
        <v>1.0788652437676607</v>
      </c>
      <c r="G389" s="306">
        <f t="shared" ref="G389:G452" ca="1" si="185">G388+acc_x*pas</f>
        <v>6.4717866056473552</v>
      </c>
      <c r="H389" s="307">
        <f t="shared" ref="H389:H452" ca="1" si="186">H388+acc_z*pas</f>
        <v>-99.037678643957648</v>
      </c>
      <c r="I389" s="304">
        <f t="shared" ref="I389:I452" ca="1" si="187">SQRT(vit_x^2+vit_z^2)</f>
        <v>99.248908372096778</v>
      </c>
      <c r="J389" s="306">
        <f t="shared" ref="J389:J452" ca="1" si="188">J388+0.5*(vit_x+G388)*pas*(K388&gt;=0)</f>
        <v>610.99352914978385</v>
      </c>
      <c r="K389" s="307">
        <f t="shared" ref="K389:K452" ca="1" si="189">K388+0.5*(vit_z+H388)*pas</f>
        <v>22.109372371770032</v>
      </c>
      <c r="L389" s="304">
        <f t="shared" ca="1" si="174"/>
        <v>611.39342244546708</v>
      </c>
      <c r="M389" s="306">
        <f t="shared" ref="M389:M452" ca="1" si="190">IF(AND(L388&gt;L_rampe,G389&gt;0),ATAN2(G389,H389),$M$4)</f>
        <v>-1.5055423921398252</v>
      </c>
      <c r="N389" s="304">
        <f t="shared" ref="N389:N452" ca="1" si="191">DEGREES(Beta)</f>
        <v>-86.261224947641949</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2.7549999999999994</v>
      </c>
      <c r="T389" s="304">
        <f t="shared" ca="1" si="175"/>
        <v>27.026549999999997</v>
      </c>
      <c r="U389" s="311">
        <f t="shared" ca="1" si="176"/>
        <v>0</v>
      </c>
      <c r="V389" s="306">
        <f t="shared" ca="1" si="177"/>
        <v>1.2222945926274089</v>
      </c>
      <c r="W389" s="304">
        <f t="shared" ca="1" si="178"/>
        <v>24.654729231977697</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0.86403588666327025</v>
      </c>
      <c r="AH389" s="304">
        <f t="shared" ref="AH389:AH452" ca="1" si="202">IF(AND(L388&lt;L_rampe,Poussee&lt;Poids*SIN(M388)), g*SIN(M388), (-W388+Poussee)/m)</f>
        <v>-8.9246671836740941</v>
      </c>
    </row>
    <row r="390" spans="1:34" x14ac:dyDescent="0.2">
      <c r="A390" s="347">
        <f t="shared" ca="1" si="180"/>
        <v>0.1</v>
      </c>
      <c r="B390" s="304">
        <f t="shared" ca="1" si="181"/>
        <v>32.800000000000175</v>
      </c>
      <c r="D390" s="306">
        <f t="shared" ca="1" si="182"/>
        <v>-0.58354867090839724</v>
      </c>
      <c r="E390" s="307">
        <f t="shared" ca="1" si="183"/>
        <v>-0.87996116155880699</v>
      </c>
      <c r="F390" s="304">
        <f t="shared" ca="1" si="184"/>
        <v>1.0558696402354231</v>
      </c>
      <c r="G390" s="306">
        <f t="shared" ca="1" si="185"/>
        <v>6.4134317385565156</v>
      </c>
      <c r="H390" s="307">
        <f t="shared" ca="1" si="186"/>
        <v>-99.125674760113526</v>
      </c>
      <c r="I390" s="304">
        <f t="shared" ca="1" si="187"/>
        <v>99.33293262213158</v>
      </c>
      <c r="J390" s="306">
        <f t="shared" ca="1" si="188"/>
        <v>611.63779006699406</v>
      </c>
      <c r="K390" s="307">
        <f t="shared" ca="1" si="189"/>
        <v>12.201204701566471</v>
      </c>
      <c r="L390" s="304">
        <f t="shared" ca="1" si="174"/>
        <v>611.75947531215718</v>
      </c>
      <c r="M390" s="306">
        <f t="shared" ca="1" si="190"/>
        <v>-1.5061863748836133</v>
      </c>
      <c r="N390" s="304">
        <f t="shared" ca="1" si="191"/>
        <v>-86.298122440940261</v>
      </c>
      <c r="P390" s="310">
        <f t="shared" ca="1" si="192"/>
        <v>23</v>
      </c>
      <c r="Q390" s="304">
        <f t="shared" ca="1" si="193"/>
        <v>0</v>
      </c>
      <c r="R390" s="306">
        <f t="shared" ca="1" si="194"/>
        <v>0</v>
      </c>
      <c r="S390" s="307">
        <f t="shared" ca="1" si="195"/>
        <v>2.7549999999999994</v>
      </c>
      <c r="T390" s="304">
        <f t="shared" ca="1" si="175"/>
        <v>27.026549999999997</v>
      </c>
      <c r="U390" s="311">
        <f t="shared" ca="1" si="176"/>
        <v>0</v>
      </c>
      <c r="V390" s="306">
        <f t="shared" ca="1" si="177"/>
        <v>1.2235062636931806</v>
      </c>
      <c r="W390" s="304">
        <f t="shared" ca="1" si="178"/>
        <v>24.720974195827644</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0.84003652667817441</v>
      </c>
      <c r="AH390" s="304">
        <f t="shared" ca="1" si="202"/>
        <v>-8.9490850206815615</v>
      </c>
    </row>
    <row r="391" spans="1:34" x14ac:dyDescent="0.2">
      <c r="A391" s="347">
        <f t="shared" ca="1" si="180"/>
        <v>0.1</v>
      </c>
      <c r="B391" s="304">
        <f t="shared" ca="1" si="181"/>
        <v>32.900000000000176</v>
      </c>
      <c r="D391" s="306">
        <f t="shared" ca="1" si="182"/>
        <v>-0.57935024821747094</v>
      </c>
      <c r="E391" s="307">
        <f t="shared" ca="1" si="183"/>
        <v>-0.85559202965467307</v>
      </c>
      <c r="F391" s="304">
        <f t="shared" ca="1" si="184"/>
        <v>1.0332881647044294</v>
      </c>
      <c r="G391" s="306">
        <f t="shared" ca="1" si="185"/>
        <v>6.3554967137347687</v>
      </c>
      <c r="H391" s="307">
        <f t="shared" ca="1" si="186"/>
        <v>-99.211233963078996</v>
      </c>
      <c r="I391" s="304">
        <f t="shared" ca="1" si="187"/>
        <v>99.414592907455457</v>
      </c>
      <c r="J391" s="306">
        <f t="shared" ca="1" si="188"/>
        <v>612.27623648960866</v>
      </c>
      <c r="K391" s="307">
        <f t="shared" ca="1" si="189"/>
        <v>2.2843592654068452</v>
      </c>
      <c r="L391" s="304">
        <f t="shared" ca="1" si="174"/>
        <v>612.28049786607824</v>
      </c>
      <c r="M391" s="306">
        <f t="shared" ca="1" si="190"/>
        <v>-1.5068234873713631</v>
      </c>
      <c r="N391" s="304">
        <f t="shared" ca="1" si="191"/>
        <v>-86.334626297563403</v>
      </c>
      <c r="P391" s="310">
        <f t="shared" ca="1" si="192"/>
        <v>23</v>
      </c>
      <c r="Q391" s="304">
        <f t="shared" ca="1" si="193"/>
        <v>0</v>
      </c>
      <c r="R391" s="306">
        <f t="shared" ca="1" si="194"/>
        <v>0</v>
      </c>
      <c r="S391" s="307">
        <f t="shared" ca="1" si="195"/>
        <v>2.7549999999999994</v>
      </c>
      <c r="T391" s="304">
        <f t="shared" ca="1" si="175"/>
        <v>27.026549999999997</v>
      </c>
      <c r="U391" s="311">
        <f t="shared" ca="1" si="176"/>
        <v>0</v>
      </c>
      <c r="V391" s="306">
        <f t="shared" ca="1" si="177"/>
        <v>1.2247201979484081</v>
      </c>
      <c r="W391" s="304">
        <f t="shared" ca="1" si="178"/>
        <v>24.786204388067247</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0.81640108520432264</v>
      </c>
      <c r="AH391" s="304">
        <f t="shared" ca="1" si="202"/>
        <v>-8.9731303796107618</v>
      </c>
    </row>
    <row r="392" spans="1:34" x14ac:dyDescent="0.2">
      <c r="A392" s="347">
        <f t="shared" ca="1" si="180"/>
        <v>0.1</v>
      </c>
      <c r="B392" s="304">
        <f t="shared" ca="1" si="181"/>
        <v>33.000000000000178</v>
      </c>
      <c r="D392" s="306">
        <f t="shared" ca="1" si="182"/>
        <v>-0.57515881919362111</v>
      </c>
      <c r="E392" s="307">
        <f t="shared" ca="1" si="183"/>
        <v>-0.83159614784626434</v>
      </c>
      <c r="F392" s="304">
        <f t="shared" ca="1" si="184"/>
        <v>1.0111181040852482</v>
      </c>
      <c r="G392" s="306">
        <f t="shared" ca="1" si="185"/>
        <v>6.2979808318154067</v>
      </c>
      <c r="H392" s="307">
        <f t="shared" ca="1" si="186"/>
        <v>-99.294393577863616</v>
      </c>
      <c r="I392" s="304">
        <f t="shared" ca="1" si="187"/>
        <v>99.493925234426243</v>
      </c>
      <c r="J392" s="306">
        <f t="shared" ca="1" si="188"/>
        <v>612.90891036688618</v>
      </c>
      <c r="K392" s="307">
        <f t="shared" ca="1" si="189"/>
        <v>-7.6409221116402861</v>
      </c>
      <c r="L392" s="304">
        <f t="shared" ca="1" si="174"/>
        <v>612.95653687503807</v>
      </c>
      <c r="M392" s="306">
        <f t="shared" ca="1" si="190"/>
        <v>-1.5074538229646057</v>
      </c>
      <c r="N392" s="304">
        <f t="shared" ca="1" si="191"/>
        <v>-86.370741866733084</v>
      </c>
      <c r="P392" s="310">
        <f t="shared" ca="1" si="192"/>
        <v>23</v>
      </c>
      <c r="Q392" s="304">
        <f t="shared" ca="1" si="193"/>
        <v>0</v>
      </c>
      <c r="R392" s="306">
        <f t="shared" ca="1" si="194"/>
        <v>0</v>
      </c>
      <c r="S392" s="307">
        <f t="shared" ca="1" si="195"/>
        <v>2.7549999999999994</v>
      </c>
      <c r="T392" s="304">
        <f t="shared" ca="1" si="175"/>
        <v>27.026549999999997</v>
      </c>
      <c r="U392" s="311">
        <f t="shared" ca="1" si="176"/>
        <v>0</v>
      </c>
      <c r="V392" s="306">
        <f t="shared" ca="1" si="177"/>
        <v>1.2259363706954538</v>
      </c>
      <c r="W392" s="304">
        <f t="shared" ca="1" si="178"/>
        <v>24.850431212615383</v>
      </c>
      <c r="Y392" s="314" t="str">
        <f t="shared" ca="1" si="196"/>
        <v>Impact balistique</v>
      </c>
      <c r="Z392" s="315" t="str">
        <f t="shared" ca="1" si="197"/>
        <v/>
      </c>
      <c r="AA392" s="316" t="str">
        <f t="shared" ca="1" si="198"/>
        <v/>
      </c>
      <c r="AC392" s="310">
        <f t="shared" ca="1" si="199"/>
        <v>33.000000000000178</v>
      </c>
      <c r="AD392" s="323">
        <f t="shared" ca="1" si="200"/>
        <v>612.90891036688618</v>
      </c>
      <c r="AE392" s="324" t="e">
        <f t="shared" ca="1" si="179"/>
        <v>#N/A</v>
      </c>
      <c r="AG392" s="306">
        <f t="shared" ca="1" si="201"/>
        <v>0.7931256136099627</v>
      </c>
      <c r="AH392" s="304">
        <f t="shared" ca="1" si="202"/>
        <v>-8.9968074003873877</v>
      </c>
    </row>
    <row r="393" spans="1:34" x14ac:dyDescent="0.2">
      <c r="A393" s="347">
        <f t="shared" ca="1" si="180"/>
        <v>1E-4</v>
      </c>
      <c r="B393" s="304">
        <f t="shared" ca="1" si="181"/>
        <v>33.000100000000181</v>
      </c>
      <c r="D393" s="306">
        <f t="shared" ca="1" si="182"/>
        <v>-0.57097500301926263</v>
      </c>
      <c r="E393" s="307">
        <f t="shared" ca="1" si="183"/>
        <v>-0.80796931954550999</v>
      </c>
      <c r="F393" s="304">
        <f t="shared" ca="1" si="184"/>
        <v>0.98935679883431404</v>
      </c>
      <c r="G393" s="306">
        <f t="shared" ca="1" si="185"/>
        <v>6.2979237343151047</v>
      </c>
      <c r="H393" s="307">
        <f t="shared" ca="1" si="186"/>
        <v>-99.29447437479557</v>
      </c>
      <c r="I393" s="304">
        <f t="shared" ca="1" si="187"/>
        <v>99.494002255061503</v>
      </c>
      <c r="J393" s="306">
        <f t="shared" ca="1" si="188"/>
        <v>612.90891036688618</v>
      </c>
      <c r="K393" s="307">
        <f t="shared" ca="1" si="189"/>
        <v>-7.650851555037919</v>
      </c>
      <c r="L393" s="304">
        <f t="shared" ca="1" si="174"/>
        <v>612.95666073274788</v>
      </c>
      <c r="M393" s="306">
        <f t="shared" ca="1" si="190"/>
        <v>-1.5074544470972175</v>
      </c>
      <c r="N393" s="304">
        <f t="shared" ca="1" si="191"/>
        <v>-86.370777626897592</v>
      </c>
      <c r="P393" s="310">
        <f t="shared" ca="1" si="192"/>
        <v>23</v>
      </c>
      <c r="Q393" s="304">
        <f t="shared" ca="1" si="193"/>
        <v>0</v>
      </c>
      <c r="R393" s="306">
        <f t="shared" ca="1" si="194"/>
        <v>0</v>
      </c>
      <c r="S393" s="307">
        <f t="shared" ca="1" si="195"/>
        <v>2.7549999999999994</v>
      </c>
      <c r="T393" s="304">
        <f t="shared" ca="1" si="175"/>
        <v>27.026549999999997</v>
      </c>
      <c r="U393" s="311">
        <f t="shared" ca="1" si="176"/>
        <v>0</v>
      </c>
      <c r="V393" s="306">
        <f t="shared" ca="1" si="177"/>
        <v>1.225937587982816</v>
      </c>
      <c r="W393" s="304">
        <f t="shared" ca="1" si="178"/>
        <v>24.850494362409705</v>
      </c>
      <c r="Y393" s="314" t="str">
        <f t="shared" ca="1" si="196"/>
        <v/>
      </c>
      <c r="Z393" s="315" t="str">
        <f t="shared" ca="1" si="197"/>
        <v/>
      </c>
      <c r="AA393" s="316" t="str">
        <f t="shared" ca="1" si="198"/>
        <v/>
      </c>
      <c r="AC393" s="310">
        <f t="shared" ca="1" si="199"/>
        <v>33.000100000000181</v>
      </c>
      <c r="AD393" s="323">
        <f t="shared" ca="1" si="200"/>
        <v>612.90891036688618</v>
      </c>
      <c r="AE393" s="324" t="e">
        <f t="shared" ca="1" si="179"/>
        <v>#N/A</v>
      </c>
      <c r="AG393" s="306">
        <f t="shared" ca="1" si="201"/>
        <v>0.77020615890641508</v>
      </c>
      <c r="AH393" s="304">
        <f t="shared" ca="1" si="202"/>
        <v>-9.0201202223649322</v>
      </c>
    </row>
    <row r="394" spans="1:34" x14ac:dyDescent="0.2">
      <c r="A394" s="347">
        <f t="shared" ca="1" si="180"/>
        <v>1E-4</v>
      </c>
      <c r="B394" s="304">
        <f t="shared" ca="1" si="181"/>
        <v>33.000200000000184</v>
      </c>
      <c r="D394" s="306">
        <f t="shared" ca="1" si="182"/>
        <v>-0.57097083550284022</v>
      </c>
      <c r="E394" s="307">
        <f t="shared" ca="1" si="183"/>
        <v>-0.80794608726587747</v>
      </c>
      <c r="F394" s="304">
        <f t="shared" ca="1" si="184"/>
        <v>0.98933542083716597</v>
      </c>
      <c r="G394" s="306">
        <f t="shared" ca="1" si="185"/>
        <v>6.2978666372315546</v>
      </c>
      <c r="H394" s="307">
        <f t="shared" ca="1" si="186"/>
        <v>-99.29455516940429</v>
      </c>
      <c r="I394" s="304">
        <f t="shared" ca="1" si="187"/>
        <v>99.494079273443333</v>
      </c>
      <c r="J394" s="306">
        <f t="shared" ca="1" si="188"/>
        <v>612.90891036688618</v>
      </c>
      <c r="K394" s="307">
        <f t="shared" ca="1" si="189"/>
        <v>-7.6607810065151289</v>
      </c>
      <c r="L394" s="304">
        <f t="shared" ca="1" si="174"/>
        <v>612.95678475138322</v>
      </c>
      <c r="M394" s="306">
        <f t="shared" ca="1" si="190"/>
        <v>-1.5074550712232047</v>
      </c>
      <c r="N394" s="304">
        <f t="shared" ca="1" si="191"/>
        <v>-86.370813386682542</v>
      </c>
      <c r="P394" s="310">
        <f t="shared" ca="1" si="192"/>
        <v>23</v>
      </c>
      <c r="Q394" s="304">
        <f t="shared" ca="1" si="193"/>
        <v>0</v>
      </c>
      <c r="R394" s="306">
        <f t="shared" ca="1" si="194"/>
        <v>0</v>
      </c>
      <c r="S394" s="307">
        <f t="shared" ca="1" si="195"/>
        <v>2.7549999999999994</v>
      </c>
      <c r="T394" s="304">
        <f t="shared" ca="1" si="175"/>
        <v>27.026549999999997</v>
      </c>
      <c r="U394" s="311">
        <f t="shared" ca="1" si="176"/>
        <v>0</v>
      </c>
      <c r="V394" s="306">
        <f t="shared" ca="1" si="177"/>
        <v>1.2259388052723781</v>
      </c>
      <c r="W394" s="304">
        <f t="shared" ca="1" si="178"/>
        <v>24.850557511229141</v>
      </c>
      <c r="Y394" s="314" t="str">
        <f t="shared" ca="1" si="196"/>
        <v/>
      </c>
      <c r="Z394" s="315" t="str">
        <f t="shared" ca="1" si="197"/>
        <v/>
      </c>
      <c r="AA394" s="316" t="str">
        <f t="shared" ca="1" si="198"/>
        <v/>
      </c>
      <c r="AC394" s="310">
        <f t="shared" ca="1" si="199"/>
        <v>33.000200000000184</v>
      </c>
      <c r="AD394" s="323">
        <f t="shared" ca="1" si="200"/>
        <v>612.90891036688618</v>
      </c>
      <c r="AE394" s="324" t="e">
        <f t="shared" ca="1" si="179"/>
        <v>#N/A</v>
      </c>
      <c r="AG394" s="306">
        <f t="shared" ca="1" si="201"/>
        <v>0.7701836245895386</v>
      </c>
      <c r="AH394" s="304">
        <f t="shared" ca="1" si="202"/>
        <v>-9.0201431442503477</v>
      </c>
    </row>
    <row r="395" spans="1:34" x14ac:dyDescent="0.2">
      <c r="A395" s="347">
        <f t="shared" ca="1" si="180"/>
        <v>1E-4</v>
      </c>
      <c r="B395" s="304">
        <f t="shared" ca="1" si="181"/>
        <v>33.000300000000188</v>
      </c>
      <c r="D395" s="306">
        <f t="shared" ca="1" si="182"/>
        <v>-0.57096666799487727</v>
      </c>
      <c r="E395" s="307">
        <f t="shared" ca="1" si="183"/>
        <v>-0.80792285534487185</v>
      </c>
      <c r="F395" s="304">
        <f t="shared" ca="1" si="184"/>
        <v>0.9893140432389419</v>
      </c>
      <c r="G395" s="306">
        <f t="shared" ca="1" si="185"/>
        <v>6.2978095405647547</v>
      </c>
      <c r="H395" s="307">
        <f t="shared" ca="1" si="186"/>
        <v>-99.294635961689821</v>
      </c>
      <c r="I395" s="304">
        <f t="shared" ca="1" si="187"/>
        <v>99.494156289571777</v>
      </c>
      <c r="J395" s="306">
        <f t="shared" ca="1" si="188"/>
        <v>612.90891036688618</v>
      </c>
      <c r="K395" s="307">
        <f t="shared" ca="1" si="189"/>
        <v>-7.6707104660716841</v>
      </c>
      <c r="L395" s="304">
        <f t="shared" ca="1" si="174"/>
        <v>612.95690893094434</v>
      </c>
      <c r="M395" s="306">
        <f t="shared" ca="1" si="190"/>
        <v>-1.5074556953425673</v>
      </c>
      <c r="N395" s="304">
        <f t="shared" ca="1" si="191"/>
        <v>-86.370849146087934</v>
      </c>
      <c r="P395" s="310">
        <f t="shared" ca="1" si="192"/>
        <v>23</v>
      </c>
      <c r="Q395" s="304">
        <f t="shared" ca="1" si="193"/>
        <v>0</v>
      </c>
      <c r="R395" s="306">
        <f t="shared" ca="1" si="194"/>
        <v>0</v>
      </c>
      <c r="S395" s="307">
        <f t="shared" ca="1" si="195"/>
        <v>2.7549999999999994</v>
      </c>
      <c r="T395" s="304">
        <f t="shared" ca="1" si="175"/>
        <v>27.026549999999997</v>
      </c>
      <c r="U395" s="311">
        <f t="shared" ca="1" si="176"/>
        <v>0</v>
      </c>
      <c r="V395" s="306">
        <f t="shared" ca="1" si="177"/>
        <v>1.2259400225641399</v>
      </c>
      <c r="W395" s="304">
        <f t="shared" ca="1" si="178"/>
        <v>24.850620659073702</v>
      </c>
      <c r="Y395" s="314" t="str">
        <f t="shared" ca="1" si="196"/>
        <v/>
      </c>
      <c r="Z395" s="315" t="str">
        <f t="shared" ca="1" si="197"/>
        <v/>
      </c>
      <c r="AA395" s="316" t="str">
        <f t="shared" ca="1" si="198"/>
        <v/>
      </c>
      <c r="AC395" s="310">
        <f t="shared" ca="1" si="199"/>
        <v>33.000300000000188</v>
      </c>
      <c r="AD395" s="323">
        <f t="shared" ca="1" si="200"/>
        <v>612.90891036688618</v>
      </c>
      <c r="AE395" s="324" t="e">
        <f t="shared" ca="1" si="179"/>
        <v>#N/A</v>
      </c>
      <c r="AG395" s="306">
        <f t="shared" ca="1" si="201"/>
        <v>0.77016109061859339</v>
      </c>
      <c r="AH395" s="304">
        <f t="shared" ca="1" si="202"/>
        <v>-9.0201660657819041</v>
      </c>
    </row>
    <row r="396" spans="1:34" x14ac:dyDescent="0.2">
      <c r="A396" s="347">
        <f t="shared" ca="1" si="180"/>
        <v>1E-4</v>
      </c>
      <c r="B396" s="304">
        <f t="shared" ca="1" si="181"/>
        <v>33.000400000000191</v>
      </c>
      <c r="D396" s="306">
        <f t="shared" ca="1" si="182"/>
        <v>-0.57096250049537312</v>
      </c>
      <c r="E396" s="307">
        <f t="shared" ca="1" si="183"/>
        <v>-0.80789962378249314</v>
      </c>
      <c r="F396" s="304">
        <f t="shared" ca="1" si="184"/>
        <v>0.98929266603964217</v>
      </c>
      <c r="G396" s="306">
        <f t="shared" ca="1" si="185"/>
        <v>6.297752444314705</v>
      </c>
      <c r="H396" s="307">
        <f t="shared" ca="1" si="186"/>
        <v>-99.294716751652203</v>
      </c>
      <c r="I396" s="304">
        <f t="shared" ca="1" si="187"/>
        <v>99.494233303446848</v>
      </c>
      <c r="J396" s="306">
        <f t="shared" ca="1" si="188"/>
        <v>612.90891036688618</v>
      </c>
      <c r="K396" s="307">
        <f t="shared" ca="1" si="189"/>
        <v>-7.6806399337073508</v>
      </c>
      <c r="L396" s="304">
        <f t="shared" ca="1" si="174"/>
        <v>612.95703327143167</v>
      </c>
      <c r="M396" s="306">
        <f t="shared" ca="1" si="190"/>
        <v>-1.5074563194553054</v>
      </c>
      <c r="N396" s="304">
        <f t="shared" ca="1" si="191"/>
        <v>-86.370884905113769</v>
      </c>
      <c r="P396" s="310">
        <f t="shared" ca="1" si="192"/>
        <v>23</v>
      </c>
      <c r="Q396" s="304">
        <f t="shared" ca="1" si="193"/>
        <v>0</v>
      </c>
      <c r="R396" s="306">
        <f t="shared" ca="1" si="194"/>
        <v>0</v>
      </c>
      <c r="S396" s="307">
        <f t="shared" ca="1" si="195"/>
        <v>2.7549999999999994</v>
      </c>
      <c r="T396" s="304">
        <f t="shared" ca="1" si="175"/>
        <v>27.026549999999997</v>
      </c>
      <c r="U396" s="311">
        <f t="shared" ca="1" si="176"/>
        <v>0</v>
      </c>
      <c r="V396" s="306">
        <f t="shared" ca="1" si="177"/>
        <v>1.2259412398581013</v>
      </c>
      <c r="W396" s="304">
        <f t="shared" ca="1" si="178"/>
        <v>24.850683805943376</v>
      </c>
      <c r="Y396" s="314" t="str">
        <f t="shared" ca="1" si="196"/>
        <v/>
      </c>
      <c r="Z396" s="315" t="str">
        <f t="shared" ca="1" si="197"/>
        <v/>
      </c>
      <c r="AA396" s="316" t="str">
        <f t="shared" ca="1" si="198"/>
        <v/>
      </c>
      <c r="AC396" s="310">
        <f t="shared" ca="1" si="199"/>
        <v>33.000400000000191</v>
      </c>
      <c r="AD396" s="323">
        <f t="shared" ca="1" si="200"/>
        <v>612.90891036688618</v>
      </c>
      <c r="AE396" s="324" t="e">
        <f t="shared" ca="1" si="179"/>
        <v>#N/A</v>
      </c>
      <c r="AG396" s="306">
        <f t="shared" ca="1" si="201"/>
        <v>0.77013855699357947</v>
      </c>
      <c r="AH396" s="304">
        <f t="shared" ca="1" si="202"/>
        <v>-9.020188986959603</v>
      </c>
    </row>
    <row r="397" spans="1:34" x14ac:dyDescent="0.2">
      <c r="A397" s="347">
        <f t="shared" ca="1" si="180"/>
        <v>1E-4</v>
      </c>
      <c r="B397" s="304">
        <f t="shared" ca="1" si="181"/>
        <v>33.000500000000194</v>
      </c>
      <c r="D397" s="306">
        <f t="shared" ca="1" si="182"/>
        <v>-0.57095833300432852</v>
      </c>
      <c r="E397" s="307">
        <f t="shared" ca="1" si="183"/>
        <v>-0.80787639257874311</v>
      </c>
      <c r="F397" s="304">
        <f t="shared" ca="1" si="184"/>
        <v>0.98927128923926888</v>
      </c>
      <c r="G397" s="306">
        <f t="shared" ca="1" si="185"/>
        <v>6.2976953484814047</v>
      </c>
      <c r="H397" s="307">
        <f t="shared" ca="1" si="186"/>
        <v>-99.294797539291466</v>
      </c>
      <c r="I397" s="304">
        <f t="shared" ca="1" si="187"/>
        <v>99.494310315068603</v>
      </c>
      <c r="J397" s="306">
        <f t="shared" ca="1" si="188"/>
        <v>612.90891036688618</v>
      </c>
      <c r="K397" s="307">
        <f t="shared" ca="1" si="189"/>
        <v>-7.6905694094218982</v>
      </c>
      <c r="L397" s="304">
        <f t="shared" ca="1" si="174"/>
        <v>612.95715777284533</v>
      </c>
      <c r="M397" s="306">
        <f t="shared" ca="1" si="190"/>
        <v>-1.5074569435614191</v>
      </c>
      <c r="N397" s="304">
        <f t="shared" ca="1" si="191"/>
        <v>-86.37092066376006</v>
      </c>
      <c r="P397" s="310">
        <f t="shared" ca="1" si="192"/>
        <v>23</v>
      </c>
      <c r="Q397" s="304">
        <f t="shared" ca="1" si="193"/>
        <v>0</v>
      </c>
      <c r="R397" s="306">
        <f t="shared" ca="1" si="194"/>
        <v>0</v>
      </c>
      <c r="S397" s="307">
        <f t="shared" ca="1" si="195"/>
        <v>2.7549999999999994</v>
      </c>
      <c r="T397" s="304">
        <f t="shared" ca="1" si="175"/>
        <v>27.026549999999997</v>
      </c>
      <c r="U397" s="311">
        <f t="shared" ca="1" si="176"/>
        <v>0</v>
      </c>
      <c r="V397" s="306">
        <f t="shared" ca="1" si="177"/>
        <v>1.2259424571542621</v>
      </c>
      <c r="W397" s="304">
        <f t="shared" ca="1" si="178"/>
        <v>24.850746951838186</v>
      </c>
      <c r="Y397" s="314" t="str">
        <f t="shared" ca="1" si="196"/>
        <v/>
      </c>
      <c r="Z397" s="315" t="str">
        <f t="shared" ca="1" si="197"/>
        <v/>
      </c>
      <c r="AA397" s="316" t="str">
        <f t="shared" ca="1" si="198"/>
        <v/>
      </c>
      <c r="AC397" s="310">
        <f t="shared" ca="1" si="199"/>
        <v>33.000500000000194</v>
      </c>
      <c r="AD397" s="323">
        <f t="shared" ca="1" si="200"/>
        <v>612.90891036688618</v>
      </c>
      <c r="AE397" s="324" t="e">
        <f t="shared" ca="1" si="179"/>
        <v>#N/A</v>
      </c>
      <c r="AG397" s="306">
        <f t="shared" ca="1" si="201"/>
        <v>0.77011602371449861</v>
      </c>
      <c r="AH397" s="304">
        <f t="shared" ca="1" si="202"/>
        <v>-9.0202119077834411</v>
      </c>
    </row>
    <row r="398" spans="1:34" x14ac:dyDescent="0.2">
      <c r="A398" s="347">
        <f t="shared" ca="1" si="180"/>
        <v>1E-4</v>
      </c>
      <c r="B398" s="304">
        <f t="shared" ca="1" si="181"/>
        <v>33.000600000000198</v>
      </c>
      <c r="D398" s="306">
        <f t="shared" ca="1" si="182"/>
        <v>-0.57095416552174538</v>
      </c>
      <c r="E398" s="307">
        <f t="shared" ca="1" si="183"/>
        <v>-0.80785316173361288</v>
      </c>
      <c r="F398" s="304">
        <f t="shared" ca="1" si="184"/>
        <v>0.98924991283781649</v>
      </c>
      <c r="G398" s="306">
        <f t="shared" ca="1" si="185"/>
        <v>6.2976382530648527</v>
      </c>
      <c r="H398" s="307">
        <f t="shared" ca="1" si="186"/>
        <v>-99.294878324607637</v>
      </c>
      <c r="I398" s="304">
        <f t="shared" ca="1" si="187"/>
        <v>99.494387324437056</v>
      </c>
      <c r="J398" s="306">
        <f t="shared" ca="1" si="188"/>
        <v>612.90891036688618</v>
      </c>
      <c r="K398" s="307">
        <f t="shared" ca="1" si="189"/>
        <v>-7.7004988932150935</v>
      </c>
      <c r="L398" s="304">
        <f t="shared" ca="1" si="174"/>
        <v>612.95728243518579</v>
      </c>
      <c r="M398" s="306">
        <f t="shared" ca="1" si="190"/>
        <v>-1.5074575676609085</v>
      </c>
      <c r="N398" s="304">
        <f t="shared" ca="1" si="191"/>
        <v>-86.370956422026794</v>
      </c>
      <c r="P398" s="310">
        <f t="shared" ca="1" si="192"/>
        <v>23</v>
      </c>
      <c r="Q398" s="304">
        <f t="shared" ca="1" si="193"/>
        <v>0</v>
      </c>
      <c r="R398" s="306">
        <f t="shared" ca="1" si="194"/>
        <v>0</v>
      </c>
      <c r="S398" s="307">
        <f t="shared" ca="1" si="195"/>
        <v>2.7549999999999994</v>
      </c>
      <c r="T398" s="304">
        <f t="shared" ca="1" si="175"/>
        <v>27.026549999999997</v>
      </c>
      <c r="U398" s="311">
        <f t="shared" ca="1" si="176"/>
        <v>0</v>
      </c>
      <c r="V398" s="306">
        <f t="shared" ca="1" si="177"/>
        <v>1.2259436744526231</v>
      </c>
      <c r="W398" s="304">
        <f t="shared" ca="1" si="178"/>
        <v>24.850810096758163</v>
      </c>
      <c r="Y398" s="314" t="str">
        <f t="shared" ca="1" si="196"/>
        <v/>
      </c>
      <c r="Z398" s="315" t="str">
        <f t="shared" ca="1" si="197"/>
        <v/>
      </c>
      <c r="AA398" s="316" t="str">
        <f t="shared" ca="1" si="198"/>
        <v/>
      </c>
      <c r="AC398" s="310">
        <f t="shared" ca="1" si="199"/>
        <v>33.000600000000198</v>
      </c>
      <c r="AD398" s="323">
        <f t="shared" ca="1" si="200"/>
        <v>612.90891036688618</v>
      </c>
      <c r="AE398" s="324" t="e">
        <f t="shared" ca="1" si="179"/>
        <v>#N/A</v>
      </c>
      <c r="AG398" s="306">
        <f t="shared" ca="1" si="201"/>
        <v>0.7700934907813437</v>
      </c>
      <c r="AH398" s="304">
        <f t="shared" ca="1" si="202"/>
        <v>-9.020234828253427</v>
      </c>
    </row>
    <row r="399" spans="1:34" x14ac:dyDescent="0.2">
      <c r="A399" s="347">
        <f t="shared" ca="1" si="180"/>
        <v>1E-4</v>
      </c>
      <c r="B399" s="304">
        <f t="shared" ca="1" si="181"/>
        <v>33.000700000000201</v>
      </c>
      <c r="D399" s="306">
        <f t="shared" ca="1" si="182"/>
        <v>-0.57094999804762336</v>
      </c>
      <c r="E399" s="307">
        <f t="shared" ca="1" si="183"/>
        <v>-0.80782993124709357</v>
      </c>
      <c r="F399" s="304">
        <f t="shared" ca="1" si="184"/>
        <v>0.98922853683527801</v>
      </c>
      <c r="G399" s="306">
        <f t="shared" ca="1" si="185"/>
        <v>6.2975811580650483</v>
      </c>
      <c r="H399" s="307">
        <f t="shared" ca="1" si="186"/>
        <v>-99.294959107600761</v>
      </c>
      <c r="I399" s="304">
        <f t="shared" ca="1" si="187"/>
        <v>99.494464331552251</v>
      </c>
      <c r="J399" s="306">
        <f t="shared" ca="1" si="188"/>
        <v>612.90891036688618</v>
      </c>
      <c r="K399" s="307">
        <f t="shared" ca="1" si="189"/>
        <v>-7.7104283850867041</v>
      </c>
      <c r="L399" s="304">
        <f t="shared" ca="1" si="174"/>
        <v>612.95740725845326</v>
      </c>
      <c r="M399" s="306">
        <f t="shared" ca="1" si="190"/>
        <v>-1.5074581917537737</v>
      </c>
      <c r="N399" s="304">
        <f t="shared" ca="1" si="191"/>
        <v>-86.370992179913998</v>
      </c>
      <c r="P399" s="310">
        <f t="shared" ca="1" si="192"/>
        <v>23</v>
      </c>
      <c r="Q399" s="304">
        <f t="shared" ca="1" si="193"/>
        <v>0</v>
      </c>
      <c r="R399" s="306">
        <f t="shared" ca="1" si="194"/>
        <v>0</v>
      </c>
      <c r="S399" s="307">
        <f t="shared" ca="1" si="195"/>
        <v>2.7549999999999994</v>
      </c>
      <c r="T399" s="304">
        <f t="shared" ca="1" si="175"/>
        <v>27.026549999999997</v>
      </c>
      <c r="U399" s="311">
        <f t="shared" ca="1" si="176"/>
        <v>0</v>
      </c>
      <c r="V399" s="306">
        <f t="shared" ca="1" si="177"/>
        <v>1.225944891753183</v>
      </c>
      <c r="W399" s="304">
        <f t="shared" ca="1" si="178"/>
        <v>24.850873240703276</v>
      </c>
      <c r="Y399" s="314" t="str">
        <f t="shared" ca="1" si="196"/>
        <v/>
      </c>
      <c r="Z399" s="315" t="str">
        <f t="shared" ca="1" si="197"/>
        <v/>
      </c>
      <c r="AA399" s="316" t="str">
        <f t="shared" ca="1" si="198"/>
        <v/>
      </c>
      <c r="AC399" s="310">
        <f t="shared" ca="1" si="199"/>
        <v>33.000700000000201</v>
      </c>
      <c r="AD399" s="323">
        <f t="shared" ca="1" si="200"/>
        <v>612.90891036688618</v>
      </c>
      <c r="AE399" s="324" t="e">
        <f t="shared" ca="1" si="179"/>
        <v>#N/A</v>
      </c>
      <c r="AG399" s="306">
        <f t="shared" ca="1" si="201"/>
        <v>0.77007095819410232</v>
      </c>
      <c r="AH399" s="304">
        <f t="shared" ca="1" si="202"/>
        <v>-9.0202577483695716</v>
      </c>
    </row>
    <row r="400" spans="1:34" x14ac:dyDescent="0.2">
      <c r="A400" s="347">
        <f t="shared" ca="1" si="180"/>
        <v>1E-4</v>
      </c>
      <c r="B400" s="304">
        <f t="shared" ca="1" si="181"/>
        <v>33.000800000000204</v>
      </c>
      <c r="D400" s="306">
        <f t="shared" ca="1" si="182"/>
        <v>-0.57094583058196291</v>
      </c>
      <c r="E400" s="307">
        <f t="shared" ca="1" si="183"/>
        <v>-0.80780670111919584</v>
      </c>
      <c r="F400" s="304">
        <f t="shared" ca="1" si="184"/>
        <v>0.98920716123166297</v>
      </c>
      <c r="G400" s="306">
        <f t="shared" ca="1" si="185"/>
        <v>6.2975240634819905</v>
      </c>
      <c r="H400" s="307">
        <f t="shared" ca="1" si="186"/>
        <v>-99.295039888270878</v>
      </c>
      <c r="I400" s="304">
        <f t="shared" ca="1" si="187"/>
        <v>99.49454133641423</v>
      </c>
      <c r="J400" s="306">
        <f t="shared" ca="1" si="188"/>
        <v>612.90891036688618</v>
      </c>
      <c r="K400" s="307">
        <f t="shared" ca="1" si="189"/>
        <v>-7.7203578850364973</v>
      </c>
      <c r="L400" s="304">
        <f t="shared" ca="1" si="174"/>
        <v>612.95753224264797</v>
      </c>
      <c r="M400" s="306">
        <f t="shared" ca="1" si="190"/>
        <v>-1.5074588158400146</v>
      </c>
      <c r="N400" s="304">
        <f t="shared" ca="1" si="191"/>
        <v>-86.371027937421644</v>
      </c>
      <c r="P400" s="310">
        <f t="shared" ca="1" si="192"/>
        <v>23</v>
      </c>
      <c r="Q400" s="304">
        <f t="shared" ca="1" si="193"/>
        <v>0</v>
      </c>
      <c r="R400" s="306">
        <f t="shared" ca="1" si="194"/>
        <v>0</v>
      </c>
      <c r="S400" s="307">
        <f t="shared" ca="1" si="195"/>
        <v>2.7549999999999994</v>
      </c>
      <c r="T400" s="304">
        <f t="shared" ca="1" si="175"/>
        <v>27.026549999999997</v>
      </c>
      <c r="U400" s="311">
        <f t="shared" ca="1" si="176"/>
        <v>0</v>
      </c>
      <c r="V400" s="306">
        <f t="shared" ca="1" si="177"/>
        <v>1.2259461090559423</v>
      </c>
      <c r="W400" s="304">
        <f t="shared" ca="1" si="178"/>
        <v>24.85093638367357</v>
      </c>
      <c r="Y400" s="314" t="str">
        <f t="shared" ca="1" si="196"/>
        <v/>
      </c>
      <c r="Z400" s="315" t="str">
        <f t="shared" ca="1" si="197"/>
        <v/>
      </c>
      <c r="AA400" s="316" t="str">
        <f t="shared" ca="1" si="198"/>
        <v/>
      </c>
      <c r="AC400" s="310">
        <f t="shared" ca="1" si="199"/>
        <v>33.000800000000204</v>
      </c>
      <c r="AD400" s="323">
        <f t="shared" ca="1" si="200"/>
        <v>612.90891036688618</v>
      </c>
      <c r="AE400" s="324" t="e">
        <f t="shared" ca="1" si="179"/>
        <v>#N/A</v>
      </c>
      <c r="AG400" s="306">
        <f t="shared" ca="1" si="201"/>
        <v>0.77004842595278866</v>
      </c>
      <c r="AH400" s="304">
        <f t="shared" ca="1" si="202"/>
        <v>-9.0202806681318624</v>
      </c>
    </row>
    <row r="401" spans="1:34" x14ac:dyDescent="0.2">
      <c r="A401" s="347">
        <f t="shared" ca="1" si="180"/>
        <v>1E-4</v>
      </c>
      <c r="B401" s="304">
        <f t="shared" ca="1" si="181"/>
        <v>33.000900000000208</v>
      </c>
      <c r="D401" s="306">
        <f t="shared" ca="1" si="182"/>
        <v>-0.57094166312476613</v>
      </c>
      <c r="E401" s="307">
        <f t="shared" ca="1" si="183"/>
        <v>-0.80778347134990192</v>
      </c>
      <c r="F401" s="304">
        <f t="shared" ca="1" si="184"/>
        <v>0.9891857860269585</v>
      </c>
      <c r="G401" s="306">
        <f t="shared" ca="1" si="185"/>
        <v>6.2974669693156784</v>
      </c>
      <c r="H401" s="307">
        <f t="shared" ca="1" si="186"/>
        <v>-99.295120666618018</v>
      </c>
      <c r="I401" s="304">
        <f t="shared" ca="1" si="187"/>
        <v>99.49461833902302</v>
      </c>
      <c r="J401" s="306">
        <f t="shared" ca="1" si="188"/>
        <v>612.90891036688618</v>
      </c>
      <c r="K401" s="307">
        <f t="shared" ca="1" si="189"/>
        <v>-7.7302873930642422</v>
      </c>
      <c r="L401" s="304">
        <f t="shared" ca="1" si="174"/>
        <v>612.95765738777015</v>
      </c>
      <c r="M401" s="306">
        <f t="shared" ca="1" si="190"/>
        <v>-1.5074594399196317</v>
      </c>
      <c r="N401" s="304">
        <f t="shared" ca="1" si="191"/>
        <v>-86.37106369454979</v>
      </c>
      <c r="P401" s="310">
        <f t="shared" ca="1" si="192"/>
        <v>23</v>
      </c>
      <c r="Q401" s="304">
        <f t="shared" ca="1" si="193"/>
        <v>0</v>
      </c>
      <c r="R401" s="306">
        <f t="shared" ca="1" si="194"/>
        <v>0</v>
      </c>
      <c r="S401" s="307">
        <f t="shared" ca="1" si="195"/>
        <v>2.7549999999999994</v>
      </c>
      <c r="T401" s="304">
        <f t="shared" ca="1" si="175"/>
        <v>27.026549999999997</v>
      </c>
      <c r="U401" s="311">
        <f t="shared" ca="1" si="176"/>
        <v>0</v>
      </c>
      <c r="V401" s="306">
        <f t="shared" ca="1" si="177"/>
        <v>1.2259473263609018</v>
      </c>
      <c r="W401" s="304">
        <f t="shared" ca="1" si="178"/>
        <v>24.850999525669053</v>
      </c>
      <c r="Y401" s="314" t="str">
        <f t="shared" ca="1" si="196"/>
        <v/>
      </c>
      <c r="Z401" s="315" t="str">
        <f t="shared" ca="1" si="197"/>
        <v/>
      </c>
      <c r="AA401" s="316" t="str">
        <f t="shared" ca="1" si="198"/>
        <v/>
      </c>
      <c r="AC401" s="310">
        <f t="shared" ca="1" si="199"/>
        <v>33.000900000000208</v>
      </c>
      <c r="AD401" s="323">
        <f t="shared" ca="1" si="200"/>
        <v>612.90891036688618</v>
      </c>
      <c r="AE401" s="324" t="e">
        <f t="shared" ca="1" si="179"/>
        <v>#N/A</v>
      </c>
      <c r="AG401" s="306">
        <f t="shared" ca="1" si="201"/>
        <v>0.77002589405738497</v>
      </c>
      <c r="AH401" s="304">
        <f t="shared" ca="1" si="202"/>
        <v>-9.020303587540317</v>
      </c>
    </row>
    <row r="402" spans="1:34" x14ac:dyDescent="0.2">
      <c r="A402" s="347">
        <f t="shared" ca="1" si="180"/>
        <v>1E-4</v>
      </c>
      <c r="B402" s="304">
        <f t="shared" ca="1" si="181"/>
        <v>33.001000000000211</v>
      </c>
      <c r="D402" s="306">
        <f t="shared" ca="1" si="182"/>
        <v>-0.57093749567603047</v>
      </c>
      <c r="E402" s="307">
        <f t="shared" ca="1" si="183"/>
        <v>-0.80776024193920826</v>
      </c>
      <c r="F402" s="304">
        <f t="shared" ca="1" si="184"/>
        <v>0.98916441122116072</v>
      </c>
      <c r="G402" s="306">
        <f t="shared" ca="1" si="185"/>
        <v>6.2974098755661112</v>
      </c>
      <c r="H402" s="307">
        <f t="shared" ca="1" si="186"/>
        <v>-99.29520144264221</v>
      </c>
      <c r="I402" s="304">
        <f t="shared" ca="1" si="187"/>
        <v>99.494695339378637</v>
      </c>
      <c r="J402" s="306">
        <f t="shared" ca="1" si="188"/>
        <v>612.90891036688618</v>
      </c>
      <c r="K402" s="307">
        <f t="shared" ca="1" si="189"/>
        <v>-7.7402169091697051</v>
      </c>
      <c r="L402" s="304">
        <f t="shared" ca="1" si="174"/>
        <v>612.95778269382038</v>
      </c>
      <c r="M402" s="306">
        <f t="shared" ca="1" si="190"/>
        <v>-1.5074600639926246</v>
      </c>
      <c r="N402" s="304">
        <f t="shared" ca="1" si="191"/>
        <v>-86.371099451298392</v>
      </c>
      <c r="P402" s="310">
        <f t="shared" ca="1" si="192"/>
        <v>23</v>
      </c>
      <c r="Q402" s="304">
        <f t="shared" ca="1" si="193"/>
        <v>0</v>
      </c>
      <c r="R402" s="306">
        <f t="shared" ca="1" si="194"/>
        <v>0</v>
      </c>
      <c r="S402" s="307">
        <f t="shared" ca="1" si="195"/>
        <v>2.7549999999999994</v>
      </c>
      <c r="T402" s="304">
        <f t="shared" ca="1" si="175"/>
        <v>27.026549999999997</v>
      </c>
      <c r="U402" s="311">
        <f t="shared" ca="1" si="176"/>
        <v>0</v>
      </c>
      <c r="V402" s="306">
        <f t="shared" ca="1" si="177"/>
        <v>1.2259485436680604</v>
      </c>
      <c r="W402" s="304">
        <f t="shared" ca="1" si="178"/>
        <v>24.851062666689714</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0.77000336250788592</v>
      </c>
      <c r="AH402" s="304">
        <f t="shared" ca="1" si="202"/>
        <v>-9.0203265065949392</v>
      </c>
    </row>
    <row r="403" spans="1:34" x14ac:dyDescent="0.2">
      <c r="A403" s="347">
        <f t="shared" ca="1" si="180"/>
        <v>1E-4</v>
      </c>
      <c r="B403" s="304">
        <f t="shared" ca="1" si="181"/>
        <v>33.001100000000214</v>
      </c>
      <c r="D403" s="306">
        <f t="shared" ca="1" si="182"/>
        <v>-0.57093332823576071</v>
      </c>
      <c r="E403" s="307">
        <f t="shared" ca="1" si="183"/>
        <v>-0.80773701288712019</v>
      </c>
      <c r="F403" s="304">
        <f t="shared" ca="1" si="184"/>
        <v>0.98914303681427729</v>
      </c>
      <c r="G403" s="306">
        <f t="shared" ca="1" si="185"/>
        <v>6.297352782233288</v>
      </c>
      <c r="H403" s="307">
        <f t="shared" ca="1" si="186"/>
        <v>-99.295282216343494</v>
      </c>
      <c r="I403" s="304">
        <f t="shared" ca="1" si="187"/>
        <v>99.494772337481137</v>
      </c>
      <c r="J403" s="306">
        <f t="shared" ca="1" si="188"/>
        <v>612.90891036688618</v>
      </c>
      <c r="K403" s="307">
        <f t="shared" ca="1" si="189"/>
        <v>-7.7501464333526542</v>
      </c>
      <c r="L403" s="304">
        <f t="shared" ca="1" si="174"/>
        <v>612.95790816079864</v>
      </c>
      <c r="M403" s="306">
        <f t="shared" ca="1" si="190"/>
        <v>-1.5074606880589938</v>
      </c>
      <c r="N403" s="304">
        <f t="shared" ca="1" si="191"/>
        <v>-86.371135207667479</v>
      </c>
      <c r="P403" s="310">
        <f t="shared" ca="1" si="192"/>
        <v>23</v>
      </c>
      <c r="Q403" s="304">
        <f t="shared" ca="1" si="193"/>
        <v>0</v>
      </c>
      <c r="R403" s="306">
        <f t="shared" ca="1" si="194"/>
        <v>0</v>
      </c>
      <c r="S403" s="307">
        <f t="shared" ca="1" si="195"/>
        <v>2.7549999999999994</v>
      </c>
      <c r="T403" s="304">
        <f t="shared" ca="1" si="175"/>
        <v>27.026549999999997</v>
      </c>
      <c r="U403" s="311">
        <f t="shared" ca="1" si="176"/>
        <v>0</v>
      </c>
      <c r="V403" s="306">
        <f t="shared" ca="1" si="177"/>
        <v>1.2259497609774181</v>
      </c>
      <c r="W403" s="304">
        <f t="shared" ca="1" si="178"/>
        <v>24.851125806735574</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0.76998083130430217</v>
      </c>
      <c r="AH403" s="304">
        <f t="shared" ca="1" si="202"/>
        <v>-9.0203494252957235</v>
      </c>
    </row>
    <row r="404" spans="1:34" x14ac:dyDescent="0.2">
      <c r="A404" s="347">
        <f t="shared" ca="1" si="180"/>
        <v>1E-4</v>
      </c>
      <c r="B404" s="304">
        <f t="shared" ca="1" si="181"/>
        <v>33.001200000000217</v>
      </c>
      <c r="D404" s="306">
        <f t="shared" ca="1" si="182"/>
        <v>-0.57092916080395251</v>
      </c>
      <c r="E404" s="307">
        <f t="shared" ca="1" si="183"/>
        <v>-0.80771378419362883</v>
      </c>
      <c r="F404" s="304">
        <f t="shared" ca="1" si="184"/>
        <v>0.98912166280629887</v>
      </c>
      <c r="G404" s="306">
        <f t="shared" ca="1" si="185"/>
        <v>6.2972956893172078</v>
      </c>
      <c r="H404" s="307">
        <f t="shared" ca="1" si="186"/>
        <v>-99.295362987721916</v>
      </c>
      <c r="I404" s="304">
        <f t="shared" ca="1" si="187"/>
        <v>99.494849333330563</v>
      </c>
      <c r="J404" s="306">
        <f t="shared" ca="1" si="188"/>
        <v>612.90891036688618</v>
      </c>
      <c r="K404" s="307">
        <f t="shared" ca="1" si="189"/>
        <v>-7.7600759656128577</v>
      </c>
      <c r="L404" s="304">
        <f t="shared" ca="1" si="174"/>
        <v>612.95803378870551</v>
      </c>
      <c r="M404" s="306">
        <f t="shared" ca="1" si="190"/>
        <v>-1.5074613121187392</v>
      </c>
      <c r="N404" s="304">
        <f t="shared" ca="1" si="191"/>
        <v>-86.37117096365705</v>
      </c>
      <c r="P404" s="310">
        <f t="shared" ca="1" si="192"/>
        <v>23</v>
      </c>
      <c r="Q404" s="304">
        <f t="shared" ca="1" si="193"/>
        <v>0</v>
      </c>
      <c r="R404" s="306">
        <f t="shared" ca="1" si="194"/>
        <v>0</v>
      </c>
      <c r="S404" s="307">
        <f t="shared" ca="1" si="195"/>
        <v>2.7549999999999994</v>
      </c>
      <c r="T404" s="304">
        <f t="shared" ca="1" si="175"/>
        <v>27.026549999999997</v>
      </c>
      <c r="U404" s="311">
        <f t="shared" ca="1" si="176"/>
        <v>0</v>
      </c>
      <c r="V404" s="306">
        <f t="shared" ca="1" si="177"/>
        <v>1.2259509782889757</v>
      </c>
      <c r="W404" s="304">
        <f t="shared" ca="1" si="178"/>
        <v>24.851188945806662</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0.7699583004466195</v>
      </c>
      <c r="AH404" s="304">
        <f t="shared" ca="1" si="202"/>
        <v>-9.0203723436426788</v>
      </c>
    </row>
    <row r="405" spans="1:34" x14ac:dyDescent="0.2">
      <c r="A405" s="347">
        <f t="shared" ca="1" si="180"/>
        <v>1E-4</v>
      </c>
      <c r="B405" s="304">
        <f t="shared" ca="1" si="181"/>
        <v>33.001300000000221</v>
      </c>
      <c r="D405" s="306">
        <f t="shared" ca="1" si="182"/>
        <v>-0.57092499338060954</v>
      </c>
      <c r="E405" s="307">
        <f t="shared" ca="1" si="183"/>
        <v>-0.80769055585872529</v>
      </c>
      <c r="F405" s="304">
        <f t="shared" ca="1" si="184"/>
        <v>0.98910028919722071</v>
      </c>
      <c r="G405" s="306">
        <f t="shared" ca="1" si="185"/>
        <v>6.2972385968178699</v>
      </c>
      <c r="H405" s="307">
        <f t="shared" ca="1" si="186"/>
        <v>-99.295443756777502</v>
      </c>
      <c r="I405" s="304">
        <f t="shared" ca="1" si="187"/>
        <v>99.49492632692693</v>
      </c>
      <c r="J405" s="306">
        <f t="shared" ca="1" si="188"/>
        <v>612.90891036688618</v>
      </c>
      <c r="K405" s="307">
        <f t="shared" ca="1" si="189"/>
        <v>-7.770005505950083</v>
      </c>
      <c r="L405" s="304">
        <f t="shared" ca="1" si="174"/>
        <v>612.95815957754098</v>
      </c>
      <c r="M405" s="306">
        <f t="shared" ca="1" si="190"/>
        <v>-1.5074619361718609</v>
      </c>
      <c r="N405" s="304">
        <f t="shared" ca="1" si="191"/>
        <v>-86.371206719267121</v>
      </c>
      <c r="P405" s="310">
        <f t="shared" ca="1" si="192"/>
        <v>23</v>
      </c>
      <c r="Q405" s="304">
        <f t="shared" ca="1" si="193"/>
        <v>0</v>
      </c>
      <c r="R405" s="306">
        <f t="shared" ca="1" si="194"/>
        <v>0</v>
      </c>
      <c r="S405" s="307">
        <f t="shared" ca="1" si="195"/>
        <v>2.7549999999999994</v>
      </c>
      <c r="T405" s="304">
        <f t="shared" ca="1" si="175"/>
        <v>27.026549999999997</v>
      </c>
      <c r="U405" s="311">
        <f t="shared" ca="1" si="176"/>
        <v>0</v>
      </c>
      <c r="V405" s="306">
        <f t="shared" ca="1" si="177"/>
        <v>1.2259521956027328</v>
      </c>
      <c r="W405" s="304">
        <f t="shared" ca="1" si="178"/>
        <v>24.851252083902978</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0.76993576993483082</v>
      </c>
      <c r="AH405" s="304">
        <f t="shared" ca="1" si="202"/>
        <v>-9.0203952616358141</v>
      </c>
    </row>
    <row r="406" spans="1:34" x14ac:dyDescent="0.2">
      <c r="A406" s="347">
        <f t="shared" ca="1" si="180"/>
        <v>1E-4</v>
      </c>
      <c r="B406" s="304">
        <f t="shared" ca="1" si="181"/>
        <v>33.001400000000224</v>
      </c>
      <c r="D406" s="306">
        <f t="shared" ca="1" si="182"/>
        <v>-0.57092082596573301</v>
      </c>
      <c r="E406" s="307">
        <f t="shared" ca="1" si="183"/>
        <v>-0.80766732788240958</v>
      </c>
      <c r="F406" s="304">
        <f t="shared" ca="1" si="184"/>
        <v>0.98907891598704423</v>
      </c>
      <c r="G406" s="306">
        <f t="shared" ca="1" si="185"/>
        <v>6.2971815047352733</v>
      </c>
      <c r="H406" s="307">
        <f t="shared" ca="1" si="186"/>
        <v>-99.295524523510295</v>
      </c>
      <c r="I406" s="304">
        <f t="shared" ca="1" si="187"/>
        <v>99.495003318270278</v>
      </c>
      <c r="J406" s="306">
        <f t="shared" ca="1" si="188"/>
        <v>612.90891036688618</v>
      </c>
      <c r="K406" s="307">
        <f t="shared" ca="1" si="189"/>
        <v>-7.7799350543640973</v>
      </c>
      <c r="L406" s="304">
        <f t="shared" ca="1" si="174"/>
        <v>612.95828552730552</v>
      </c>
      <c r="M406" s="306">
        <f t="shared" ca="1" si="190"/>
        <v>-1.5074625602183589</v>
      </c>
      <c r="N406" s="304">
        <f t="shared" ca="1" si="191"/>
        <v>-86.371242474497677</v>
      </c>
      <c r="P406" s="310">
        <f t="shared" ca="1" si="192"/>
        <v>23</v>
      </c>
      <c r="Q406" s="304">
        <f t="shared" ca="1" si="193"/>
        <v>0</v>
      </c>
      <c r="R406" s="306">
        <f t="shared" ca="1" si="194"/>
        <v>0</v>
      </c>
      <c r="S406" s="307">
        <f t="shared" ca="1" si="195"/>
        <v>2.7549999999999994</v>
      </c>
      <c r="T406" s="304">
        <f t="shared" ca="1" si="175"/>
        <v>27.026549999999997</v>
      </c>
      <c r="U406" s="311">
        <f t="shared" ca="1" si="176"/>
        <v>0</v>
      </c>
      <c r="V406" s="306">
        <f t="shared" ca="1" si="177"/>
        <v>1.2259534129186891</v>
      </c>
      <c r="W406" s="304">
        <f t="shared" ca="1" si="178"/>
        <v>24.851315221024525</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0.76991323976893788</v>
      </c>
      <c r="AH406" s="304">
        <f t="shared" ca="1" si="202"/>
        <v>-9.0204181792751292</v>
      </c>
    </row>
    <row r="407" spans="1:34" x14ac:dyDescent="0.2">
      <c r="A407" s="347">
        <f t="shared" ca="1" si="180"/>
        <v>1E-4</v>
      </c>
      <c r="B407" s="304">
        <f t="shared" ca="1" si="181"/>
        <v>33.001500000000227</v>
      </c>
      <c r="D407" s="306">
        <f t="shared" ca="1" si="182"/>
        <v>-0.57091665855932205</v>
      </c>
      <c r="E407" s="307">
        <f t="shared" ca="1" si="183"/>
        <v>-0.80764410026467814</v>
      </c>
      <c r="F407" s="304">
        <f t="shared" ca="1" si="184"/>
        <v>0.98905754317576644</v>
      </c>
      <c r="G407" s="306">
        <f t="shared" ca="1" si="185"/>
        <v>6.2971244130694171</v>
      </c>
      <c r="H407" s="307">
        <f t="shared" ca="1" si="186"/>
        <v>-99.295605287920324</v>
      </c>
      <c r="I407" s="304">
        <f t="shared" ca="1" si="187"/>
        <v>99.495080307360638</v>
      </c>
      <c r="J407" s="306">
        <f t="shared" ca="1" si="188"/>
        <v>612.90891036688618</v>
      </c>
      <c r="K407" s="307">
        <f t="shared" ca="1" si="189"/>
        <v>-7.7898646108546687</v>
      </c>
      <c r="L407" s="304">
        <f t="shared" ca="1" si="174"/>
        <v>612.95841163799946</v>
      </c>
      <c r="M407" s="306">
        <f t="shared" ca="1" si="190"/>
        <v>-1.5074631842582333</v>
      </c>
      <c r="N407" s="304">
        <f t="shared" ca="1" si="191"/>
        <v>-86.371278229348732</v>
      </c>
      <c r="P407" s="310">
        <f t="shared" ca="1" si="192"/>
        <v>23</v>
      </c>
      <c r="Q407" s="304">
        <f t="shared" ca="1" si="193"/>
        <v>0</v>
      </c>
      <c r="R407" s="306">
        <f t="shared" ca="1" si="194"/>
        <v>0</v>
      </c>
      <c r="S407" s="307">
        <f t="shared" ca="1" si="195"/>
        <v>2.7549999999999994</v>
      </c>
      <c r="T407" s="304">
        <f t="shared" ca="1" si="175"/>
        <v>27.026549999999997</v>
      </c>
      <c r="U407" s="311">
        <f t="shared" ca="1" si="176"/>
        <v>0</v>
      </c>
      <c r="V407" s="306">
        <f t="shared" ca="1" si="177"/>
        <v>1.2259546302368449</v>
      </c>
      <c r="W407" s="304">
        <f t="shared" ca="1" si="178"/>
        <v>24.851378357171317</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0.76989070994893538</v>
      </c>
      <c r="AH407" s="304">
        <f t="shared" ca="1" si="202"/>
        <v>-9.0204410965606279</v>
      </c>
    </row>
    <row r="408" spans="1:34" x14ac:dyDescent="0.2">
      <c r="A408" s="347">
        <f t="shared" ca="1" si="180"/>
        <v>1E-4</v>
      </c>
      <c r="B408" s="304">
        <f t="shared" ca="1" si="181"/>
        <v>33.001600000000231</v>
      </c>
      <c r="D408" s="306">
        <f t="shared" ca="1" si="182"/>
        <v>-0.57091249116137821</v>
      </c>
      <c r="E408" s="307">
        <f t="shared" ca="1" si="183"/>
        <v>-0.80762087300552743</v>
      </c>
      <c r="F408" s="304">
        <f t="shared" ca="1" si="184"/>
        <v>0.98903617076338568</v>
      </c>
      <c r="G408" s="306">
        <f t="shared" ca="1" si="185"/>
        <v>6.2970673218203013</v>
      </c>
      <c r="H408" s="307">
        <f t="shared" ca="1" si="186"/>
        <v>-99.295686050007632</v>
      </c>
      <c r="I408" s="304">
        <f t="shared" ca="1" si="187"/>
        <v>99.49515729419808</v>
      </c>
      <c r="J408" s="306">
        <f t="shared" ca="1" si="188"/>
        <v>612.90891036688618</v>
      </c>
      <c r="K408" s="307">
        <f t="shared" ca="1" si="189"/>
        <v>-7.7997941754215647</v>
      </c>
      <c r="L408" s="304">
        <f t="shared" ca="1" si="174"/>
        <v>612.95853790962292</v>
      </c>
      <c r="M408" s="306">
        <f t="shared" ca="1" si="190"/>
        <v>-1.5074638082914846</v>
      </c>
      <c r="N408" s="304">
        <f t="shared" ca="1" si="191"/>
        <v>-86.371313983820301</v>
      </c>
      <c r="P408" s="310">
        <f t="shared" ca="1" si="192"/>
        <v>23</v>
      </c>
      <c r="Q408" s="304">
        <f t="shared" ca="1" si="193"/>
        <v>0</v>
      </c>
      <c r="R408" s="306">
        <f t="shared" ca="1" si="194"/>
        <v>0</v>
      </c>
      <c r="S408" s="307">
        <f t="shared" ca="1" si="195"/>
        <v>2.7549999999999994</v>
      </c>
      <c r="T408" s="304">
        <f t="shared" ca="1" si="175"/>
        <v>27.026549999999997</v>
      </c>
      <c r="U408" s="311">
        <f t="shared" ca="1" si="176"/>
        <v>0</v>
      </c>
      <c r="V408" s="306">
        <f t="shared" ca="1" si="177"/>
        <v>1.2259558475571999</v>
      </c>
      <c r="W408" s="304">
        <f t="shared" ca="1" si="178"/>
        <v>24.851441492343383</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0.76986818047482153</v>
      </c>
      <c r="AH408" s="304">
        <f t="shared" ca="1" si="202"/>
        <v>-9.0204640134923135</v>
      </c>
    </row>
    <row r="409" spans="1:34" x14ac:dyDescent="0.2">
      <c r="A409" s="347">
        <f t="shared" ca="1" si="180"/>
        <v>1E-4</v>
      </c>
      <c r="B409" s="304">
        <f t="shared" ca="1" si="181"/>
        <v>33.001700000000234</v>
      </c>
      <c r="D409" s="306">
        <f t="shared" ca="1" si="182"/>
        <v>-0.57090832377189926</v>
      </c>
      <c r="E409" s="307">
        <f t="shared" ca="1" si="183"/>
        <v>-0.80759764610494855</v>
      </c>
      <c r="F409" s="304">
        <f t="shared" ca="1" si="184"/>
        <v>0.98901479874989418</v>
      </c>
      <c r="G409" s="306">
        <f t="shared" ca="1" si="185"/>
        <v>6.2970102309879241</v>
      </c>
      <c r="H409" s="307">
        <f t="shared" ca="1" si="186"/>
        <v>-99.295766809772246</v>
      </c>
      <c r="I409" s="304">
        <f t="shared" ca="1" si="187"/>
        <v>99.49523427878259</v>
      </c>
      <c r="J409" s="306">
        <f t="shared" ca="1" si="188"/>
        <v>612.90891036688618</v>
      </c>
      <c r="K409" s="307">
        <f t="shared" ca="1" si="189"/>
        <v>-7.8097237480645534</v>
      </c>
      <c r="L409" s="304">
        <f t="shared" ca="1" si="174"/>
        <v>612.95866434217635</v>
      </c>
      <c r="M409" s="306">
        <f t="shared" ca="1" si="190"/>
        <v>-1.5074644323181123</v>
      </c>
      <c r="N409" s="304">
        <f t="shared" ca="1" si="191"/>
        <v>-86.371349737912368</v>
      </c>
      <c r="P409" s="310">
        <f t="shared" ca="1" si="192"/>
        <v>23</v>
      </c>
      <c r="Q409" s="304">
        <f t="shared" ca="1" si="193"/>
        <v>0</v>
      </c>
      <c r="R409" s="306">
        <f t="shared" ca="1" si="194"/>
        <v>0</v>
      </c>
      <c r="S409" s="307">
        <f t="shared" ca="1" si="195"/>
        <v>2.7549999999999994</v>
      </c>
      <c r="T409" s="304">
        <f t="shared" ca="1" si="175"/>
        <v>27.026549999999997</v>
      </c>
      <c r="U409" s="311">
        <f t="shared" ca="1" si="176"/>
        <v>0</v>
      </c>
      <c r="V409" s="306">
        <f t="shared" ca="1" si="177"/>
        <v>1.225957064879754</v>
      </c>
      <c r="W409" s="304">
        <f t="shared" ca="1" si="178"/>
        <v>24.851504626540702</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0.76984565134658567</v>
      </c>
      <c r="AH409" s="304">
        <f t="shared" ca="1" si="202"/>
        <v>-9.0204869300701951</v>
      </c>
    </row>
    <row r="410" spans="1:34" x14ac:dyDescent="0.2">
      <c r="A410" s="347">
        <f t="shared" ca="1" si="180"/>
        <v>1E-4</v>
      </c>
      <c r="B410" s="304">
        <f t="shared" ca="1" si="181"/>
        <v>33.001800000000237</v>
      </c>
      <c r="D410" s="306">
        <f t="shared" ca="1" si="182"/>
        <v>-0.57090415639088987</v>
      </c>
      <c r="E410" s="307">
        <f t="shared" ca="1" si="183"/>
        <v>-0.80757441956294684</v>
      </c>
      <c r="F410" s="304">
        <f t="shared" ca="1" si="184"/>
        <v>0.98899342713529914</v>
      </c>
      <c r="G410" s="306">
        <f t="shared" ca="1" si="185"/>
        <v>6.2969531405722847</v>
      </c>
      <c r="H410" s="307">
        <f t="shared" ca="1" si="186"/>
        <v>-99.295847567214196</v>
      </c>
      <c r="I410" s="304">
        <f t="shared" ca="1" si="187"/>
        <v>99.49531126111421</v>
      </c>
      <c r="J410" s="306">
        <f t="shared" ca="1" si="188"/>
        <v>612.90891036688618</v>
      </c>
      <c r="K410" s="307">
        <f t="shared" ca="1" si="189"/>
        <v>-7.8196533287834029</v>
      </c>
      <c r="L410" s="304">
        <f t="shared" ca="1" si="174"/>
        <v>612.95879093565998</v>
      </c>
      <c r="M410" s="306">
        <f t="shared" ca="1" si="190"/>
        <v>-1.5074650563381169</v>
      </c>
      <c r="N410" s="304">
        <f t="shared" ca="1" si="191"/>
        <v>-86.371385491624963</v>
      </c>
      <c r="P410" s="310">
        <f t="shared" ca="1" si="192"/>
        <v>23</v>
      </c>
      <c r="Q410" s="304">
        <f t="shared" ca="1" si="193"/>
        <v>0</v>
      </c>
      <c r="R410" s="306">
        <f t="shared" ca="1" si="194"/>
        <v>0</v>
      </c>
      <c r="S410" s="307">
        <f t="shared" ca="1" si="195"/>
        <v>2.7549999999999994</v>
      </c>
      <c r="T410" s="304">
        <f t="shared" ca="1" si="175"/>
        <v>27.026549999999997</v>
      </c>
      <c r="U410" s="311">
        <f t="shared" ca="1" si="176"/>
        <v>0</v>
      </c>
      <c r="V410" s="306">
        <f t="shared" ca="1" si="177"/>
        <v>1.2259582822045076</v>
      </c>
      <c r="W410" s="304">
        <f t="shared" ca="1" si="178"/>
        <v>24.851567759763309</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0.76982312256423491</v>
      </c>
      <c r="AH410" s="304">
        <f t="shared" ca="1" si="202"/>
        <v>-9.0205098462942672</v>
      </c>
    </row>
    <row r="411" spans="1:34" x14ac:dyDescent="0.2">
      <c r="A411" s="347">
        <f t="shared" ca="1" si="180"/>
        <v>1E-4</v>
      </c>
      <c r="B411" s="304">
        <f t="shared" ca="1" si="181"/>
        <v>33.001900000000241</v>
      </c>
      <c r="D411" s="306">
        <f t="shared" ca="1" si="182"/>
        <v>-0.57089998901834771</v>
      </c>
      <c r="E411" s="307">
        <f t="shared" ca="1" si="183"/>
        <v>-0.80755119337950809</v>
      </c>
      <c r="F411" s="304">
        <f t="shared" ca="1" si="184"/>
        <v>0.98897205591958826</v>
      </c>
      <c r="G411" s="306">
        <f t="shared" ca="1" si="185"/>
        <v>6.2968960505733831</v>
      </c>
      <c r="H411" s="307">
        <f t="shared" ca="1" si="186"/>
        <v>-99.295928322333538</v>
      </c>
      <c r="I411" s="304">
        <f t="shared" ca="1" si="187"/>
        <v>99.495388241192998</v>
      </c>
      <c r="J411" s="306">
        <f t="shared" ca="1" si="188"/>
        <v>612.90891036688618</v>
      </c>
      <c r="K411" s="307">
        <f t="shared" ca="1" si="189"/>
        <v>-7.8295829175778806</v>
      </c>
      <c r="L411" s="304">
        <f t="shared" ca="1" si="174"/>
        <v>612.95891769007403</v>
      </c>
      <c r="M411" s="306">
        <f t="shared" ca="1" si="190"/>
        <v>-1.5074656803514983</v>
      </c>
      <c r="N411" s="304">
        <f t="shared" ca="1" si="191"/>
        <v>-86.371421244958086</v>
      </c>
      <c r="P411" s="310">
        <f t="shared" ca="1" si="192"/>
        <v>23</v>
      </c>
      <c r="Q411" s="304">
        <f t="shared" ca="1" si="193"/>
        <v>0</v>
      </c>
      <c r="R411" s="306">
        <f t="shared" ca="1" si="194"/>
        <v>0</v>
      </c>
      <c r="S411" s="307">
        <f t="shared" ca="1" si="195"/>
        <v>2.7549999999999994</v>
      </c>
      <c r="T411" s="304">
        <f t="shared" ca="1" si="175"/>
        <v>27.026549999999997</v>
      </c>
      <c r="U411" s="311">
        <f t="shared" ca="1" si="176"/>
        <v>0</v>
      </c>
      <c r="V411" s="306">
        <f t="shared" ca="1" si="177"/>
        <v>1.2259594995314604</v>
      </c>
      <c r="W411" s="304">
        <f t="shared" ca="1" si="178"/>
        <v>24.851630892011205</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0.76980059412775681</v>
      </c>
      <c r="AH411" s="304">
        <f t="shared" ca="1" si="202"/>
        <v>-9.0205327621645424</v>
      </c>
    </row>
    <row r="412" spans="1:34" x14ac:dyDescent="0.2">
      <c r="A412" s="347">
        <f t="shared" ca="1" si="180"/>
        <v>1E-4</v>
      </c>
      <c r="B412" s="304">
        <f t="shared" ca="1" si="181"/>
        <v>33.002000000000244</v>
      </c>
      <c r="D412" s="306">
        <f t="shared" ca="1" si="182"/>
        <v>-0.57089582165427422</v>
      </c>
      <c r="E412" s="307">
        <f t="shared" ca="1" si="183"/>
        <v>-0.80752796755463407</v>
      </c>
      <c r="F412" s="304">
        <f t="shared" ca="1" si="184"/>
        <v>0.9889506851027644</v>
      </c>
      <c r="G412" s="306">
        <f t="shared" ca="1" si="185"/>
        <v>6.2968389609912174</v>
      </c>
      <c r="H412" s="307">
        <f t="shared" ca="1" si="186"/>
        <v>-99.2960090751303</v>
      </c>
      <c r="I412" s="304">
        <f t="shared" ca="1" si="187"/>
        <v>99.495465219018982</v>
      </c>
      <c r="J412" s="306">
        <f t="shared" ca="1" si="188"/>
        <v>612.90891036688618</v>
      </c>
      <c r="K412" s="307">
        <f t="shared" ca="1" si="189"/>
        <v>-7.8395125144477538</v>
      </c>
      <c r="L412" s="304">
        <f t="shared" ca="1" si="174"/>
        <v>612.95904460541885</v>
      </c>
      <c r="M412" s="306">
        <f t="shared" ca="1" si="190"/>
        <v>-1.5074663043582566</v>
      </c>
      <c r="N412" s="304">
        <f t="shared" ca="1" si="191"/>
        <v>-86.371456997911721</v>
      </c>
      <c r="P412" s="310">
        <f t="shared" ca="1" si="192"/>
        <v>23</v>
      </c>
      <c r="Q412" s="304">
        <f t="shared" ca="1" si="193"/>
        <v>0</v>
      </c>
      <c r="R412" s="306">
        <f t="shared" ca="1" si="194"/>
        <v>0</v>
      </c>
      <c r="S412" s="307">
        <f t="shared" ca="1" si="195"/>
        <v>2.7549999999999994</v>
      </c>
      <c r="T412" s="304">
        <f t="shared" ca="1" si="175"/>
        <v>27.026549999999997</v>
      </c>
      <c r="U412" s="311">
        <f t="shared" ca="1" si="176"/>
        <v>0</v>
      </c>
      <c r="V412" s="306">
        <f t="shared" ca="1" si="177"/>
        <v>1.2259607168606126</v>
      </c>
      <c r="W412" s="304">
        <f t="shared" ca="1" si="178"/>
        <v>24.851694023284416</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0.76977806603715315</v>
      </c>
      <c r="AH412" s="304">
        <f t="shared" ca="1" si="202"/>
        <v>-9.0205556776810205</v>
      </c>
    </row>
    <row r="413" spans="1:34" x14ac:dyDescent="0.2">
      <c r="A413" s="347">
        <f t="shared" ca="1" si="180"/>
        <v>1E-4</v>
      </c>
      <c r="B413" s="304">
        <f t="shared" ca="1" si="181"/>
        <v>33.002100000000247</v>
      </c>
      <c r="D413" s="306">
        <f t="shared" ca="1" si="182"/>
        <v>-0.57089165429867117</v>
      </c>
      <c r="E413" s="307">
        <f t="shared" ca="1" si="183"/>
        <v>-0.80750474208831768</v>
      </c>
      <c r="F413" s="304">
        <f t="shared" ca="1" si="184"/>
        <v>0.98892931468482315</v>
      </c>
      <c r="G413" s="306">
        <f t="shared" ca="1" si="185"/>
        <v>6.2967818718257877</v>
      </c>
      <c r="H413" s="307">
        <f t="shared" ca="1" si="186"/>
        <v>-99.296089825604511</v>
      </c>
      <c r="I413" s="304">
        <f t="shared" ca="1" si="187"/>
        <v>99.49554219459219</v>
      </c>
      <c r="J413" s="306">
        <f t="shared" ca="1" si="188"/>
        <v>612.90891036688618</v>
      </c>
      <c r="K413" s="307">
        <f t="shared" ca="1" si="189"/>
        <v>-7.8494421193927906</v>
      </c>
      <c r="L413" s="304">
        <f t="shared" ca="1" si="174"/>
        <v>612.95917168169478</v>
      </c>
      <c r="M413" s="306">
        <f t="shared" ca="1" si="190"/>
        <v>-1.5074669283583919</v>
      </c>
      <c r="N413" s="304">
        <f t="shared" ca="1" si="191"/>
        <v>-86.371492750485885</v>
      </c>
      <c r="P413" s="310">
        <f t="shared" ca="1" si="192"/>
        <v>23</v>
      </c>
      <c r="Q413" s="304">
        <f t="shared" ca="1" si="193"/>
        <v>0</v>
      </c>
      <c r="R413" s="306">
        <f t="shared" ca="1" si="194"/>
        <v>0</v>
      </c>
      <c r="S413" s="307">
        <f t="shared" ca="1" si="195"/>
        <v>2.7549999999999994</v>
      </c>
      <c r="T413" s="304">
        <f t="shared" ca="1" si="175"/>
        <v>27.026549999999997</v>
      </c>
      <c r="U413" s="311">
        <f t="shared" ca="1" si="176"/>
        <v>0</v>
      </c>
      <c r="V413" s="306">
        <f t="shared" ca="1" si="177"/>
        <v>1.2259619341919639</v>
      </c>
      <c r="W413" s="304">
        <f t="shared" ca="1" si="178"/>
        <v>24.851757153582941</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0.76975553829240972</v>
      </c>
      <c r="AH413" s="304">
        <f t="shared" ca="1" si="202"/>
        <v>-9.0205785928437106</v>
      </c>
    </row>
    <row r="414" spans="1:34" x14ac:dyDescent="0.2">
      <c r="A414" s="347">
        <f t="shared" ca="1" si="180"/>
        <v>1E-4</v>
      </c>
      <c r="B414" s="304">
        <f t="shared" ca="1" si="181"/>
        <v>33.002200000000251</v>
      </c>
      <c r="D414" s="306">
        <f t="shared" ca="1" si="182"/>
        <v>-0.57088748695153735</v>
      </c>
      <c r="E414" s="307">
        <f t="shared" ca="1" si="183"/>
        <v>-0.80748151698055537</v>
      </c>
      <c r="F414" s="304">
        <f t="shared" ca="1" si="184"/>
        <v>0.98890794466576137</v>
      </c>
      <c r="G414" s="306">
        <f t="shared" ca="1" si="185"/>
        <v>6.2967247830770923</v>
      </c>
      <c r="H414" s="307">
        <f t="shared" ca="1" si="186"/>
        <v>-99.296170573756214</v>
      </c>
      <c r="I414" s="304">
        <f t="shared" ca="1" si="187"/>
        <v>99.49561916791265</v>
      </c>
      <c r="J414" s="306">
        <f t="shared" ca="1" si="188"/>
        <v>612.90891036688618</v>
      </c>
      <c r="K414" s="307">
        <f t="shared" ca="1" si="189"/>
        <v>-7.8593717324127583</v>
      </c>
      <c r="L414" s="304">
        <f t="shared" ca="1" si="174"/>
        <v>612.95929891890205</v>
      </c>
      <c r="M414" s="306">
        <f t="shared" ca="1" si="190"/>
        <v>-1.5074675523519043</v>
      </c>
      <c r="N414" s="304">
        <f t="shared" ca="1" si="191"/>
        <v>-86.37152850268059</v>
      </c>
      <c r="P414" s="310">
        <f t="shared" ca="1" si="192"/>
        <v>23</v>
      </c>
      <c r="Q414" s="304">
        <f t="shared" ca="1" si="193"/>
        <v>0</v>
      </c>
      <c r="R414" s="306">
        <f t="shared" ca="1" si="194"/>
        <v>0</v>
      </c>
      <c r="S414" s="307">
        <f t="shared" ca="1" si="195"/>
        <v>2.7549999999999994</v>
      </c>
      <c r="T414" s="304">
        <f t="shared" ca="1" si="175"/>
        <v>27.026549999999997</v>
      </c>
      <c r="U414" s="311">
        <f t="shared" ca="1" si="176"/>
        <v>0</v>
      </c>
      <c r="V414" s="306">
        <f t="shared" ca="1" si="177"/>
        <v>1.225963151525514</v>
      </c>
      <c r="W414" s="304">
        <f t="shared" ca="1" si="178"/>
        <v>24.851820282906768</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0.76973301089353185</v>
      </c>
      <c r="AH414" s="304">
        <f t="shared" ca="1" si="202"/>
        <v>-9.0206015076526125</v>
      </c>
    </row>
    <row r="415" spans="1:34" x14ac:dyDescent="0.2">
      <c r="A415" s="347">
        <f t="shared" ca="1" si="180"/>
        <v>1E-4</v>
      </c>
      <c r="B415" s="304">
        <f t="shared" ca="1" si="181"/>
        <v>33.002300000000254</v>
      </c>
      <c r="D415" s="306">
        <f t="shared" ca="1" si="182"/>
        <v>-0.57088331961287364</v>
      </c>
      <c r="E415" s="307">
        <f t="shared" ca="1" si="183"/>
        <v>-0.80745829223135246</v>
      </c>
      <c r="F415" s="304">
        <f t="shared" ca="1" si="184"/>
        <v>0.98888657504558453</v>
      </c>
      <c r="G415" s="306">
        <f t="shared" ca="1" si="185"/>
        <v>6.296667694745131</v>
      </c>
      <c r="H415" s="307">
        <f t="shared" ca="1" si="186"/>
        <v>-99.296251319585437</v>
      </c>
      <c r="I415" s="304">
        <f t="shared" ca="1" si="187"/>
        <v>99.495696138980406</v>
      </c>
      <c r="J415" s="306">
        <f t="shared" ca="1" si="188"/>
        <v>612.90891036688618</v>
      </c>
      <c r="K415" s="307">
        <f t="shared" ca="1" si="189"/>
        <v>-7.8693013535074252</v>
      </c>
      <c r="L415" s="304">
        <f t="shared" ca="1" si="174"/>
        <v>612.95942631704099</v>
      </c>
      <c r="M415" s="306">
        <f t="shared" ca="1" si="190"/>
        <v>-1.507468176338794</v>
      </c>
      <c r="N415" s="304">
        <f t="shared" ca="1" si="191"/>
        <v>-86.371564254495851</v>
      </c>
      <c r="P415" s="310">
        <f t="shared" ca="1" si="192"/>
        <v>23</v>
      </c>
      <c r="Q415" s="304">
        <f t="shared" ca="1" si="193"/>
        <v>0</v>
      </c>
      <c r="R415" s="306">
        <f t="shared" ca="1" si="194"/>
        <v>0</v>
      </c>
      <c r="S415" s="307">
        <f t="shared" ca="1" si="195"/>
        <v>2.7549999999999994</v>
      </c>
      <c r="T415" s="304">
        <f t="shared" ca="1" si="175"/>
        <v>27.026549999999997</v>
      </c>
      <c r="U415" s="311">
        <f t="shared" ca="1" si="176"/>
        <v>0</v>
      </c>
      <c r="V415" s="306">
        <f t="shared" ca="1" si="177"/>
        <v>1.225964368861264</v>
      </c>
      <c r="W415" s="304">
        <f t="shared" ca="1" si="178"/>
        <v>24.851883411255958</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0.7697104838405231</v>
      </c>
      <c r="AH415" s="304">
        <f t="shared" ca="1" si="202"/>
        <v>-9.020624422107721</v>
      </c>
    </row>
    <row r="416" spans="1:34" x14ac:dyDescent="0.2">
      <c r="A416" s="347">
        <f t="shared" ca="1" si="180"/>
        <v>1E-4</v>
      </c>
      <c r="B416" s="304">
        <f t="shared" ca="1" si="181"/>
        <v>33.002400000000257</v>
      </c>
      <c r="D416" s="306">
        <f t="shared" ca="1" si="182"/>
        <v>-0.57087915228268082</v>
      </c>
      <c r="E416" s="307">
        <f t="shared" ca="1" si="183"/>
        <v>-0.80743506784068586</v>
      </c>
      <c r="F416" s="304">
        <f t="shared" ca="1" si="184"/>
        <v>0.98886520582427473</v>
      </c>
      <c r="G416" s="306">
        <f t="shared" ca="1" si="185"/>
        <v>6.296610606829903</v>
      </c>
      <c r="H416" s="307">
        <f t="shared" ca="1" si="186"/>
        <v>-99.296332063092223</v>
      </c>
      <c r="I416" s="304">
        <f t="shared" ca="1" si="187"/>
        <v>99.4957731077955</v>
      </c>
      <c r="J416" s="306">
        <f t="shared" ca="1" si="188"/>
        <v>612.90891036688618</v>
      </c>
      <c r="K416" s="307">
        <f t="shared" ca="1" si="189"/>
        <v>-7.8792309826765594</v>
      </c>
      <c r="L416" s="304">
        <f t="shared" ca="1" si="174"/>
        <v>612.95955387611184</v>
      </c>
      <c r="M416" s="306">
        <f t="shared" ca="1" si="190"/>
        <v>-1.5074688003190611</v>
      </c>
      <c r="N416" s="304">
        <f t="shared" ca="1" si="191"/>
        <v>-86.37160000593164</v>
      </c>
      <c r="P416" s="310">
        <f t="shared" ca="1" si="192"/>
        <v>23</v>
      </c>
      <c r="Q416" s="304">
        <f t="shared" ca="1" si="193"/>
        <v>0</v>
      </c>
      <c r="R416" s="306">
        <f t="shared" ca="1" si="194"/>
        <v>0</v>
      </c>
      <c r="S416" s="307">
        <f t="shared" ca="1" si="195"/>
        <v>2.7549999999999994</v>
      </c>
      <c r="T416" s="304">
        <f t="shared" ca="1" si="175"/>
        <v>27.026549999999997</v>
      </c>
      <c r="U416" s="311">
        <f t="shared" ca="1" si="176"/>
        <v>0</v>
      </c>
      <c r="V416" s="306">
        <f t="shared" ca="1" si="177"/>
        <v>1.2259655861992127</v>
      </c>
      <c r="W416" s="304">
        <f t="shared" ca="1" si="178"/>
        <v>24.851946538630493</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0.76968795713336213</v>
      </c>
      <c r="AH416" s="304">
        <f t="shared" ca="1" si="202"/>
        <v>-9.0206473362090609</v>
      </c>
    </row>
    <row r="417" spans="1:34" x14ac:dyDescent="0.2">
      <c r="A417" s="347">
        <f t="shared" ca="1" si="180"/>
        <v>1E-4</v>
      </c>
      <c r="B417" s="304">
        <f t="shared" ca="1" si="181"/>
        <v>33.002500000000261</v>
      </c>
      <c r="D417" s="306">
        <f t="shared" ca="1" si="182"/>
        <v>-0.57087498496095956</v>
      </c>
      <c r="E417" s="307">
        <f t="shared" ca="1" si="183"/>
        <v>-0.80741184380856446</v>
      </c>
      <c r="F417" s="304">
        <f t="shared" ca="1" si="184"/>
        <v>0.98884383700183998</v>
      </c>
      <c r="G417" s="306">
        <f t="shared" ca="1" si="185"/>
        <v>6.2965535193314066</v>
      </c>
      <c r="H417" s="307">
        <f t="shared" ca="1" si="186"/>
        <v>-99.296412804276599</v>
      </c>
      <c r="I417" s="304">
        <f t="shared" ca="1" si="187"/>
        <v>99.495850074357932</v>
      </c>
      <c r="J417" s="306">
        <f t="shared" ca="1" si="188"/>
        <v>612.90891036688618</v>
      </c>
      <c r="K417" s="307">
        <f t="shared" ca="1" si="189"/>
        <v>-7.8891606199199282</v>
      </c>
      <c r="L417" s="304">
        <f t="shared" ca="1" si="174"/>
        <v>612.95968159611493</v>
      </c>
      <c r="M417" s="306">
        <f t="shared" ca="1" si="190"/>
        <v>-1.5074694242927054</v>
      </c>
      <c r="N417" s="304">
        <f t="shared" ca="1" si="191"/>
        <v>-86.371635756987985</v>
      </c>
      <c r="P417" s="310">
        <f t="shared" ca="1" si="192"/>
        <v>23</v>
      </c>
      <c r="Q417" s="304">
        <f t="shared" ca="1" si="193"/>
        <v>0</v>
      </c>
      <c r="R417" s="306">
        <f t="shared" ca="1" si="194"/>
        <v>0</v>
      </c>
      <c r="S417" s="307">
        <f t="shared" ca="1" si="195"/>
        <v>2.7549999999999994</v>
      </c>
      <c r="T417" s="304">
        <f t="shared" ca="1" si="175"/>
        <v>27.026549999999997</v>
      </c>
      <c r="U417" s="311">
        <f t="shared" ca="1" si="176"/>
        <v>0</v>
      </c>
      <c r="V417" s="306">
        <f t="shared" ca="1" si="177"/>
        <v>1.2259668035393609</v>
      </c>
      <c r="W417" s="304">
        <f t="shared" ca="1" si="178"/>
        <v>24.852009665030376</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0.76966543077205252</v>
      </c>
      <c r="AH417" s="304">
        <f t="shared" ca="1" si="202"/>
        <v>-9.0206702499566234</v>
      </c>
    </row>
    <row r="418" spans="1:34" x14ac:dyDescent="0.2">
      <c r="A418" s="347">
        <f t="shared" ca="1" si="180"/>
        <v>1E-4</v>
      </c>
      <c r="B418" s="304">
        <f t="shared" ca="1" si="181"/>
        <v>33.002600000000264</v>
      </c>
      <c r="D418" s="306">
        <f t="shared" ca="1" si="182"/>
        <v>-0.57087081764771086</v>
      </c>
      <c r="E418" s="307">
        <f t="shared" ca="1" si="183"/>
        <v>-0.80738862013498647</v>
      </c>
      <c r="F418" s="304">
        <f t="shared" ca="1" si="184"/>
        <v>0.98882246857827993</v>
      </c>
      <c r="G418" s="306">
        <f t="shared" ca="1" si="185"/>
        <v>6.2964964322496417</v>
      </c>
      <c r="H418" s="307">
        <f t="shared" ca="1" si="186"/>
        <v>-99.29649354313861</v>
      </c>
      <c r="I418" s="304">
        <f t="shared" ca="1" si="187"/>
        <v>99.495927038667773</v>
      </c>
      <c r="J418" s="306">
        <f t="shared" ca="1" si="188"/>
        <v>612.90891036688618</v>
      </c>
      <c r="K418" s="307">
        <f t="shared" ca="1" si="189"/>
        <v>-7.899090265237299</v>
      </c>
      <c r="L418" s="304">
        <f t="shared" ca="1" si="174"/>
        <v>612.9598094770505</v>
      </c>
      <c r="M418" s="306">
        <f t="shared" ca="1" si="190"/>
        <v>-1.5074700482597272</v>
      </c>
      <c r="N418" s="304">
        <f t="shared" ca="1" si="191"/>
        <v>-86.3716715076649</v>
      </c>
      <c r="P418" s="310">
        <f t="shared" ca="1" si="192"/>
        <v>23</v>
      </c>
      <c r="Q418" s="304">
        <f t="shared" ca="1" si="193"/>
        <v>0</v>
      </c>
      <c r="R418" s="306">
        <f t="shared" ca="1" si="194"/>
        <v>0</v>
      </c>
      <c r="S418" s="307">
        <f t="shared" ca="1" si="195"/>
        <v>2.7549999999999994</v>
      </c>
      <c r="T418" s="304">
        <f t="shared" ca="1" si="175"/>
        <v>27.026549999999997</v>
      </c>
      <c r="U418" s="311">
        <f t="shared" ca="1" si="176"/>
        <v>0</v>
      </c>
      <c r="V418" s="306">
        <f t="shared" ca="1" si="177"/>
        <v>1.2259680208817076</v>
      </c>
      <c r="W418" s="304">
        <f t="shared" ca="1" si="178"/>
        <v>24.852072790455622</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0.76964290475659602</v>
      </c>
      <c r="AH418" s="304">
        <f t="shared" ca="1" si="202"/>
        <v>-9.0206931633504102</v>
      </c>
    </row>
    <row r="419" spans="1:34" x14ac:dyDescent="0.2">
      <c r="A419" s="347">
        <f t="shared" ca="1" si="180"/>
        <v>1E-4</v>
      </c>
      <c r="B419" s="304">
        <f t="shared" ca="1" si="181"/>
        <v>33.002700000000267</v>
      </c>
      <c r="D419" s="306">
        <f t="shared" ca="1" si="182"/>
        <v>-0.57086665034293427</v>
      </c>
      <c r="E419" s="307">
        <f t="shared" ca="1" si="183"/>
        <v>-0.80736539681994479</v>
      </c>
      <c r="F419" s="304">
        <f t="shared" ca="1" si="184"/>
        <v>0.98880110055358905</v>
      </c>
      <c r="G419" s="306">
        <f t="shared" ca="1" si="185"/>
        <v>6.2964393455846075</v>
      </c>
      <c r="H419" s="307">
        <f t="shared" ca="1" si="186"/>
        <v>-99.296574279678296</v>
      </c>
      <c r="I419" s="304">
        <f t="shared" ca="1" si="187"/>
        <v>99.496004000725051</v>
      </c>
      <c r="J419" s="306">
        <f t="shared" ca="1" si="188"/>
        <v>612.90891036688618</v>
      </c>
      <c r="K419" s="307">
        <f t="shared" ca="1" si="189"/>
        <v>-7.9090199186284398</v>
      </c>
      <c r="L419" s="304">
        <f t="shared" ca="1" si="174"/>
        <v>612.95993751891888</v>
      </c>
      <c r="M419" s="306">
        <f t="shared" ca="1" si="190"/>
        <v>-1.5074706722201265</v>
      </c>
      <c r="N419" s="304">
        <f t="shared" ca="1" si="191"/>
        <v>-86.37170725796237</v>
      </c>
      <c r="P419" s="310">
        <f t="shared" ca="1" si="192"/>
        <v>23</v>
      </c>
      <c r="Q419" s="304">
        <f t="shared" ca="1" si="193"/>
        <v>0</v>
      </c>
      <c r="R419" s="306">
        <f t="shared" ca="1" si="194"/>
        <v>0</v>
      </c>
      <c r="S419" s="307">
        <f t="shared" ca="1" si="195"/>
        <v>2.7549999999999994</v>
      </c>
      <c r="T419" s="304">
        <f t="shared" ca="1" si="175"/>
        <v>27.026549999999997</v>
      </c>
      <c r="U419" s="311">
        <f t="shared" ca="1" si="176"/>
        <v>0</v>
      </c>
      <c r="V419" s="306">
        <f t="shared" ca="1" si="177"/>
        <v>1.2259692382262539</v>
      </c>
      <c r="W419" s="304">
        <f t="shared" ca="1" si="178"/>
        <v>24.852135914906267</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0.76962037908698555</v>
      </c>
      <c r="AH419" s="304">
        <f t="shared" ca="1" si="202"/>
        <v>-9.0207160763904266</v>
      </c>
    </row>
    <row r="420" spans="1:34" x14ac:dyDescent="0.2">
      <c r="A420" s="347">
        <f t="shared" ca="1" si="180"/>
        <v>1E-4</v>
      </c>
      <c r="B420" s="304">
        <f t="shared" ca="1" si="181"/>
        <v>33.002800000000271</v>
      </c>
      <c r="D420" s="306">
        <f t="shared" ca="1" si="182"/>
        <v>-0.57086248304663201</v>
      </c>
      <c r="E420" s="307">
        <f t="shared" ca="1" si="183"/>
        <v>-0.80734217386342522</v>
      </c>
      <c r="F420" s="304">
        <f t="shared" ca="1" si="184"/>
        <v>0.98877973292775745</v>
      </c>
      <c r="G420" s="306">
        <f t="shared" ca="1" si="185"/>
        <v>6.296382259336303</v>
      </c>
      <c r="H420" s="307">
        <f t="shared" ca="1" si="186"/>
        <v>-99.296655013895688</v>
      </c>
      <c r="I420" s="304">
        <f t="shared" ca="1" si="187"/>
        <v>99.496080960529795</v>
      </c>
      <c r="J420" s="306">
        <f t="shared" ca="1" si="188"/>
        <v>612.90891036688618</v>
      </c>
      <c r="K420" s="307">
        <f t="shared" ca="1" si="189"/>
        <v>-7.9189495800931189</v>
      </c>
      <c r="L420" s="304">
        <f t="shared" ca="1" si="174"/>
        <v>612.96006572172041</v>
      </c>
      <c r="M420" s="306">
        <f t="shared" ca="1" si="190"/>
        <v>-1.5074712961739034</v>
      </c>
      <c r="N420" s="304">
        <f t="shared" ca="1" si="191"/>
        <v>-86.371743007880383</v>
      </c>
      <c r="P420" s="310">
        <f t="shared" ca="1" si="192"/>
        <v>23</v>
      </c>
      <c r="Q420" s="304">
        <f t="shared" ca="1" si="193"/>
        <v>0</v>
      </c>
      <c r="R420" s="306">
        <f t="shared" ca="1" si="194"/>
        <v>0</v>
      </c>
      <c r="S420" s="307">
        <f t="shared" ca="1" si="195"/>
        <v>2.7549999999999994</v>
      </c>
      <c r="T420" s="304">
        <f t="shared" ca="1" si="175"/>
        <v>27.026549999999997</v>
      </c>
      <c r="U420" s="311">
        <f t="shared" ca="1" si="176"/>
        <v>0</v>
      </c>
      <c r="V420" s="306">
        <f t="shared" ca="1" si="177"/>
        <v>1.2259704555729991</v>
      </c>
      <c r="W420" s="304">
        <f t="shared" ca="1" si="178"/>
        <v>24.852199038382306</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0.76959785376320866</v>
      </c>
      <c r="AH420" s="304">
        <f t="shared" ca="1" si="202"/>
        <v>-9.0207389890766869</v>
      </c>
    </row>
    <row r="421" spans="1:34" x14ac:dyDescent="0.2">
      <c r="A421" s="347">
        <f t="shared" ca="1" si="180"/>
        <v>1E-4</v>
      </c>
      <c r="B421" s="304">
        <f t="shared" ca="1" si="181"/>
        <v>33.002900000000274</v>
      </c>
      <c r="D421" s="306">
        <f t="shared" ca="1" si="182"/>
        <v>-0.57085831575880452</v>
      </c>
      <c r="E421" s="307">
        <f t="shared" ca="1" si="183"/>
        <v>-0.80731895126543307</v>
      </c>
      <c r="F421" s="304">
        <f t="shared" ca="1" si="184"/>
        <v>0.98875836570079023</v>
      </c>
      <c r="G421" s="306">
        <f t="shared" ca="1" si="185"/>
        <v>6.2963251735047274</v>
      </c>
      <c r="H421" s="307">
        <f t="shared" ca="1" si="186"/>
        <v>-99.296735745790812</v>
      </c>
      <c r="I421" s="304">
        <f t="shared" ca="1" si="187"/>
        <v>99.496157918082034</v>
      </c>
      <c r="J421" s="306">
        <f t="shared" ca="1" si="188"/>
        <v>612.90891036688618</v>
      </c>
      <c r="K421" s="307">
        <f t="shared" ca="1" si="189"/>
        <v>-7.9288792496311036</v>
      </c>
      <c r="L421" s="304">
        <f t="shared" ca="1" si="174"/>
        <v>612.96019408545521</v>
      </c>
      <c r="M421" s="306">
        <f t="shared" ca="1" si="190"/>
        <v>-1.5074719201210582</v>
      </c>
      <c r="N421" s="304">
        <f t="shared" ca="1" si="191"/>
        <v>-86.371778757418994</v>
      </c>
      <c r="P421" s="310">
        <f t="shared" ca="1" si="192"/>
        <v>23</v>
      </c>
      <c r="Q421" s="304">
        <f t="shared" ca="1" si="193"/>
        <v>0</v>
      </c>
      <c r="R421" s="306">
        <f t="shared" ca="1" si="194"/>
        <v>0</v>
      </c>
      <c r="S421" s="307">
        <f t="shared" ca="1" si="195"/>
        <v>2.7549999999999994</v>
      </c>
      <c r="T421" s="304">
        <f t="shared" ca="1" si="175"/>
        <v>27.026549999999997</v>
      </c>
      <c r="U421" s="311">
        <f t="shared" ca="1" si="176"/>
        <v>0</v>
      </c>
      <c r="V421" s="306">
        <f t="shared" ca="1" si="177"/>
        <v>1.2259716729219432</v>
      </c>
      <c r="W421" s="304">
        <f t="shared" ca="1" si="178"/>
        <v>24.852262160883726</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0.76957532878526891</v>
      </c>
      <c r="AH421" s="304">
        <f t="shared" ca="1" si="202"/>
        <v>-9.0207619014091875</v>
      </c>
    </row>
    <row r="422" spans="1:34" x14ac:dyDescent="0.2">
      <c r="A422" s="347">
        <f t="shared" ca="1" si="180"/>
        <v>1E-4</v>
      </c>
      <c r="B422" s="304">
        <f t="shared" ca="1" si="181"/>
        <v>33.003000000000277</v>
      </c>
      <c r="D422" s="306">
        <f t="shared" ca="1" si="182"/>
        <v>-0.57085414847944904</v>
      </c>
      <c r="E422" s="307">
        <f t="shared" ca="1" si="183"/>
        <v>-0.80729572902597369</v>
      </c>
      <c r="F422" s="304">
        <f t="shared" ca="1" si="184"/>
        <v>0.98873699887269073</v>
      </c>
      <c r="G422" s="306">
        <f t="shared" ca="1" si="185"/>
        <v>6.2962680880898798</v>
      </c>
      <c r="H422" s="307">
        <f t="shared" ca="1" si="186"/>
        <v>-99.296816475363713</v>
      </c>
      <c r="I422" s="304">
        <f t="shared" ca="1" si="187"/>
        <v>99.496234873381823</v>
      </c>
      <c r="J422" s="306">
        <f t="shared" ca="1" si="188"/>
        <v>612.90891036688618</v>
      </c>
      <c r="K422" s="307">
        <f t="shared" ca="1" si="189"/>
        <v>-7.9388089272421611</v>
      </c>
      <c r="L422" s="304">
        <f t="shared" ca="1" si="174"/>
        <v>612.96032261012374</v>
      </c>
      <c r="M422" s="306">
        <f t="shared" ca="1" si="190"/>
        <v>-1.5074725440615908</v>
      </c>
      <c r="N422" s="304">
        <f t="shared" ca="1" si="191"/>
        <v>-86.37181450657819</v>
      </c>
      <c r="P422" s="310">
        <f t="shared" ca="1" si="192"/>
        <v>23</v>
      </c>
      <c r="Q422" s="304">
        <f t="shared" ca="1" si="193"/>
        <v>0</v>
      </c>
      <c r="R422" s="306">
        <f t="shared" ca="1" si="194"/>
        <v>0</v>
      </c>
      <c r="S422" s="307">
        <f t="shared" ca="1" si="195"/>
        <v>2.7549999999999994</v>
      </c>
      <c r="T422" s="304">
        <f t="shared" ca="1" si="175"/>
        <v>27.026549999999997</v>
      </c>
      <c r="U422" s="311">
        <f t="shared" ca="1" si="176"/>
        <v>0</v>
      </c>
      <c r="V422" s="306">
        <f t="shared" ca="1" si="177"/>
        <v>1.2259728902730866</v>
      </c>
      <c r="W422" s="304">
        <f t="shared" ca="1" si="178"/>
        <v>24.85232528241059</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0.76955280415317162</v>
      </c>
      <c r="AH422" s="304">
        <f t="shared" ca="1" si="202"/>
        <v>-9.0207848133879232</v>
      </c>
    </row>
    <row r="423" spans="1:34" x14ac:dyDescent="0.2">
      <c r="A423" s="347">
        <f t="shared" ca="1" si="180"/>
        <v>1E-4</v>
      </c>
      <c r="B423" s="304">
        <f t="shared" ca="1" si="181"/>
        <v>33.003100000000281</v>
      </c>
      <c r="D423" s="306">
        <f t="shared" ca="1" si="182"/>
        <v>-0.57084998120857022</v>
      </c>
      <c r="E423" s="307">
        <f t="shared" ca="1" si="183"/>
        <v>-0.80727250714501864</v>
      </c>
      <c r="F423" s="304">
        <f t="shared" ca="1" si="184"/>
        <v>0.98871563244343874</v>
      </c>
      <c r="G423" s="306">
        <f t="shared" ca="1" si="185"/>
        <v>6.2962110030917593</v>
      </c>
      <c r="H423" s="307">
        <f t="shared" ca="1" si="186"/>
        <v>-99.296897202614431</v>
      </c>
      <c r="I423" s="304">
        <f t="shared" ca="1" si="187"/>
        <v>99.496311826429178</v>
      </c>
      <c r="J423" s="306">
        <f t="shared" ca="1" si="188"/>
        <v>612.90891036688618</v>
      </c>
      <c r="K423" s="307">
        <f t="shared" ca="1" si="189"/>
        <v>-7.9487386129260598</v>
      </c>
      <c r="L423" s="304">
        <f t="shared" ca="1" si="174"/>
        <v>612.96045129572622</v>
      </c>
      <c r="M423" s="306">
        <f t="shared" ca="1" si="190"/>
        <v>-1.5074731679955014</v>
      </c>
      <c r="N423" s="304">
        <f t="shared" ca="1" si="191"/>
        <v>-86.371850255357955</v>
      </c>
      <c r="P423" s="310">
        <f t="shared" ca="1" si="192"/>
        <v>23</v>
      </c>
      <c r="Q423" s="304">
        <f t="shared" ca="1" si="193"/>
        <v>0</v>
      </c>
      <c r="R423" s="306">
        <f t="shared" ca="1" si="194"/>
        <v>0</v>
      </c>
      <c r="S423" s="307">
        <f t="shared" ca="1" si="195"/>
        <v>2.7549999999999994</v>
      </c>
      <c r="T423" s="304">
        <f t="shared" ca="1" si="175"/>
        <v>27.026549999999997</v>
      </c>
      <c r="U423" s="311">
        <f t="shared" ca="1" si="176"/>
        <v>0</v>
      </c>
      <c r="V423" s="306">
        <f t="shared" ca="1" si="177"/>
        <v>1.2259741076264288</v>
      </c>
      <c r="W423" s="304">
        <f t="shared" ca="1" si="178"/>
        <v>24.852388402962866</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0.76953027986689015</v>
      </c>
      <c r="AH423" s="304">
        <f t="shared" ca="1" si="202"/>
        <v>-9.0208077250129204</v>
      </c>
    </row>
    <row r="424" spans="1:34" x14ac:dyDescent="0.2">
      <c r="A424" s="347">
        <f t="shared" ca="1" si="180"/>
        <v>1E-4</v>
      </c>
      <c r="B424" s="304">
        <f t="shared" ca="1" si="181"/>
        <v>33.003200000000284</v>
      </c>
      <c r="D424" s="306">
        <f t="shared" ca="1" si="182"/>
        <v>-0.57084581394616607</v>
      </c>
      <c r="E424" s="307">
        <f t="shared" ca="1" si="183"/>
        <v>-0.80724928562258391</v>
      </c>
      <c r="F424" s="304">
        <f t="shared" ca="1" si="184"/>
        <v>0.98869426641304692</v>
      </c>
      <c r="G424" s="306">
        <f t="shared" ca="1" si="185"/>
        <v>6.296153918510365</v>
      </c>
      <c r="H424" s="307">
        <f t="shared" ca="1" si="186"/>
        <v>-99.296977927542997</v>
      </c>
      <c r="I424" s="304">
        <f t="shared" ca="1" si="187"/>
        <v>99.496388777224141</v>
      </c>
      <c r="J424" s="306">
        <f t="shared" ca="1" si="188"/>
        <v>612.90891036688618</v>
      </c>
      <c r="K424" s="307">
        <f t="shared" ca="1" si="189"/>
        <v>-7.9586683066825676</v>
      </c>
      <c r="L424" s="304">
        <f t="shared" ca="1" si="174"/>
        <v>612.96058014226287</v>
      </c>
      <c r="M424" s="306">
        <f t="shared" ca="1" si="190"/>
        <v>-1.5074737919227899</v>
      </c>
      <c r="N424" s="304">
        <f t="shared" ca="1" si="191"/>
        <v>-86.371886003758306</v>
      </c>
      <c r="P424" s="310">
        <f t="shared" ca="1" si="192"/>
        <v>23</v>
      </c>
      <c r="Q424" s="304">
        <f t="shared" ca="1" si="193"/>
        <v>0</v>
      </c>
      <c r="R424" s="306">
        <f t="shared" ca="1" si="194"/>
        <v>0</v>
      </c>
      <c r="S424" s="307">
        <f t="shared" ca="1" si="195"/>
        <v>2.7549999999999994</v>
      </c>
      <c r="T424" s="304">
        <f t="shared" ca="1" si="175"/>
        <v>27.026549999999997</v>
      </c>
      <c r="U424" s="311">
        <f t="shared" ca="1" si="176"/>
        <v>0</v>
      </c>
      <c r="V424" s="306">
        <f t="shared" ca="1" si="177"/>
        <v>1.2259753249819696</v>
      </c>
      <c r="W424" s="304">
        <f t="shared" ca="1" si="178"/>
        <v>24.852451522540576</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0.7695077559264405</v>
      </c>
      <c r="AH424" s="304">
        <f t="shared" ca="1" si="202"/>
        <v>-9.0208306362841633</v>
      </c>
    </row>
    <row r="425" spans="1:34" x14ac:dyDescent="0.2">
      <c r="A425" s="347">
        <f t="shared" ca="1" si="180"/>
        <v>1E-4</v>
      </c>
      <c r="B425" s="304">
        <f t="shared" ca="1" si="181"/>
        <v>33.003300000000287</v>
      </c>
      <c r="D425" s="306">
        <f t="shared" ca="1" si="182"/>
        <v>-0.57084164669223847</v>
      </c>
      <c r="E425" s="307">
        <f t="shared" ca="1" si="183"/>
        <v>-0.80722606445866063</v>
      </c>
      <c r="F425" s="304">
        <f t="shared" ca="1" si="184"/>
        <v>0.98867290078150938</v>
      </c>
      <c r="G425" s="306">
        <f t="shared" ca="1" si="185"/>
        <v>6.296096834345696</v>
      </c>
      <c r="H425" s="307">
        <f t="shared" ca="1" si="186"/>
        <v>-99.297058650149438</v>
      </c>
      <c r="I425" s="304">
        <f t="shared" ca="1" si="187"/>
        <v>99.49646572576674</v>
      </c>
      <c r="J425" s="306">
        <f t="shared" ca="1" si="188"/>
        <v>612.90891036688618</v>
      </c>
      <c r="K425" s="307">
        <f t="shared" ca="1" si="189"/>
        <v>-7.9685980085114521</v>
      </c>
      <c r="L425" s="304">
        <f t="shared" ca="1" si="174"/>
        <v>612.96070914973416</v>
      </c>
      <c r="M425" s="306">
        <f t="shared" ca="1" si="190"/>
        <v>-1.5074744158434563</v>
      </c>
      <c r="N425" s="304">
        <f t="shared" ca="1" si="191"/>
        <v>-86.37192175177924</v>
      </c>
      <c r="P425" s="310">
        <f t="shared" ca="1" si="192"/>
        <v>23</v>
      </c>
      <c r="Q425" s="304">
        <f t="shared" ca="1" si="193"/>
        <v>0</v>
      </c>
      <c r="R425" s="306">
        <f t="shared" ca="1" si="194"/>
        <v>0</v>
      </c>
      <c r="S425" s="307">
        <f t="shared" ca="1" si="195"/>
        <v>2.7549999999999994</v>
      </c>
      <c r="T425" s="304">
        <f t="shared" ca="1" si="175"/>
        <v>27.026549999999997</v>
      </c>
      <c r="U425" s="311">
        <f t="shared" ca="1" si="176"/>
        <v>0</v>
      </c>
      <c r="V425" s="306">
        <f t="shared" ca="1" si="177"/>
        <v>1.2259765423397102</v>
      </c>
      <c r="W425" s="304">
        <f t="shared" ca="1" si="178"/>
        <v>24.852514641143749</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0.76948523233181199</v>
      </c>
      <c r="AH425" s="304">
        <f t="shared" ca="1" si="202"/>
        <v>-9.0208535472016624</v>
      </c>
    </row>
    <row r="426" spans="1:34" x14ac:dyDescent="0.2">
      <c r="A426" s="347">
        <f t="shared" ca="1" si="180"/>
        <v>1E-4</v>
      </c>
      <c r="B426" s="304">
        <f t="shared" ca="1" si="181"/>
        <v>33.003400000000291</v>
      </c>
      <c r="D426" s="306">
        <f t="shared" ca="1" si="182"/>
        <v>-0.57083747944678931</v>
      </c>
      <c r="E426" s="307">
        <f t="shared" ca="1" si="183"/>
        <v>-0.80720284365323636</v>
      </c>
      <c r="F426" s="304">
        <f t="shared" ca="1" si="184"/>
        <v>0.98865153554881746</v>
      </c>
      <c r="G426" s="306">
        <f t="shared" ca="1" si="185"/>
        <v>6.2960397505977514</v>
      </c>
      <c r="H426" s="307">
        <f t="shared" ca="1" si="186"/>
        <v>-99.297139370433797</v>
      </c>
      <c r="I426" s="304">
        <f t="shared" ca="1" si="187"/>
        <v>99.496542672057004</v>
      </c>
      <c r="J426" s="306">
        <f t="shared" ca="1" si="188"/>
        <v>612.90891036688618</v>
      </c>
      <c r="K426" s="307">
        <f t="shared" ca="1" si="189"/>
        <v>-7.9785277184124812</v>
      </c>
      <c r="L426" s="304">
        <f t="shared" ca="1" si="174"/>
        <v>612.96083831814019</v>
      </c>
      <c r="M426" s="306">
        <f t="shared" ca="1" si="190"/>
        <v>-1.5074750397575012</v>
      </c>
      <c r="N426" s="304">
        <f t="shared" ca="1" si="191"/>
        <v>-86.371957499420802</v>
      </c>
      <c r="P426" s="310">
        <f t="shared" ca="1" si="192"/>
        <v>23</v>
      </c>
      <c r="Q426" s="304">
        <f t="shared" ca="1" si="193"/>
        <v>0</v>
      </c>
      <c r="R426" s="306">
        <f t="shared" ca="1" si="194"/>
        <v>0</v>
      </c>
      <c r="S426" s="307">
        <f t="shared" ca="1" si="195"/>
        <v>2.7549999999999994</v>
      </c>
      <c r="T426" s="304">
        <f t="shared" ca="1" si="175"/>
        <v>27.026549999999997</v>
      </c>
      <c r="U426" s="311">
        <f t="shared" ca="1" si="176"/>
        <v>0</v>
      </c>
      <c r="V426" s="306">
        <f t="shared" ca="1" si="177"/>
        <v>1.2259777596996488</v>
      </c>
      <c r="W426" s="304">
        <f t="shared" ca="1" si="178"/>
        <v>24.852577758772362</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0.76946270908299752</v>
      </c>
      <c r="AH426" s="304">
        <f t="shared" ca="1" si="202"/>
        <v>-9.0208764577654286</v>
      </c>
    </row>
    <row r="427" spans="1:34" x14ac:dyDescent="0.2">
      <c r="A427" s="347">
        <f t="shared" ca="1" si="180"/>
        <v>1E-4</v>
      </c>
      <c r="B427" s="304">
        <f t="shared" ca="1" si="181"/>
        <v>33.003500000000294</v>
      </c>
      <c r="D427" s="306">
        <f t="shared" ca="1" si="182"/>
        <v>-0.57083331220981492</v>
      </c>
      <c r="E427" s="307">
        <f t="shared" ca="1" si="183"/>
        <v>-0.80717962320632175</v>
      </c>
      <c r="F427" s="304">
        <f t="shared" ca="1" si="184"/>
        <v>0.9886301707149785</v>
      </c>
      <c r="G427" s="306">
        <f t="shared" ca="1" si="185"/>
        <v>6.2959826672665304</v>
      </c>
      <c r="H427" s="307">
        <f t="shared" ca="1" si="186"/>
        <v>-99.297220088396116</v>
      </c>
      <c r="I427" s="304">
        <f t="shared" ca="1" si="187"/>
        <v>99.496619616094989</v>
      </c>
      <c r="J427" s="306">
        <f t="shared" ca="1" si="188"/>
        <v>612.90891036688618</v>
      </c>
      <c r="K427" s="307">
        <f t="shared" ca="1" si="189"/>
        <v>-7.9884574363854224</v>
      </c>
      <c r="L427" s="304">
        <f t="shared" ca="1" si="174"/>
        <v>612.96096764748131</v>
      </c>
      <c r="M427" s="306">
        <f t="shared" ca="1" si="190"/>
        <v>-1.507475663664924</v>
      </c>
      <c r="N427" s="304">
        <f t="shared" ca="1" si="191"/>
        <v>-86.371993246682933</v>
      </c>
      <c r="P427" s="310">
        <f t="shared" ca="1" si="192"/>
        <v>23</v>
      </c>
      <c r="Q427" s="304">
        <f t="shared" ca="1" si="193"/>
        <v>0</v>
      </c>
      <c r="R427" s="306">
        <f t="shared" ca="1" si="194"/>
        <v>0</v>
      </c>
      <c r="S427" s="307">
        <f t="shared" ca="1" si="195"/>
        <v>2.7549999999999994</v>
      </c>
      <c r="T427" s="304">
        <f t="shared" ca="1" si="175"/>
        <v>27.026549999999997</v>
      </c>
      <c r="U427" s="311">
        <f t="shared" ca="1" si="176"/>
        <v>0</v>
      </c>
      <c r="V427" s="306">
        <f t="shared" ca="1" si="177"/>
        <v>1.2259789770617868</v>
      </c>
      <c r="W427" s="304">
        <f t="shared" ca="1" si="178"/>
        <v>24.852640875426456</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0.76944018618000243</v>
      </c>
      <c r="AH427" s="304">
        <f t="shared" ca="1" si="202"/>
        <v>-9.020899367975451</v>
      </c>
    </row>
    <row r="428" spans="1:34" x14ac:dyDescent="0.2">
      <c r="A428" s="347">
        <f t="shared" ca="1" si="180"/>
        <v>1E-4</v>
      </c>
      <c r="B428" s="304">
        <f t="shared" ca="1" si="181"/>
        <v>33.003600000000297</v>
      </c>
      <c r="D428" s="306">
        <f t="shared" ca="1" si="182"/>
        <v>-0.57082914498132142</v>
      </c>
      <c r="E428" s="307">
        <f t="shared" ca="1" si="183"/>
        <v>-0.8071564031179026</v>
      </c>
      <c r="F428" s="304">
        <f t="shared" ca="1" si="184"/>
        <v>0.98860880627998482</v>
      </c>
      <c r="G428" s="306">
        <f t="shared" ca="1" si="185"/>
        <v>6.2959255843520321</v>
      </c>
      <c r="H428" s="307">
        <f t="shared" ca="1" si="186"/>
        <v>-99.297300804036425</v>
      </c>
      <c r="I428" s="304">
        <f t="shared" ca="1" si="187"/>
        <v>99.496696557880711</v>
      </c>
      <c r="J428" s="306">
        <f t="shared" ca="1" si="188"/>
        <v>612.90891036688618</v>
      </c>
      <c r="K428" s="307">
        <f t="shared" ca="1" si="189"/>
        <v>-7.9983871624300438</v>
      </c>
      <c r="L428" s="304">
        <f t="shared" ca="1" si="174"/>
        <v>612.96109713775786</v>
      </c>
      <c r="M428" s="306">
        <f t="shared" ca="1" si="190"/>
        <v>-1.5074762875657255</v>
      </c>
      <c r="N428" s="304">
        <f t="shared" ca="1" si="191"/>
        <v>-86.372028993565692</v>
      </c>
      <c r="P428" s="310">
        <f t="shared" ca="1" si="192"/>
        <v>23</v>
      </c>
      <c r="Q428" s="304">
        <f t="shared" ca="1" si="193"/>
        <v>0</v>
      </c>
      <c r="R428" s="306">
        <f t="shared" ca="1" si="194"/>
        <v>0</v>
      </c>
      <c r="S428" s="307">
        <f t="shared" ca="1" si="195"/>
        <v>2.7549999999999994</v>
      </c>
      <c r="T428" s="304">
        <f t="shared" ca="1" si="175"/>
        <v>27.026549999999997</v>
      </c>
      <c r="U428" s="311">
        <f t="shared" ca="1" si="176"/>
        <v>0</v>
      </c>
      <c r="V428" s="306">
        <f t="shared" ca="1" si="177"/>
        <v>1.2259801944261237</v>
      </c>
      <c r="W428" s="304">
        <f t="shared" ca="1" si="178"/>
        <v>24.852703991106029</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0.7694176636228125</v>
      </c>
      <c r="AH428" s="304">
        <f t="shared" ca="1" si="202"/>
        <v>-9.0209222778317457</v>
      </c>
    </row>
    <row r="429" spans="1:34" x14ac:dyDescent="0.2">
      <c r="A429" s="347">
        <f t="shared" ca="1" si="180"/>
        <v>1E-4</v>
      </c>
      <c r="B429" s="304">
        <f t="shared" ca="1" si="181"/>
        <v>33.0037000000003</v>
      </c>
      <c r="D429" s="306">
        <f t="shared" ca="1" si="182"/>
        <v>-0.57082497776130403</v>
      </c>
      <c r="E429" s="307">
        <f t="shared" ca="1" si="183"/>
        <v>-0.80713318338797535</v>
      </c>
      <c r="F429" s="304">
        <f t="shared" ca="1" si="184"/>
        <v>0.98858744224383122</v>
      </c>
      <c r="G429" s="306">
        <f t="shared" ca="1" si="185"/>
        <v>6.2958685018542564</v>
      </c>
      <c r="H429" s="307">
        <f t="shared" ca="1" si="186"/>
        <v>-99.297381517354765</v>
      </c>
      <c r="I429" s="304">
        <f t="shared" ca="1" si="187"/>
        <v>99.49677349741421</v>
      </c>
      <c r="J429" s="306">
        <f t="shared" ca="1" si="188"/>
        <v>612.90891036688618</v>
      </c>
      <c r="K429" s="307">
        <f t="shared" ca="1" si="189"/>
        <v>-8.0083168965461127</v>
      </c>
      <c r="L429" s="304">
        <f t="shared" ca="1" si="174"/>
        <v>612.96122678897007</v>
      </c>
      <c r="M429" s="306">
        <f t="shared" ca="1" si="190"/>
        <v>-1.5074769114599054</v>
      </c>
      <c r="N429" s="304">
        <f t="shared" ca="1" si="191"/>
        <v>-86.372064740069064</v>
      </c>
      <c r="P429" s="310">
        <f t="shared" ca="1" si="192"/>
        <v>23</v>
      </c>
      <c r="Q429" s="304">
        <f t="shared" ca="1" si="193"/>
        <v>0</v>
      </c>
      <c r="R429" s="306">
        <f t="shared" ca="1" si="194"/>
        <v>0</v>
      </c>
      <c r="S429" s="307">
        <f t="shared" ca="1" si="195"/>
        <v>2.7549999999999994</v>
      </c>
      <c r="T429" s="304">
        <f t="shared" ca="1" si="175"/>
        <v>27.026549999999997</v>
      </c>
      <c r="U429" s="311">
        <f t="shared" ca="1" si="176"/>
        <v>0</v>
      </c>
      <c r="V429" s="306">
        <f t="shared" ca="1" si="177"/>
        <v>1.2259814117926593</v>
      </c>
      <c r="W429" s="304">
        <f t="shared" ca="1" si="178"/>
        <v>24.852767105811097</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0.76939514141142951</v>
      </c>
      <c r="AH429" s="304">
        <f t="shared" ca="1" si="202"/>
        <v>-9.0209451873343145</v>
      </c>
    </row>
    <row r="430" spans="1:34" x14ac:dyDescent="0.2">
      <c r="A430" s="347">
        <f t="shared" ca="1" si="180"/>
        <v>1E-4</v>
      </c>
      <c r="B430" s="304">
        <f t="shared" ca="1" si="181"/>
        <v>33.003800000000304</v>
      </c>
      <c r="D430" s="306">
        <f t="shared" ca="1" si="182"/>
        <v>-0.57082081054976608</v>
      </c>
      <c r="E430" s="307">
        <f t="shared" ca="1" si="183"/>
        <v>-0.80710996401653823</v>
      </c>
      <c r="F430" s="304">
        <f t="shared" ca="1" si="184"/>
        <v>0.98856607860651857</v>
      </c>
      <c r="G430" s="306">
        <f t="shared" ca="1" si="185"/>
        <v>6.2958114197732016</v>
      </c>
      <c r="H430" s="307">
        <f t="shared" ca="1" si="186"/>
        <v>-99.297462228351165</v>
      </c>
      <c r="I430" s="304">
        <f t="shared" ca="1" si="187"/>
        <v>99.496850434695531</v>
      </c>
      <c r="J430" s="306">
        <f t="shared" ca="1" si="188"/>
        <v>612.90891036688618</v>
      </c>
      <c r="K430" s="307">
        <f t="shared" ca="1" si="189"/>
        <v>-8.0182466387333982</v>
      </c>
      <c r="L430" s="304">
        <f t="shared" ca="1" si="174"/>
        <v>612.96135660111827</v>
      </c>
      <c r="M430" s="306">
        <f t="shared" ca="1" si="190"/>
        <v>-1.5074775353474639</v>
      </c>
      <c r="N430" s="304">
        <f t="shared" ca="1" si="191"/>
        <v>-86.372100486193048</v>
      </c>
      <c r="P430" s="310">
        <f t="shared" ca="1" si="192"/>
        <v>23</v>
      </c>
      <c r="Q430" s="304">
        <f t="shared" ca="1" si="193"/>
        <v>0</v>
      </c>
      <c r="R430" s="306">
        <f t="shared" ca="1" si="194"/>
        <v>0</v>
      </c>
      <c r="S430" s="307">
        <f t="shared" ca="1" si="195"/>
        <v>2.7549999999999994</v>
      </c>
      <c r="T430" s="304">
        <f t="shared" ca="1" si="175"/>
        <v>27.026549999999997</v>
      </c>
      <c r="U430" s="311">
        <f t="shared" ca="1" si="176"/>
        <v>0</v>
      </c>
      <c r="V430" s="306">
        <f t="shared" ca="1" si="177"/>
        <v>1.2259826291613936</v>
      </c>
      <c r="W430" s="304">
        <f t="shared" ca="1" si="178"/>
        <v>24.852830219541669</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0.7693726195458499</v>
      </c>
      <c r="AH430" s="304">
        <f t="shared" ca="1" si="202"/>
        <v>-9.0209680964831591</v>
      </c>
    </row>
    <row r="431" spans="1:34" x14ac:dyDescent="0.2">
      <c r="A431" s="347">
        <f t="shared" ca="1" si="180"/>
        <v>1E-4</v>
      </c>
      <c r="B431" s="304">
        <f t="shared" ca="1" si="181"/>
        <v>33.003900000000307</v>
      </c>
      <c r="D431" s="306">
        <f t="shared" ca="1" si="182"/>
        <v>-0.57081664334670712</v>
      </c>
      <c r="E431" s="307">
        <f t="shared" ca="1" si="183"/>
        <v>-0.80708674500358768</v>
      </c>
      <c r="F431" s="304">
        <f t="shared" ca="1" si="184"/>
        <v>0.98854471536804445</v>
      </c>
      <c r="G431" s="306">
        <f t="shared" ca="1" si="185"/>
        <v>6.2957543381088668</v>
      </c>
      <c r="H431" s="307">
        <f t="shared" ca="1" si="186"/>
        <v>-99.297542937025668</v>
      </c>
      <c r="I431" s="304">
        <f t="shared" ca="1" si="187"/>
        <v>99.496927369724702</v>
      </c>
      <c r="J431" s="306">
        <f t="shared" ca="1" si="188"/>
        <v>612.90891036688618</v>
      </c>
      <c r="K431" s="307">
        <f t="shared" ca="1" si="189"/>
        <v>-8.0281763889916675</v>
      </c>
      <c r="L431" s="304">
        <f t="shared" ca="1" si="174"/>
        <v>612.9614865742027</v>
      </c>
      <c r="M431" s="306">
        <f t="shared" ca="1" si="190"/>
        <v>-1.5074781592284008</v>
      </c>
      <c r="N431" s="304">
        <f t="shared" ca="1" si="191"/>
        <v>-86.37213623193766</v>
      </c>
      <c r="P431" s="310">
        <f t="shared" ca="1" si="192"/>
        <v>23</v>
      </c>
      <c r="Q431" s="304">
        <f t="shared" ca="1" si="193"/>
        <v>0</v>
      </c>
      <c r="R431" s="306">
        <f t="shared" ca="1" si="194"/>
        <v>0</v>
      </c>
      <c r="S431" s="307">
        <f t="shared" ca="1" si="195"/>
        <v>2.7549999999999994</v>
      </c>
      <c r="T431" s="304">
        <f t="shared" ca="1" si="175"/>
        <v>27.026549999999997</v>
      </c>
      <c r="U431" s="311">
        <f t="shared" ca="1" si="176"/>
        <v>0</v>
      </c>
      <c r="V431" s="306">
        <f t="shared" ca="1" si="177"/>
        <v>1.2259838465323265</v>
      </c>
      <c r="W431" s="304">
        <f t="shared" ca="1" si="178"/>
        <v>24.85289333229775</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0.7693500980260648</v>
      </c>
      <c r="AH431" s="304">
        <f t="shared" ca="1" si="202"/>
        <v>-9.0209910052782849</v>
      </c>
    </row>
    <row r="432" spans="1:34" x14ac:dyDescent="0.2">
      <c r="A432" s="347">
        <f t="shared" ca="1" si="180"/>
        <v>1E-4</v>
      </c>
      <c r="B432" s="304">
        <f t="shared" ca="1" si="181"/>
        <v>33.00400000000031</v>
      </c>
      <c r="D432" s="306">
        <f t="shared" ca="1" si="182"/>
        <v>-0.57081247615213015</v>
      </c>
      <c r="E432" s="307">
        <f t="shared" ca="1" si="183"/>
        <v>-0.80706352634911838</v>
      </c>
      <c r="F432" s="304">
        <f t="shared" ca="1" si="184"/>
        <v>0.98852335252840651</v>
      </c>
      <c r="G432" s="306">
        <f t="shared" ca="1" si="185"/>
        <v>6.2956972568612519</v>
      </c>
      <c r="H432" s="307">
        <f t="shared" ca="1" si="186"/>
        <v>-99.297623643378301</v>
      </c>
      <c r="I432" s="304">
        <f t="shared" ca="1" si="187"/>
        <v>99.49700430250175</v>
      </c>
      <c r="J432" s="306">
        <f t="shared" ca="1" si="188"/>
        <v>612.90891036688618</v>
      </c>
      <c r="K432" s="307">
        <f t="shared" ca="1" si="189"/>
        <v>-8.0381061473206881</v>
      </c>
      <c r="L432" s="304">
        <f t="shared" ca="1" si="174"/>
        <v>612.96161670822369</v>
      </c>
      <c r="M432" s="306">
        <f t="shared" ca="1" si="190"/>
        <v>-1.5074787831027165</v>
      </c>
      <c r="N432" s="304">
        <f t="shared" ca="1" si="191"/>
        <v>-86.372171977302898</v>
      </c>
      <c r="P432" s="310">
        <f t="shared" ca="1" si="192"/>
        <v>23</v>
      </c>
      <c r="Q432" s="304">
        <f t="shared" ca="1" si="193"/>
        <v>0</v>
      </c>
      <c r="R432" s="306">
        <f t="shared" ca="1" si="194"/>
        <v>0</v>
      </c>
      <c r="S432" s="307">
        <f t="shared" ca="1" si="195"/>
        <v>2.7549999999999994</v>
      </c>
      <c r="T432" s="304">
        <f t="shared" ca="1" si="175"/>
        <v>27.026549999999997</v>
      </c>
      <c r="U432" s="311">
        <f t="shared" ca="1" si="176"/>
        <v>0</v>
      </c>
      <c r="V432" s="306">
        <f t="shared" ca="1" si="177"/>
        <v>1.2259850639054586</v>
      </c>
      <c r="W432" s="304">
        <f t="shared" ca="1" si="178"/>
        <v>24.852956444079368</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0.76932757685207775</v>
      </c>
      <c r="AH432" s="304">
        <f t="shared" ca="1" si="202"/>
        <v>-9.0210139137196936</v>
      </c>
    </row>
    <row r="433" spans="1:34" x14ac:dyDescent="0.2">
      <c r="A433" s="347">
        <f t="shared" ca="1" si="180"/>
        <v>1E-4</v>
      </c>
      <c r="B433" s="304">
        <f t="shared" ca="1" si="181"/>
        <v>33.004100000000314</v>
      </c>
      <c r="D433" s="306">
        <f t="shared" ca="1" si="182"/>
        <v>-0.57080830896603296</v>
      </c>
      <c r="E433" s="307">
        <f t="shared" ca="1" si="183"/>
        <v>-0.80704030805312499</v>
      </c>
      <c r="F433" s="304">
        <f t="shared" ca="1" si="184"/>
        <v>0.98850199008759965</v>
      </c>
      <c r="G433" s="306">
        <f t="shared" ca="1" si="185"/>
        <v>6.2956401760303553</v>
      </c>
      <c r="H433" s="307">
        <f t="shared" ca="1" si="186"/>
        <v>-99.297704347409109</v>
      </c>
      <c r="I433" s="304">
        <f t="shared" ca="1" si="187"/>
        <v>99.497081233026719</v>
      </c>
      <c r="J433" s="306">
        <f t="shared" ca="1" si="188"/>
        <v>612.90891036688618</v>
      </c>
      <c r="K433" s="307">
        <f t="shared" ca="1" si="189"/>
        <v>-8.0480359137202271</v>
      </c>
      <c r="L433" s="304">
        <f t="shared" ca="1" si="174"/>
        <v>612.96174700318147</v>
      </c>
      <c r="M433" s="306">
        <f t="shared" ca="1" si="190"/>
        <v>-1.5074794069704112</v>
      </c>
      <c r="N433" s="304">
        <f t="shared" ca="1" si="191"/>
        <v>-86.372207722288778</v>
      </c>
      <c r="P433" s="310">
        <f t="shared" ca="1" si="192"/>
        <v>23</v>
      </c>
      <c r="Q433" s="304">
        <f t="shared" ca="1" si="193"/>
        <v>0</v>
      </c>
      <c r="R433" s="306">
        <f t="shared" ca="1" si="194"/>
        <v>0</v>
      </c>
      <c r="S433" s="307">
        <f t="shared" ca="1" si="195"/>
        <v>2.7549999999999994</v>
      </c>
      <c r="T433" s="304">
        <f t="shared" ca="1" si="175"/>
        <v>27.026549999999997</v>
      </c>
      <c r="U433" s="311">
        <f t="shared" ca="1" si="176"/>
        <v>0</v>
      </c>
      <c r="V433" s="306">
        <f t="shared" ca="1" si="177"/>
        <v>1.2259862812807896</v>
      </c>
      <c r="W433" s="304">
        <f t="shared" ca="1" si="178"/>
        <v>24.853019554886526</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0.76930505602387989</v>
      </c>
      <c r="AH433" s="304">
        <f t="shared" ca="1" si="202"/>
        <v>-9.0210368218073942</v>
      </c>
    </row>
    <row r="434" spans="1:34" x14ac:dyDescent="0.2">
      <c r="A434" s="347">
        <f t="shared" ca="1" si="180"/>
        <v>1E-4</v>
      </c>
      <c r="B434" s="304">
        <f t="shared" ca="1" si="181"/>
        <v>33.004200000000317</v>
      </c>
      <c r="D434" s="306">
        <f t="shared" ca="1" si="182"/>
        <v>-0.57080414178841699</v>
      </c>
      <c r="E434" s="307">
        <f t="shared" ca="1" si="183"/>
        <v>-0.80701709011560041</v>
      </c>
      <c r="F434" s="304">
        <f t="shared" ca="1" si="184"/>
        <v>0.98848062804561942</v>
      </c>
      <c r="G434" s="306">
        <f t="shared" ca="1" si="185"/>
        <v>6.2955830956161769</v>
      </c>
      <c r="H434" s="307">
        <f t="shared" ca="1" si="186"/>
        <v>-99.297785049118119</v>
      </c>
      <c r="I434" s="304">
        <f t="shared" ca="1" si="187"/>
        <v>99.497158161299637</v>
      </c>
      <c r="J434" s="306">
        <f t="shared" ca="1" si="188"/>
        <v>612.90891036688618</v>
      </c>
      <c r="K434" s="307">
        <f t="shared" ca="1" si="189"/>
        <v>-8.0579656881900537</v>
      </c>
      <c r="L434" s="304">
        <f t="shared" ca="1" si="174"/>
        <v>612.96187745907639</v>
      </c>
      <c r="M434" s="306">
        <f t="shared" ca="1" si="190"/>
        <v>-1.5074800308314844</v>
      </c>
      <c r="N434" s="304">
        <f t="shared" ca="1" si="191"/>
        <v>-86.37224346689527</v>
      </c>
      <c r="P434" s="310">
        <f t="shared" ca="1" si="192"/>
        <v>23</v>
      </c>
      <c r="Q434" s="304">
        <f t="shared" ca="1" si="193"/>
        <v>0</v>
      </c>
      <c r="R434" s="306">
        <f t="shared" ca="1" si="194"/>
        <v>0</v>
      </c>
      <c r="S434" s="307">
        <f t="shared" ca="1" si="195"/>
        <v>2.7549999999999994</v>
      </c>
      <c r="T434" s="304">
        <f t="shared" ca="1" si="175"/>
        <v>27.026549999999997</v>
      </c>
      <c r="U434" s="311">
        <f t="shared" ca="1" si="176"/>
        <v>0</v>
      </c>
      <c r="V434" s="306">
        <f t="shared" ca="1" si="177"/>
        <v>1.2259874986583186</v>
      </c>
      <c r="W434" s="304">
        <f t="shared" ca="1" si="178"/>
        <v>24.853082664719214</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0.76928253554146231</v>
      </c>
      <c r="AH434" s="304">
        <f t="shared" ca="1" si="202"/>
        <v>-9.0210597295413901</v>
      </c>
    </row>
    <row r="435" spans="1:34" x14ac:dyDescent="0.2">
      <c r="A435" s="347">
        <f t="shared" ca="1" si="180"/>
        <v>1E-4</v>
      </c>
      <c r="B435" s="304">
        <f t="shared" ca="1" si="181"/>
        <v>33.00430000000032</v>
      </c>
      <c r="D435" s="306">
        <f t="shared" ca="1" si="182"/>
        <v>-0.57079997461928478</v>
      </c>
      <c r="E435" s="307">
        <f t="shared" ca="1" si="183"/>
        <v>-0.80699387253655352</v>
      </c>
      <c r="F435" s="304">
        <f t="shared" ca="1" si="184"/>
        <v>0.98845926640247517</v>
      </c>
      <c r="G435" s="306">
        <f t="shared" ca="1" si="185"/>
        <v>6.2955260156187149</v>
      </c>
      <c r="H435" s="307">
        <f t="shared" ca="1" si="186"/>
        <v>-99.297865748505373</v>
      </c>
      <c r="I435" s="304">
        <f t="shared" ca="1" si="187"/>
        <v>99.497235087320533</v>
      </c>
      <c r="J435" s="306">
        <f t="shared" ca="1" si="188"/>
        <v>612.90891036688618</v>
      </c>
      <c r="K435" s="307">
        <f t="shared" ca="1" si="189"/>
        <v>-8.0678954707299351</v>
      </c>
      <c r="L435" s="304">
        <f t="shared" ca="1" si="174"/>
        <v>612.96200807590867</v>
      </c>
      <c r="M435" s="306">
        <f t="shared" ca="1" si="190"/>
        <v>-1.5074806546859369</v>
      </c>
      <c r="N435" s="304">
        <f t="shared" ca="1" si="191"/>
        <v>-86.372279211122432</v>
      </c>
      <c r="P435" s="310">
        <f t="shared" ca="1" si="192"/>
        <v>23</v>
      </c>
      <c r="Q435" s="304">
        <f t="shared" ca="1" si="193"/>
        <v>0</v>
      </c>
      <c r="R435" s="306">
        <f t="shared" ca="1" si="194"/>
        <v>0</v>
      </c>
      <c r="S435" s="307">
        <f t="shared" ca="1" si="195"/>
        <v>2.7549999999999994</v>
      </c>
      <c r="T435" s="304">
        <f t="shared" ca="1" si="175"/>
        <v>27.026549999999997</v>
      </c>
      <c r="U435" s="311">
        <f t="shared" ca="1" si="176"/>
        <v>0</v>
      </c>
      <c r="V435" s="306">
        <f t="shared" ca="1" si="177"/>
        <v>1.2259887160380467</v>
      </c>
      <c r="W435" s="304">
        <f t="shared" ca="1" si="178"/>
        <v>24.853145773577477</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0.76926001540483746</v>
      </c>
      <c r="AH435" s="304">
        <f t="shared" ca="1" si="202"/>
        <v>-9.0210826369216761</v>
      </c>
    </row>
    <row r="436" spans="1:34" x14ac:dyDescent="0.2">
      <c r="A436" s="347">
        <f t="shared" ca="1" si="180"/>
        <v>1E-4</v>
      </c>
      <c r="B436" s="304">
        <f t="shared" ca="1" si="181"/>
        <v>33.004400000000324</v>
      </c>
      <c r="D436" s="306">
        <f t="shared" ca="1" si="182"/>
        <v>-0.57079580745863279</v>
      </c>
      <c r="E436" s="307">
        <f t="shared" ca="1" si="183"/>
        <v>-0.80697065531596479</v>
      </c>
      <c r="F436" s="304">
        <f t="shared" ca="1" si="184"/>
        <v>0.98843790515814911</v>
      </c>
      <c r="G436" s="306">
        <f t="shared" ca="1" si="185"/>
        <v>6.2954689360379694</v>
      </c>
      <c r="H436" s="307">
        <f t="shared" ca="1" si="186"/>
        <v>-99.297946445570901</v>
      </c>
      <c r="I436" s="304">
        <f t="shared" ca="1" si="187"/>
        <v>99.497312011089448</v>
      </c>
      <c r="J436" s="306">
        <f t="shared" ca="1" si="188"/>
        <v>612.90891036688618</v>
      </c>
      <c r="K436" s="307">
        <f t="shared" ca="1" si="189"/>
        <v>-8.0778252613396386</v>
      </c>
      <c r="L436" s="304">
        <f t="shared" ca="1" si="174"/>
        <v>612.96213885367865</v>
      </c>
      <c r="M436" s="306">
        <f t="shared" ca="1" si="190"/>
        <v>-1.5074812785337683</v>
      </c>
      <c r="N436" s="304">
        <f t="shared" ca="1" si="191"/>
        <v>-86.372314954970236</v>
      </c>
      <c r="P436" s="310">
        <f t="shared" ca="1" si="192"/>
        <v>23</v>
      </c>
      <c r="Q436" s="304">
        <f t="shared" ca="1" si="193"/>
        <v>0</v>
      </c>
      <c r="R436" s="306">
        <f t="shared" ca="1" si="194"/>
        <v>0</v>
      </c>
      <c r="S436" s="307">
        <f t="shared" ca="1" si="195"/>
        <v>2.7549999999999994</v>
      </c>
      <c r="T436" s="304">
        <f t="shared" ca="1" si="175"/>
        <v>27.026549999999997</v>
      </c>
      <c r="U436" s="311">
        <f t="shared" ca="1" si="176"/>
        <v>0</v>
      </c>
      <c r="V436" s="306">
        <f t="shared" ca="1" si="177"/>
        <v>1.2259899334199733</v>
      </c>
      <c r="W436" s="304">
        <f t="shared" ca="1" si="178"/>
        <v>24.853208881461295</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0.76923749561398225</v>
      </c>
      <c r="AH436" s="304">
        <f t="shared" ca="1" si="202"/>
        <v>-9.0211055439482699</v>
      </c>
    </row>
    <row r="437" spans="1:34" x14ac:dyDescent="0.2">
      <c r="A437" s="347">
        <f t="shared" ca="1" si="180"/>
        <v>1E-4</v>
      </c>
      <c r="B437" s="304">
        <f t="shared" ca="1" si="181"/>
        <v>33.004500000000327</v>
      </c>
      <c r="D437" s="306">
        <f t="shared" ca="1" si="182"/>
        <v>-0.57079164030646556</v>
      </c>
      <c r="E437" s="307">
        <f t="shared" ca="1" si="183"/>
        <v>-0.80694743845384487</v>
      </c>
      <c r="F437" s="304">
        <f t="shared" ca="1" si="184"/>
        <v>0.98841654431265324</v>
      </c>
      <c r="G437" s="306">
        <f t="shared" ca="1" si="185"/>
        <v>6.2954118568739386</v>
      </c>
      <c r="H437" s="307">
        <f t="shared" ca="1" si="186"/>
        <v>-99.298027140314744</v>
      </c>
      <c r="I437" s="304">
        <f t="shared" ca="1" si="187"/>
        <v>99.497388932606427</v>
      </c>
      <c r="J437" s="306">
        <f t="shared" ca="1" si="188"/>
        <v>612.90891036688618</v>
      </c>
      <c r="K437" s="307">
        <f t="shared" ca="1" si="189"/>
        <v>-8.0877550600189334</v>
      </c>
      <c r="L437" s="304">
        <f t="shared" ca="1" si="174"/>
        <v>612.96226979238668</v>
      </c>
      <c r="M437" s="306">
        <f t="shared" ca="1" si="190"/>
        <v>-1.507481902374979</v>
      </c>
      <c r="N437" s="304">
        <f t="shared" ca="1" si="191"/>
        <v>-86.372350698438694</v>
      </c>
      <c r="P437" s="310">
        <f t="shared" ca="1" si="192"/>
        <v>23</v>
      </c>
      <c r="Q437" s="304">
        <f t="shared" ca="1" si="193"/>
        <v>0</v>
      </c>
      <c r="R437" s="306">
        <f t="shared" ca="1" si="194"/>
        <v>0</v>
      </c>
      <c r="S437" s="307">
        <f t="shared" ca="1" si="195"/>
        <v>2.7549999999999994</v>
      </c>
      <c r="T437" s="304">
        <f t="shared" ca="1" si="175"/>
        <v>27.026549999999997</v>
      </c>
      <c r="U437" s="311">
        <f t="shared" ca="1" si="176"/>
        <v>0</v>
      </c>
      <c r="V437" s="306">
        <f t="shared" ca="1" si="177"/>
        <v>1.225991150804099</v>
      </c>
      <c r="W437" s="304">
        <f t="shared" ca="1" si="178"/>
        <v>24.853271988370711</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0.76921497616891088</v>
      </c>
      <c r="AH437" s="304">
        <f t="shared" ca="1" si="202"/>
        <v>-9.0211284506211609</v>
      </c>
    </row>
    <row r="438" spans="1:34" x14ac:dyDescent="0.2">
      <c r="A438" s="347">
        <f t="shared" ca="1" si="180"/>
        <v>1E-4</v>
      </c>
      <c r="B438" s="304">
        <f t="shared" ca="1" si="181"/>
        <v>33.00460000000033</v>
      </c>
      <c r="D438" s="306">
        <f t="shared" ca="1" si="182"/>
        <v>-0.57078747316278111</v>
      </c>
      <c r="E438" s="307">
        <f t="shared" ca="1" si="183"/>
        <v>-0.80692422195017421</v>
      </c>
      <c r="F438" s="304">
        <f t="shared" ca="1" si="184"/>
        <v>0.98839518386597103</v>
      </c>
      <c r="G438" s="306">
        <f t="shared" ca="1" si="185"/>
        <v>6.2953547781266224</v>
      </c>
      <c r="H438" s="307">
        <f t="shared" ca="1" si="186"/>
        <v>-99.298107832736946</v>
      </c>
      <c r="I438" s="304">
        <f t="shared" ca="1" si="187"/>
        <v>99.49746585187151</v>
      </c>
      <c r="J438" s="306">
        <f t="shared" ca="1" si="188"/>
        <v>612.90891036688618</v>
      </c>
      <c r="K438" s="307">
        <f t="shared" ca="1" si="189"/>
        <v>-8.0976848667675867</v>
      </c>
      <c r="L438" s="304">
        <f t="shared" ca="1" si="174"/>
        <v>612.96240089203286</v>
      </c>
      <c r="M438" s="306">
        <f t="shared" ca="1" si="190"/>
        <v>-1.507482526209569</v>
      </c>
      <c r="N438" s="304">
        <f t="shared" ca="1" si="191"/>
        <v>-86.372386441527809</v>
      </c>
      <c r="P438" s="310">
        <f t="shared" ca="1" si="192"/>
        <v>23</v>
      </c>
      <c r="Q438" s="304">
        <f t="shared" ca="1" si="193"/>
        <v>0</v>
      </c>
      <c r="R438" s="306">
        <f t="shared" ca="1" si="194"/>
        <v>0</v>
      </c>
      <c r="S438" s="307">
        <f t="shared" ca="1" si="195"/>
        <v>2.7549999999999994</v>
      </c>
      <c r="T438" s="304">
        <f t="shared" ca="1" si="175"/>
        <v>27.026549999999997</v>
      </c>
      <c r="U438" s="311">
        <f t="shared" ca="1" si="176"/>
        <v>0</v>
      </c>
      <c r="V438" s="306">
        <f t="shared" ca="1" si="177"/>
        <v>1.225992368190423</v>
      </c>
      <c r="W438" s="304">
        <f t="shared" ca="1" si="178"/>
        <v>24.853335094305724</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0.76919245706960382</v>
      </c>
      <c r="AH438" s="304">
        <f t="shared" ca="1" si="202"/>
        <v>-9.0211513569403685</v>
      </c>
    </row>
    <row r="439" spans="1:34" x14ac:dyDescent="0.2">
      <c r="A439" s="347">
        <f t="shared" ca="1" si="180"/>
        <v>1E-4</v>
      </c>
      <c r="B439" s="304">
        <f t="shared" ca="1" si="181"/>
        <v>33.004700000000334</v>
      </c>
      <c r="D439" s="306">
        <f t="shared" ca="1" si="182"/>
        <v>-0.57078330602758076</v>
      </c>
      <c r="E439" s="307">
        <f t="shared" ca="1" si="183"/>
        <v>-0.80690100580495283</v>
      </c>
      <c r="F439" s="304">
        <f t="shared" ca="1" si="184"/>
        <v>0.98837382381810346</v>
      </c>
      <c r="G439" s="306">
        <f t="shared" ca="1" si="185"/>
        <v>6.2952976997960199</v>
      </c>
      <c r="H439" s="307">
        <f t="shared" ca="1" si="186"/>
        <v>-99.298188522837521</v>
      </c>
      <c r="I439" s="304">
        <f t="shared" ca="1" si="187"/>
        <v>99.497542768884685</v>
      </c>
      <c r="J439" s="306">
        <f t="shared" ca="1" si="188"/>
        <v>612.90891036688618</v>
      </c>
      <c r="K439" s="307">
        <f t="shared" ca="1" si="189"/>
        <v>-8.1076146815853658</v>
      </c>
      <c r="L439" s="304">
        <f t="shared" ca="1" si="174"/>
        <v>612.96253215261754</v>
      </c>
      <c r="M439" s="306">
        <f t="shared" ca="1" si="190"/>
        <v>-1.5074831500375383</v>
      </c>
      <c r="N439" s="304">
        <f t="shared" ca="1" si="191"/>
        <v>-86.372422184237593</v>
      </c>
      <c r="P439" s="310">
        <f t="shared" ca="1" si="192"/>
        <v>23</v>
      </c>
      <c r="Q439" s="304">
        <f t="shared" ca="1" si="193"/>
        <v>0</v>
      </c>
      <c r="R439" s="306">
        <f t="shared" ca="1" si="194"/>
        <v>0</v>
      </c>
      <c r="S439" s="307">
        <f t="shared" ca="1" si="195"/>
        <v>2.7549999999999994</v>
      </c>
      <c r="T439" s="304">
        <f t="shared" ca="1" si="175"/>
        <v>27.026549999999997</v>
      </c>
      <c r="U439" s="311">
        <f t="shared" ca="1" si="176"/>
        <v>0</v>
      </c>
      <c r="V439" s="306">
        <f t="shared" ca="1" si="177"/>
        <v>1.2259935855789459</v>
      </c>
      <c r="W439" s="304">
        <f t="shared" ca="1" si="178"/>
        <v>24.85339819926633</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0.76916993831606284</v>
      </c>
      <c r="AH439" s="304">
        <f t="shared" ca="1" si="202"/>
        <v>-9.0211742629058911</v>
      </c>
    </row>
    <row r="440" spans="1:34" x14ac:dyDescent="0.2">
      <c r="A440" s="347">
        <f t="shared" ca="1" si="180"/>
        <v>1E-4</v>
      </c>
      <c r="B440" s="304">
        <f t="shared" ca="1" si="181"/>
        <v>33.004800000000337</v>
      </c>
      <c r="D440" s="306">
        <f t="shared" ca="1" si="182"/>
        <v>-0.57077913890086518</v>
      </c>
      <c r="E440" s="307">
        <f t="shared" ca="1" si="183"/>
        <v>-0.80687779001818605</v>
      </c>
      <c r="F440" s="304">
        <f t="shared" ca="1" si="184"/>
        <v>0.98835246416905598</v>
      </c>
      <c r="G440" s="306">
        <f t="shared" ca="1" si="185"/>
        <v>6.2952406218821295</v>
      </c>
      <c r="H440" s="307">
        <f t="shared" ca="1" si="186"/>
        <v>-99.298269210616525</v>
      </c>
      <c r="I440" s="304">
        <f t="shared" ca="1" si="187"/>
        <v>99.49761968364605</v>
      </c>
      <c r="J440" s="306">
        <f t="shared" ca="1" si="188"/>
        <v>612.90891036688618</v>
      </c>
      <c r="K440" s="307">
        <f t="shared" ca="1" si="189"/>
        <v>-8.117544504472038</v>
      </c>
      <c r="L440" s="304">
        <f t="shared" ca="1" si="174"/>
        <v>612.96266357414117</v>
      </c>
      <c r="M440" s="306">
        <f t="shared" ca="1" si="190"/>
        <v>-1.5074837738588871</v>
      </c>
      <c r="N440" s="304">
        <f t="shared" ca="1" si="191"/>
        <v>-86.372457926568046</v>
      </c>
      <c r="P440" s="310">
        <f t="shared" ca="1" si="192"/>
        <v>23</v>
      </c>
      <c r="Q440" s="304">
        <f t="shared" ca="1" si="193"/>
        <v>0</v>
      </c>
      <c r="R440" s="306">
        <f t="shared" ca="1" si="194"/>
        <v>0</v>
      </c>
      <c r="S440" s="307">
        <f t="shared" ca="1" si="195"/>
        <v>2.7549999999999994</v>
      </c>
      <c r="T440" s="304">
        <f t="shared" ca="1" si="175"/>
        <v>27.026549999999997</v>
      </c>
      <c r="U440" s="311">
        <f t="shared" ca="1" si="176"/>
        <v>0</v>
      </c>
      <c r="V440" s="306">
        <f t="shared" ca="1" si="177"/>
        <v>1.2259948029696668</v>
      </c>
      <c r="W440" s="304">
        <f t="shared" ca="1" si="178"/>
        <v>24.853461303252551</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0.76914741990828794</v>
      </c>
      <c r="AH440" s="304">
        <f t="shared" ca="1" si="202"/>
        <v>-9.0211971685177268</v>
      </c>
    </row>
    <row r="441" spans="1:34" x14ac:dyDescent="0.2">
      <c r="A441" s="347">
        <f t="shared" ca="1" si="180"/>
        <v>1E-4</v>
      </c>
      <c r="B441" s="304">
        <f t="shared" ca="1" si="181"/>
        <v>33.00490000000034</v>
      </c>
      <c r="D441" s="306">
        <f t="shared" ca="1" si="182"/>
        <v>-0.57077497178263437</v>
      </c>
      <c r="E441" s="307">
        <f t="shared" ca="1" si="183"/>
        <v>-0.8068545745898632</v>
      </c>
      <c r="F441" s="304">
        <f t="shared" ca="1" si="184"/>
        <v>0.98833110491882037</v>
      </c>
      <c r="G441" s="306">
        <f t="shared" ca="1" si="185"/>
        <v>6.2951835443849511</v>
      </c>
      <c r="H441" s="307">
        <f t="shared" ca="1" si="186"/>
        <v>-99.298349896073987</v>
      </c>
      <c r="I441" s="304">
        <f t="shared" ca="1" si="187"/>
        <v>99.497696596155592</v>
      </c>
      <c r="J441" s="306">
        <f t="shared" ca="1" si="188"/>
        <v>612.90891036688618</v>
      </c>
      <c r="K441" s="307">
        <f t="shared" ca="1" si="189"/>
        <v>-8.1274743354273724</v>
      </c>
      <c r="L441" s="304">
        <f t="shared" ca="1" si="174"/>
        <v>612.96279515660387</v>
      </c>
      <c r="M441" s="306">
        <f t="shared" ca="1" si="190"/>
        <v>-1.5074843976736152</v>
      </c>
      <c r="N441" s="304">
        <f t="shared" ca="1" si="191"/>
        <v>-86.372493668519169</v>
      </c>
      <c r="P441" s="310">
        <f t="shared" ca="1" si="192"/>
        <v>23</v>
      </c>
      <c r="Q441" s="304">
        <f t="shared" ca="1" si="193"/>
        <v>0</v>
      </c>
      <c r="R441" s="306">
        <f t="shared" ca="1" si="194"/>
        <v>0</v>
      </c>
      <c r="S441" s="307">
        <f t="shared" ca="1" si="195"/>
        <v>2.7549999999999994</v>
      </c>
      <c r="T441" s="304">
        <f t="shared" ca="1" si="175"/>
        <v>27.026549999999997</v>
      </c>
      <c r="U441" s="311">
        <f t="shared" ca="1" si="176"/>
        <v>0</v>
      </c>
      <c r="V441" s="306">
        <f t="shared" ca="1" si="177"/>
        <v>1.2259960203625866</v>
      </c>
      <c r="W441" s="304">
        <f t="shared" ca="1" si="178"/>
        <v>24.853524406264405</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0.7691249018462738</v>
      </c>
      <c r="AH441" s="304">
        <f t="shared" ca="1" si="202"/>
        <v>-9.0212200737758828</v>
      </c>
    </row>
    <row r="442" spans="1:34" x14ac:dyDescent="0.2">
      <c r="A442" s="347">
        <f t="shared" ca="1" si="180"/>
        <v>1E-4</v>
      </c>
      <c r="B442" s="304">
        <f t="shared" ca="1" si="181"/>
        <v>33.005000000000344</v>
      </c>
      <c r="D442" s="306">
        <f t="shared" ca="1" si="182"/>
        <v>-0.57077080467289176</v>
      </c>
      <c r="E442" s="307">
        <f t="shared" ca="1" si="183"/>
        <v>-0.80683135951998075</v>
      </c>
      <c r="F442" s="304">
        <f t="shared" ca="1" si="184"/>
        <v>0.98830974606739608</v>
      </c>
      <c r="G442" s="306">
        <f t="shared" ca="1" si="185"/>
        <v>6.2951264673044838</v>
      </c>
      <c r="H442" s="307">
        <f t="shared" ca="1" si="186"/>
        <v>-99.298430579209935</v>
      </c>
      <c r="I442" s="304">
        <f t="shared" ca="1" si="187"/>
        <v>99.497773506413367</v>
      </c>
      <c r="J442" s="306">
        <f t="shared" ca="1" si="188"/>
        <v>612.90891036688618</v>
      </c>
      <c r="K442" s="307">
        <f t="shared" ca="1" si="189"/>
        <v>-8.1374041744511363</v>
      </c>
      <c r="L442" s="304">
        <f t="shared" ca="1" si="174"/>
        <v>612.96292690000598</v>
      </c>
      <c r="M442" s="306">
        <f t="shared" ca="1" si="190"/>
        <v>-1.507485021481723</v>
      </c>
      <c r="N442" s="304">
        <f t="shared" ca="1" si="191"/>
        <v>-86.372529410090976</v>
      </c>
      <c r="P442" s="310">
        <f t="shared" ca="1" si="192"/>
        <v>23</v>
      </c>
      <c r="Q442" s="304">
        <f t="shared" ca="1" si="193"/>
        <v>0</v>
      </c>
      <c r="R442" s="306">
        <f t="shared" ca="1" si="194"/>
        <v>0</v>
      </c>
      <c r="S442" s="307">
        <f t="shared" ca="1" si="195"/>
        <v>2.7549999999999994</v>
      </c>
      <c r="T442" s="304">
        <f t="shared" ca="1" si="175"/>
        <v>27.026549999999997</v>
      </c>
      <c r="U442" s="311">
        <f t="shared" ca="1" si="176"/>
        <v>0</v>
      </c>
      <c r="V442" s="306">
        <f t="shared" ca="1" si="177"/>
        <v>1.2259972377577046</v>
      </c>
      <c r="W442" s="304">
        <f t="shared" ca="1" si="178"/>
        <v>24.853587508301885</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0.76910238413001153</v>
      </c>
      <c r="AH442" s="304">
        <f t="shared" ca="1" si="202"/>
        <v>-9.0212429786803661</v>
      </c>
    </row>
    <row r="443" spans="1:34" x14ac:dyDescent="0.2">
      <c r="A443" s="347">
        <f t="shared" ca="1" si="180"/>
        <v>1E-4</v>
      </c>
      <c r="B443" s="304">
        <f t="shared" ca="1" si="181"/>
        <v>33.005100000000347</v>
      </c>
      <c r="D443" s="306">
        <f t="shared" ca="1" si="182"/>
        <v>-0.57076663757163415</v>
      </c>
      <c r="E443" s="307">
        <f t="shared" ca="1" si="183"/>
        <v>-0.80680814480853336</v>
      </c>
      <c r="F443" s="304">
        <f t="shared" ca="1" si="184"/>
        <v>0.98828838761477744</v>
      </c>
      <c r="G443" s="306">
        <f t="shared" ca="1" si="185"/>
        <v>6.2950693906407267</v>
      </c>
      <c r="H443" s="307">
        <f t="shared" ca="1" si="186"/>
        <v>-99.298511260024412</v>
      </c>
      <c r="I443" s="304">
        <f t="shared" ca="1" si="187"/>
        <v>99.497850414419389</v>
      </c>
      <c r="J443" s="306">
        <f t="shared" ca="1" si="188"/>
        <v>612.90891036688618</v>
      </c>
      <c r="K443" s="307">
        <f t="shared" ca="1" si="189"/>
        <v>-8.1473340215430987</v>
      </c>
      <c r="L443" s="304">
        <f t="shared" ca="1" si="174"/>
        <v>612.96305880434772</v>
      </c>
      <c r="M443" s="306">
        <f t="shared" ca="1" si="190"/>
        <v>-1.5074856452832106</v>
      </c>
      <c r="N443" s="304">
        <f t="shared" ca="1" si="191"/>
        <v>-86.372565151283467</v>
      </c>
      <c r="P443" s="310">
        <f t="shared" ca="1" si="192"/>
        <v>23</v>
      </c>
      <c r="Q443" s="304">
        <f t="shared" ca="1" si="193"/>
        <v>0</v>
      </c>
      <c r="R443" s="306">
        <f t="shared" ca="1" si="194"/>
        <v>0</v>
      </c>
      <c r="S443" s="307">
        <f t="shared" ca="1" si="195"/>
        <v>2.7549999999999994</v>
      </c>
      <c r="T443" s="304">
        <f t="shared" ca="1" si="175"/>
        <v>27.026549999999997</v>
      </c>
      <c r="U443" s="311">
        <f t="shared" ca="1" si="176"/>
        <v>0</v>
      </c>
      <c r="V443" s="306">
        <f t="shared" ca="1" si="177"/>
        <v>1.2259984551550216</v>
      </c>
      <c r="W443" s="304">
        <f t="shared" ca="1" si="178"/>
        <v>24.853650609365019</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0.76907986675950646</v>
      </c>
      <c r="AH443" s="304">
        <f t="shared" ca="1" si="202"/>
        <v>-9.0212658832311767</v>
      </c>
    </row>
    <row r="444" spans="1:34" x14ac:dyDescent="0.2">
      <c r="A444" s="347">
        <f t="shared" ca="1" si="180"/>
        <v>1E-4</v>
      </c>
      <c r="B444" s="304">
        <f t="shared" ca="1" si="181"/>
        <v>33.00520000000035</v>
      </c>
      <c r="D444" s="306">
        <f t="shared" ca="1" si="182"/>
        <v>-0.57076247047886342</v>
      </c>
      <c r="E444" s="307">
        <f t="shared" ca="1" si="183"/>
        <v>-0.8067849304555228</v>
      </c>
      <c r="F444" s="304">
        <f t="shared" ca="1" si="184"/>
        <v>0.98826702956096757</v>
      </c>
      <c r="G444" s="306">
        <f t="shared" ca="1" si="185"/>
        <v>6.2950123143936789</v>
      </c>
      <c r="H444" s="307">
        <f t="shared" ca="1" si="186"/>
        <v>-99.298591938517461</v>
      </c>
      <c r="I444" s="304">
        <f t="shared" ca="1" si="187"/>
        <v>99.49792732017373</v>
      </c>
      <c r="J444" s="306">
        <f t="shared" ca="1" si="188"/>
        <v>612.90891036688618</v>
      </c>
      <c r="K444" s="307">
        <f t="shared" ca="1" si="189"/>
        <v>-8.1572638767030252</v>
      </c>
      <c r="L444" s="304">
        <f t="shared" ca="1" si="174"/>
        <v>612.96319086962956</v>
      </c>
      <c r="M444" s="306">
        <f t="shared" ca="1" si="190"/>
        <v>-1.5074862690780779</v>
      </c>
      <c r="N444" s="304">
        <f t="shared" ca="1" si="191"/>
        <v>-86.372600892096642</v>
      </c>
      <c r="P444" s="310">
        <f t="shared" ca="1" si="192"/>
        <v>23</v>
      </c>
      <c r="Q444" s="304">
        <f t="shared" ca="1" si="193"/>
        <v>0</v>
      </c>
      <c r="R444" s="306">
        <f t="shared" ca="1" si="194"/>
        <v>0</v>
      </c>
      <c r="S444" s="307">
        <f t="shared" ca="1" si="195"/>
        <v>2.7549999999999994</v>
      </c>
      <c r="T444" s="304">
        <f t="shared" ca="1" si="175"/>
        <v>27.026549999999997</v>
      </c>
      <c r="U444" s="311">
        <f t="shared" ca="1" si="176"/>
        <v>0</v>
      </c>
      <c r="V444" s="306">
        <f t="shared" ca="1" si="177"/>
        <v>1.2259996725545372</v>
      </c>
      <c r="W444" s="304">
        <f t="shared" ca="1" si="178"/>
        <v>24.853713709453828</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0.76905734973474615</v>
      </c>
      <c r="AH444" s="304">
        <f t="shared" ca="1" si="202"/>
        <v>-9.0212887874283201</v>
      </c>
    </row>
    <row r="445" spans="1:34" x14ac:dyDescent="0.2">
      <c r="A445" s="347">
        <f t="shared" ca="1" si="180"/>
        <v>1E-4</v>
      </c>
      <c r="B445" s="304">
        <f t="shared" ca="1" si="181"/>
        <v>33.005300000000354</v>
      </c>
      <c r="D445" s="306">
        <f t="shared" ca="1" si="182"/>
        <v>-0.57075830339458145</v>
      </c>
      <c r="E445" s="307">
        <f t="shared" ca="1" si="183"/>
        <v>-0.80676171646092953</v>
      </c>
      <c r="F445" s="304">
        <f t="shared" ca="1" si="184"/>
        <v>0.98824567190595203</v>
      </c>
      <c r="G445" s="306">
        <f t="shared" ca="1" si="185"/>
        <v>6.2949552385633396</v>
      </c>
      <c r="H445" s="307">
        <f t="shared" ca="1" si="186"/>
        <v>-99.29867261468911</v>
      </c>
      <c r="I445" s="304">
        <f t="shared" ca="1" si="187"/>
        <v>99.498004223676389</v>
      </c>
      <c r="J445" s="306">
        <f t="shared" ca="1" si="188"/>
        <v>612.90891036688618</v>
      </c>
      <c r="K445" s="307">
        <f t="shared" ca="1" si="189"/>
        <v>-8.1671937399306849</v>
      </c>
      <c r="L445" s="304">
        <f t="shared" ca="1" si="174"/>
        <v>612.96332309585148</v>
      </c>
      <c r="M445" s="306">
        <f t="shared" ca="1" si="190"/>
        <v>-1.5074868928663252</v>
      </c>
      <c r="N445" s="304">
        <f t="shared" ca="1" si="191"/>
        <v>-86.372636632530515</v>
      </c>
      <c r="P445" s="310">
        <f t="shared" ca="1" si="192"/>
        <v>23</v>
      </c>
      <c r="Q445" s="304">
        <f t="shared" ca="1" si="193"/>
        <v>0</v>
      </c>
      <c r="R445" s="306">
        <f t="shared" ca="1" si="194"/>
        <v>0</v>
      </c>
      <c r="S445" s="307">
        <f t="shared" ca="1" si="195"/>
        <v>2.7549999999999994</v>
      </c>
      <c r="T445" s="304">
        <f t="shared" ca="1" si="175"/>
        <v>27.026549999999997</v>
      </c>
      <c r="U445" s="311">
        <f t="shared" ca="1" si="176"/>
        <v>0</v>
      </c>
      <c r="V445" s="306">
        <f t="shared" ca="1" si="177"/>
        <v>1.2260008899562507</v>
      </c>
      <c r="W445" s="304">
        <f t="shared" ca="1" si="178"/>
        <v>24.853776808568284</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0.76903483305572529</v>
      </c>
      <c r="AH445" s="304">
        <f t="shared" ca="1" si="202"/>
        <v>-9.0213116912718085</v>
      </c>
    </row>
    <row r="446" spans="1:34" x14ac:dyDescent="0.2">
      <c r="A446" s="347">
        <f t="shared" ca="1" si="180"/>
        <v>1E-4</v>
      </c>
      <c r="B446" s="304">
        <f t="shared" ca="1" si="181"/>
        <v>33.005400000000357</v>
      </c>
      <c r="D446" s="306">
        <f t="shared" ca="1" si="182"/>
        <v>-0.57075413631878613</v>
      </c>
      <c r="E446" s="307">
        <f t="shared" ca="1" si="183"/>
        <v>-0.80673850282476955</v>
      </c>
      <c r="F446" s="304">
        <f t="shared" ca="1" si="184"/>
        <v>0.98822431464974292</v>
      </c>
      <c r="G446" s="306">
        <f t="shared" ca="1" si="185"/>
        <v>6.2948981631497078</v>
      </c>
      <c r="H446" s="307">
        <f t="shared" ca="1" si="186"/>
        <v>-99.298753288539388</v>
      </c>
      <c r="I446" s="304">
        <f t="shared" ca="1" si="187"/>
        <v>99.49808112492741</v>
      </c>
      <c r="J446" s="306">
        <f t="shared" ca="1" si="188"/>
        <v>612.90891036688618</v>
      </c>
      <c r="K446" s="307">
        <f t="shared" ca="1" si="189"/>
        <v>-8.1771236112258467</v>
      </c>
      <c r="L446" s="304">
        <f t="shared" ca="1" si="174"/>
        <v>612.96345548301406</v>
      </c>
      <c r="M446" s="306">
        <f t="shared" ca="1" si="190"/>
        <v>-1.5074875166479522</v>
      </c>
      <c r="N446" s="304">
        <f t="shared" ca="1" si="191"/>
        <v>-86.372672372585086</v>
      </c>
      <c r="P446" s="310">
        <f t="shared" ca="1" si="192"/>
        <v>23</v>
      </c>
      <c r="Q446" s="304">
        <f t="shared" ca="1" si="193"/>
        <v>0</v>
      </c>
      <c r="R446" s="306">
        <f t="shared" ca="1" si="194"/>
        <v>0</v>
      </c>
      <c r="S446" s="307">
        <f t="shared" ca="1" si="195"/>
        <v>2.7549999999999994</v>
      </c>
      <c r="T446" s="304">
        <f t="shared" ca="1" si="175"/>
        <v>27.026549999999997</v>
      </c>
      <c r="U446" s="311">
        <f t="shared" ca="1" si="176"/>
        <v>0</v>
      </c>
      <c r="V446" s="306">
        <f t="shared" ca="1" si="177"/>
        <v>1.226002107360163</v>
      </c>
      <c r="W446" s="304">
        <f t="shared" ca="1" si="178"/>
        <v>24.85383990670843</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0.76901231672245096</v>
      </c>
      <c r="AH446" s="304">
        <f t="shared" ca="1" si="202"/>
        <v>-9.0213345947616297</v>
      </c>
    </row>
    <row r="447" spans="1:34" x14ac:dyDescent="0.2">
      <c r="A447" s="347">
        <f t="shared" ca="1" si="180"/>
        <v>1E-4</v>
      </c>
      <c r="B447" s="304">
        <f t="shared" ca="1" si="181"/>
        <v>33.00550000000036</v>
      </c>
      <c r="D447" s="306">
        <f t="shared" ca="1" si="182"/>
        <v>-0.57074996925148203</v>
      </c>
      <c r="E447" s="307">
        <f t="shared" ca="1" si="183"/>
        <v>-0.80671528954702865</v>
      </c>
      <c r="F447" s="304">
        <f t="shared" ca="1" si="184"/>
        <v>0.98820295779233225</v>
      </c>
      <c r="G447" s="306">
        <f t="shared" ca="1" si="185"/>
        <v>6.2948410881527828</v>
      </c>
      <c r="H447" s="307">
        <f t="shared" ca="1" si="186"/>
        <v>-99.298833960068336</v>
      </c>
      <c r="I447" s="304">
        <f t="shared" ca="1" si="187"/>
        <v>99.498158023926834</v>
      </c>
      <c r="J447" s="306">
        <f t="shared" ca="1" si="188"/>
        <v>612.90891036688618</v>
      </c>
      <c r="K447" s="307">
        <f t="shared" ca="1" si="189"/>
        <v>-8.1870534905882764</v>
      </c>
      <c r="L447" s="304">
        <f t="shared" ca="1" si="174"/>
        <v>612.96358803111741</v>
      </c>
      <c r="M447" s="306">
        <f t="shared" ca="1" si="190"/>
        <v>-1.5074881404229596</v>
      </c>
      <c r="N447" s="304">
        <f t="shared" ca="1" si="191"/>
        <v>-86.372708112260383</v>
      </c>
      <c r="P447" s="310">
        <f t="shared" ca="1" si="192"/>
        <v>23</v>
      </c>
      <c r="Q447" s="304">
        <f t="shared" ca="1" si="193"/>
        <v>0</v>
      </c>
      <c r="R447" s="306">
        <f t="shared" ca="1" si="194"/>
        <v>0</v>
      </c>
      <c r="S447" s="307">
        <f t="shared" ca="1" si="195"/>
        <v>2.7549999999999994</v>
      </c>
      <c r="T447" s="304">
        <f t="shared" ca="1" si="175"/>
        <v>27.026549999999997</v>
      </c>
      <c r="U447" s="311">
        <f t="shared" ca="1" si="176"/>
        <v>0</v>
      </c>
      <c r="V447" s="306">
        <f t="shared" ca="1" si="177"/>
        <v>1.2260033247662734</v>
      </c>
      <c r="W447" s="304">
        <f t="shared" ca="1" si="178"/>
        <v>24.853903003874265</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0.7689898007349143</v>
      </c>
      <c r="AH447" s="304">
        <f t="shared" ca="1" si="202"/>
        <v>-9.0213574978977977</v>
      </c>
    </row>
    <row r="448" spans="1:34" x14ac:dyDescent="0.2">
      <c r="A448" s="347">
        <f t="shared" ca="1" si="180"/>
        <v>1E-4</v>
      </c>
      <c r="B448" s="304">
        <f t="shared" ca="1" si="181"/>
        <v>33.005600000000364</v>
      </c>
      <c r="D448" s="306">
        <f t="shared" ca="1" si="182"/>
        <v>-0.57074580219266413</v>
      </c>
      <c r="E448" s="307">
        <f t="shared" ca="1" si="183"/>
        <v>-0.80669207662770326</v>
      </c>
      <c r="F448" s="304">
        <f t="shared" ca="1" si="184"/>
        <v>0.98818160133371435</v>
      </c>
      <c r="G448" s="306">
        <f t="shared" ca="1" si="185"/>
        <v>6.2947840135725635</v>
      </c>
      <c r="H448" s="307">
        <f t="shared" ca="1" si="186"/>
        <v>-99.298914629275998</v>
      </c>
      <c r="I448" s="304">
        <f t="shared" ca="1" si="187"/>
        <v>99.498234920674705</v>
      </c>
      <c r="J448" s="306">
        <f t="shared" ca="1" si="188"/>
        <v>612.90891036688618</v>
      </c>
      <c r="K448" s="307">
        <f t="shared" ca="1" si="189"/>
        <v>-8.1969833780177428</v>
      </c>
      <c r="L448" s="304">
        <f t="shared" ca="1" si="174"/>
        <v>612.96372074016188</v>
      </c>
      <c r="M448" s="306">
        <f t="shared" ca="1" si="190"/>
        <v>-1.507488764191347</v>
      </c>
      <c r="N448" s="304">
        <f t="shared" ca="1" si="191"/>
        <v>-86.372743851556365</v>
      </c>
      <c r="P448" s="310">
        <f t="shared" ca="1" si="192"/>
        <v>23</v>
      </c>
      <c r="Q448" s="304">
        <f t="shared" ca="1" si="193"/>
        <v>0</v>
      </c>
      <c r="R448" s="306">
        <f t="shared" ca="1" si="194"/>
        <v>0</v>
      </c>
      <c r="S448" s="307">
        <f t="shared" ca="1" si="195"/>
        <v>2.7549999999999994</v>
      </c>
      <c r="T448" s="304">
        <f t="shared" ca="1" si="175"/>
        <v>27.026549999999997</v>
      </c>
      <c r="U448" s="311">
        <f t="shared" ca="1" si="176"/>
        <v>0</v>
      </c>
      <c r="V448" s="306">
        <f t="shared" ca="1" si="177"/>
        <v>1.2260045421745824</v>
      </c>
      <c r="W448" s="304">
        <f t="shared" ca="1" si="178"/>
        <v>24.853966100065815</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0.76896728509310641</v>
      </c>
      <c r="AH448" s="304">
        <f t="shared" ca="1" si="202"/>
        <v>-9.0213804006803162</v>
      </c>
    </row>
    <row r="449" spans="1:34" x14ac:dyDescent="0.2">
      <c r="A449" s="347">
        <f t="shared" ca="1" si="180"/>
        <v>1E-4</v>
      </c>
      <c r="B449" s="304">
        <f t="shared" ca="1" si="181"/>
        <v>33.005700000000367</v>
      </c>
      <c r="D449" s="306">
        <f t="shared" ca="1" si="182"/>
        <v>-0.57074163514233811</v>
      </c>
      <c r="E449" s="307">
        <f t="shared" ca="1" si="183"/>
        <v>-0.80666886406678628</v>
      </c>
      <c r="F449" s="304">
        <f t="shared" ca="1" si="184"/>
        <v>0.98816024527388735</v>
      </c>
      <c r="G449" s="306">
        <f t="shared" ca="1" si="185"/>
        <v>6.294726939409049</v>
      </c>
      <c r="H449" s="307">
        <f t="shared" ca="1" si="186"/>
        <v>-99.298995296162403</v>
      </c>
      <c r="I449" s="304">
        <f t="shared" ca="1" si="187"/>
        <v>99.498311815171036</v>
      </c>
      <c r="J449" s="306">
        <f t="shared" ca="1" si="188"/>
        <v>612.90891036688618</v>
      </c>
      <c r="K449" s="307">
        <f t="shared" ca="1" si="189"/>
        <v>-8.2069132735140151</v>
      </c>
      <c r="L449" s="304">
        <f t="shared" ca="1" si="174"/>
        <v>612.96385361014779</v>
      </c>
      <c r="M449" s="306">
        <f t="shared" ca="1" si="190"/>
        <v>-1.5074893879531146</v>
      </c>
      <c r="N449" s="304">
        <f t="shared" ca="1" si="191"/>
        <v>-86.372779590473073</v>
      </c>
      <c r="P449" s="310">
        <f t="shared" ca="1" si="192"/>
        <v>23</v>
      </c>
      <c r="Q449" s="304">
        <f t="shared" ca="1" si="193"/>
        <v>0</v>
      </c>
      <c r="R449" s="306">
        <f t="shared" ca="1" si="194"/>
        <v>0</v>
      </c>
      <c r="S449" s="307">
        <f t="shared" ca="1" si="195"/>
        <v>2.7549999999999994</v>
      </c>
      <c r="T449" s="304">
        <f t="shared" ca="1" si="175"/>
        <v>27.026549999999997</v>
      </c>
      <c r="U449" s="311">
        <f t="shared" ca="1" si="176"/>
        <v>0</v>
      </c>
      <c r="V449" s="306">
        <f t="shared" ca="1" si="177"/>
        <v>1.2260057595850899</v>
      </c>
      <c r="W449" s="304">
        <f t="shared" ca="1" si="178"/>
        <v>24.854029195283076</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0.76894476979702553</v>
      </c>
      <c r="AH449" s="304">
        <f t="shared" ca="1" si="202"/>
        <v>-9.0214033031091905</v>
      </c>
    </row>
    <row r="450" spans="1:34" x14ac:dyDescent="0.2">
      <c r="A450" s="347">
        <f t="shared" ca="1" si="180"/>
        <v>1E-4</v>
      </c>
      <c r="B450" s="304">
        <f t="shared" ca="1" si="181"/>
        <v>33.00580000000037</v>
      </c>
      <c r="D450" s="306">
        <f t="shared" ca="1" si="182"/>
        <v>-0.57073746810050296</v>
      </c>
      <c r="E450" s="307">
        <f t="shared" ca="1" si="183"/>
        <v>-0.8066456518642795</v>
      </c>
      <c r="F450" s="304">
        <f t="shared" ca="1" si="184"/>
        <v>0.98813888961285246</v>
      </c>
      <c r="G450" s="306">
        <f t="shared" ca="1" si="185"/>
        <v>6.2946698656622386</v>
      </c>
      <c r="H450" s="307">
        <f t="shared" ca="1" si="186"/>
        <v>-99.299075960727592</v>
      </c>
      <c r="I450" s="304">
        <f t="shared" ca="1" si="187"/>
        <v>99.498388707415884</v>
      </c>
      <c r="J450" s="306">
        <f t="shared" ca="1" si="188"/>
        <v>612.90891036688618</v>
      </c>
      <c r="K450" s="307">
        <f t="shared" ca="1" si="189"/>
        <v>-8.2168431770768589</v>
      </c>
      <c r="L450" s="304">
        <f t="shared" ca="1" si="174"/>
        <v>612.96398664107528</v>
      </c>
      <c r="M450" s="306">
        <f t="shared" ca="1" si="190"/>
        <v>-1.5074900117082626</v>
      </c>
      <c r="N450" s="304">
        <f t="shared" ca="1" si="191"/>
        <v>-86.372815329010507</v>
      </c>
      <c r="P450" s="310">
        <f t="shared" ca="1" si="192"/>
        <v>23</v>
      </c>
      <c r="Q450" s="304">
        <f t="shared" ca="1" si="193"/>
        <v>0</v>
      </c>
      <c r="R450" s="306">
        <f t="shared" ca="1" si="194"/>
        <v>0</v>
      </c>
      <c r="S450" s="307">
        <f t="shared" ca="1" si="195"/>
        <v>2.7549999999999994</v>
      </c>
      <c r="T450" s="304">
        <f t="shared" ca="1" si="175"/>
        <v>27.026549999999997</v>
      </c>
      <c r="U450" s="311">
        <f t="shared" ca="1" si="176"/>
        <v>0</v>
      </c>
      <c r="V450" s="306">
        <f t="shared" ca="1" si="177"/>
        <v>1.2260069769977957</v>
      </c>
      <c r="W450" s="304">
        <f t="shared" ca="1" si="178"/>
        <v>24.854092289526076</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0.76892225484667165</v>
      </c>
      <c r="AH450" s="304">
        <f t="shared" ca="1" si="202"/>
        <v>-9.0214262051844205</v>
      </c>
    </row>
    <row r="451" spans="1:34" x14ac:dyDescent="0.2">
      <c r="A451" s="347">
        <f t="shared" ca="1" si="180"/>
        <v>1E-4</v>
      </c>
      <c r="B451" s="304">
        <f t="shared" ca="1" si="181"/>
        <v>33.005900000000373</v>
      </c>
      <c r="D451" s="306">
        <f t="shared" ca="1" si="182"/>
        <v>-0.57073330106715869</v>
      </c>
      <c r="E451" s="307">
        <f t="shared" ca="1" si="183"/>
        <v>-0.8066224400201687</v>
      </c>
      <c r="F451" s="304">
        <f t="shared" ca="1" si="184"/>
        <v>0.98811753435059879</v>
      </c>
      <c r="G451" s="306">
        <f t="shared" ca="1" si="185"/>
        <v>6.2946127923321322</v>
      </c>
      <c r="H451" s="307">
        <f t="shared" ca="1" si="186"/>
        <v>-99.299156622971594</v>
      </c>
      <c r="I451" s="304">
        <f t="shared" ca="1" si="187"/>
        <v>99.49846559740925</v>
      </c>
      <c r="J451" s="306">
        <f t="shared" ca="1" si="188"/>
        <v>612.90891036688618</v>
      </c>
      <c r="K451" s="307">
        <f t="shared" ca="1" si="189"/>
        <v>-8.2267730887060431</v>
      </c>
      <c r="L451" s="304">
        <f t="shared" ca="1" si="174"/>
        <v>612.96411983294479</v>
      </c>
      <c r="M451" s="306">
        <f t="shared" ca="1" si="190"/>
        <v>-1.507490635456791</v>
      </c>
      <c r="N451" s="304">
        <f t="shared" ca="1" si="191"/>
        <v>-86.372851067168654</v>
      </c>
      <c r="P451" s="310">
        <f t="shared" ca="1" si="192"/>
        <v>23</v>
      </c>
      <c r="Q451" s="304">
        <f t="shared" ca="1" si="193"/>
        <v>0</v>
      </c>
      <c r="R451" s="306">
        <f t="shared" ca="1" si="194"/>
        <v>0</v>
      </c>
      <c r="S451" s="307">
        <f t="shared" ca="1" si="195"/>
        <v>2.7549999999999994</v>
      </c>
      <c r="T451" s="304">
        <f t="shared" ca="1" si="175"/>
        <v>27.026549999999997</v>
      </c>
      <c r="U451" s="311">
        <f t="shared" ca="1" si="176"/>
        <v>0</v>
      </c>
      <c r="V451" s="306">
        <f t="shared" ca="1" si="177"/>
        <v>1.2260081944126997</v>
      </c>
      <c r="W451" s="304">
        <f t="shared" ca="1" si="178"/>
        <v>24.854155382794794</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0.76889974024203234</v>
      </c>
      <c r="AH451" s="304">
        <f t="shared" ca="1" si="202"/>
        <v>-9.0214491069060188</v>
      </c>
    </row>
    <row r="452" spans="1:34" x14ac:dyDescent="0.2">
      <c r="A452" s="347">
        <f t="shared" ca="1" si="180"/>
        <v>1E-4</v>
      </c>
      <c r="B452" s="304">
        <f t="shared" ca="1" si="181"/>
        <v>33.006000000000377</v>
      </c>
      <c r="D452" s="306">
        <f t="shared" ca="1" si="182"/>
        <v>-0.57072913404230552</v>
      </c>
      <c r="E452" s="307">
        <f t="shared" ca="1" si="183"/>
        <v>-0.80659922853446631</v>
      </c>
      <c r="F452" s="304">
        <f t="shared" ca="1" si="184"/>
        <v>0.98809617948713691</v>
      </c>
      <c r="G452" s="306">
        <f t="shared" ca="1" si="185"/>
        <v>6.294555719418728</v>
      </c>
      <c r="H452" s="307">
        <f t="shared" ca="1" si="186"/>
        <v>-99.299237282894453</v>
      </c>
      <c r="I452" s="304">
        <f t="shared" ca="1" si="187"/>
        <v>99.498542485151219</v>
      </c>
      <c r="J452" s="306">
        <f t="shared" ca="1" si="188"/>
        <v>612.90891036688618</v>
      </c>
      <c r="K452" s="307">
        <f t="shared" ca="1" si="189"/>
        <v>-8.2367030084013368</v>
      </c>
      <c r="L452" s="304">
        <f t="shared" ref="L452:L515" ca="1" si="203">SQRT(pos_x^2+pos_z^2)</f>
        <v>612.96425318575655</v>
      </c>
      <c r="M452" s="306">
        <f t="shared" ca="1" si="190"/>
        <v>-1.5074912591986998</v>
      </c>
      <c r="N452" s="304">
        <f t="shared" ca="1" si="191"/>
        <v>-86.372886804947541</v>
      </c>
      <c r="P452" s="310">
        <f t="shared" ca="1" si="192"/>
        <v>23</v>
      </c>
      <c r="Q452" s="304">
        <f t="shared" ca="1" si="193"/>
        <v>0</v>
      </c>
      <c r="R452" s="306">
        <f t="shared" ca="1" si="194"/>
        <v>0</v>
      </c>
      <c r="S452" s="307">
        <f t="shared" ca="1" si="195"/>
        <v>2.7549999999999994</v>
      </c>
      <c r="T452" s="304">
        <f t="shared" ref="T452:T515" ca="1" si="204">m*g</f>
        <v>27.026549999999997</v>
      </c>
      <c r="U452" s="311">
        <f t="shared" ref="U452:U515" ca="1" si="205">IF(pos_xz&lt;L_rampe,Poids*COS(Beta),0)</f>
        <v>0</v>
      </c>
      <c r="V452" s="306">
        <f t="shared" ref="V452:V515" ca="1" si="206">Rho_moyen*(20000-Alt_rampe-pos_z)/(20000+Alt_rampe+pos_z)</f>
        <v>1.2260094118298022</v>
      </c>
      <c r="W452" s="304">
        <f t="shared" ref="W452:W515" ca="1" si="207">1/2*Rho*Sref*Cx*vit_xz^2</f>
        <v>24.854218475089272</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0.76887722598311825</v>
      </c>
      <c r="AH452" s="304">
        <f t="shared" ca="1" si="202"/>
        <v>-9.0214720082739746</v>
      </c>
    </row>
    <row r="453" spans="1:34" x14ac:dyDescent="0.2">
      <c r="A453" s="347">
        <f t="shared" ref="A453:A516" ca="1" si="209">IF(B452+0.01&lt;=T_ini+ROUNDUP(Temps_fin_propu,0), 0.01, IF(K452&gt;0, 0.1, 0.0001))</f>
        <v>1E-4</v>
      </c>
      <c r="B453" s="304">
        <f t="shared" ref="B453:B516" ca="1" si="210">B452+pas</f>
        <v>33.00610000000038</v>
      </c>
      <c r="D453" s="306">
        <f t="shared" ref="D453:D516" ca="1" si="211">IF(AND(L452&lt;L_rampe,Poussee&lt;Poids*SIN(M452)),0,(-W452+Poussee)/m*COS(M452)-U452/m*SIN(M452))</f>
        <v>-0.57072496702594588</v>
      </c>
      <c r="E453" s="307">
        <f t="shared" ref="E453:E516" ca="1" si="212">IF(AND(L452&lt;L_rampe,Poussee&lt;Poids*SIN(M452)),0,(-W452+Poussee)/m*SIN(M452)+U452/m*COS(M452)-Poids/m)</f>
        <v>-0.80657601740715457</v>
      </c>
      <c r="F453" s="304">
        <f t="shared" ref="F453:F516" ca="1" si="213">SQRT(acc_x^2+acc_z^2)</f>
        <v>0.98807482502245425</v>
      </c>
      <c r="G453" s="306">
        <f t="shared" ref="G453:G516" ca="1" si="214">G452+acc_x*pas</f>
        <v>6.2944986469220252</v>
      </c>
      <c r="H453" s="307">
        <f t="shared" ref="H453:H516" ca="1" si="215">H452+acc_z*pas</f>
        <v>-99.299317940496195</v>
      </c>
      <c r="I453" s="304">
        <f t="shared" ref="I453:I516" ca="1" si="216">SQRT(vit_x^2+vit_z^2)</f>
        <v>99.498619370641791</v>
      </c>
      <c r="J453" s="306">
        <f t="shared" ref="J453:J516" ca="1" si="217">J452+0.5*(vit_x+G452)*pas*(K452&gt;=0)</f>
        <v>612.90891036688618</v>
      </c>
      <c r="K453" s="307">
        <f t="shared" ref="K453:K516" ca="1" si="218">K452+0.5*(vit_z+H452)*pas</f>
        <v>-8.2466329361625057</v>
      </c>
      <c r="L453" s="304">
        <f t="shared" ca="1" si="203"/>
        <v>612.9643866995109</v>
      </c>
      <c r="M453" s="306">
        <f t="shared" ref="M453:M516" ca="1" si="219">IF(AND(L452&gt;L_rampe,G453&gt;0),ATAN2(G453,H453),$M$4)</f>
        <v>-1.5074918829339892</v>
      </c>
      <c r="N453" s="304">
        <f t="shared" ref="N453:N516" ca="1" si="220">DEGREES(Beta)</f>
        <v>-86.372922542347155</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2.7549999999999994</v>
      </c>
      <c r="T453" s="304">
        <f t="shared" ca="1" si="204"/>
        <v>27.026549999999997</v>
      </c>
      <c r="U453" s="311">
        <f t="shared" ca="1" si="205"/>
        <v>0</v>
      </c>
      <c r="V453" s="306">
        <f t="shared" ca="1" si="206"/>
        <v>1.2260106292491026</v>
      </c>
      <c r="W453" s="304">
        <f t="shared" ca="1" si="207"/>
        <v>24.854281566409512</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0.76885471206991163</v>
      </c>
      <c r="AH453" s="304">
        <f t="shared" ref="AH453:AH516" ca="1" si="231">IF(AND(L452&lt;L_rampe,Poussee&lt;Poids*SIN(M452)), g*SIN(M452), (-W452+Poussee)/m)</f>
        <v>-9.0214949092883039</v>
      </c>
    </row>
    <row r="454" spans="1:34" x14ac:dyDescent="0.2">
      <c r="A454" s="347">
        <f t="shared" ca="1" si="209"/>
        <v>1E-4</v>
      </c>
      <c r="B454" s="304">
        <f t="shared" ca="1" si="210"/>
        <v>33.006200000000383</v>
      </c>
      <c r="D454" s="306">
        <f t="shared" ca="1" si="211"/>
        <v>-0.57072080001807901</v>
      </c>
      <c r="E454" s="307">
        <f t="shared" ca="1" si="212"/>
        <v>-0.80655280663823348</v>
      </c>
      <c r="F454" s="304">
        <f t="shared" ca="1" si="213"/>
        <v>0.98805347095655083</v>
      </c>
      <c r="G454" s="306">
        <f t="shared" ca="1" si="214"/>
        <v>6.2944415748420237</v>
      </c>
      <c r="H454" s="307">
        <f t="shared" ca="1" si="215"/>
        <v>-99.299398595776864</v>
      </c>
      <c r="I454" s="304">
        <f t="shared" ca="1" si="216"/>
        <v>99.498696253880993</v>
      </c>
      <c r="J454" s="306">
        <f t="shared" ca="1" si="217"/>
        <v>612.90891036688618</v>
      </c>
      <c r="K454" s="307">
        <f t="shared" ca="1" si="218"/>
        <v>-8.2565628719893187</v>
      </c>
      <c r="L454" s="304">
        <f t="shared" ca="1" si="203"/>
        <v>612.96452037420795</v>
      </c>
      <c r="M454" s="306">
        <f t="shared" ca="1" si="219"/>
        <v>-1.5074925066626594</v>
      </c>
      <c r="N454" s="304">
        <f t="shared" ca="1" si="220"/>
        <v>-86.372958279367523</v>
      </c>
      <c r="P454" s="310">
        <f t="shared" ca="1" si="221"/>
        <v>23</v>
      </c>
      <c r="Q454" s="304">
        <f t="shared" ca="1" si="222"/>
        <v>0</v>
      </c>
      <c r="R454" s="306">
        <f t="shared" ca="1" si="223"/>
        <v>0</v>
      </c>
      <c r="S454" s="307">
        <f t="shared" ca="1" si="224"/>
        <v>2.7549999999999994</v>
      </c>
      <c r="T454" s="304">
        <f t="shared" ca="1" si="204"/>
        <v>27.026549999999997</v>
      </c>
      <c r="U454" s="311">
        <f t="shared" ca="1" si="205"/>
        <v>0</v>
      </c>
      <c r="V454" s="306">
        <f t="shared" ca="1" si="206"/>
        <v>1.2260118466706014</v>
      </c>
      <c r="W454" s="304">
        <f t="shared" ca="1" si="207"/>
        <v>24.854344656755519</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0.76883219850241602</v>
      </c>
      <c r="AH454" s="304">
        <f t="shared" ca="1" si="231"/>
        <v>-9.0215178099490085</v>
      </c>
    </row>
    <row r="455" spans="1:34" x14ac:dyDescent="0.2">
      <c r="A455" s="347">
        <f t="shared" ca="1" si="209"/>
        <v>1E-4</v>
      </c>
      <c r="B455" s="304">
        <f t="shared" ca="1" si="210"/>
        <v>33.006300000000387</v>
      </c>
      <c r="D455" s="306">
        <f t="shared" ca="1" si="211"/>
        <v>-0.57071663301870357</v>
      </c>
      <c r="E455" s="307">
        <f t="shared" ca="1" si="212"/>
        <v>-0.80652959622770126</v>
      </c>
      <c r="F455" s="304">
        <f t="shared" ca="1" si="213"/>
        <v>0.98803211728942519</v>
      </c>
      <c r="G455" s="306">
        <f t="shared" ca="1" si="214"/>
        <v>6.2943845031787218</v>
      </c>
      <c r="H455" s="307">
        <f t="shared" ca="1" si="215"/>
        <v>-99.299479248736489</v>
      </c>
      <c r="I455" s="304">
        <f t="shared" ca="1" si="216"/>
        <v>99.498773134868884</v>
      </c>
      <c r="J455" s="306">
        <f t="shared" ca="1" si="217"/>
        <v>612.90891036688618</v>
      </c>
      <c r="K455" s="307">
        <f t="shared" ca="1" si="218"/>
        <v>-8.2664928158815449</v>
      </c>
      <c r="L455" s="304">
        <f t="shared" ca="1" si="203"/>
        <v>612.96465420984816</v>
      </c>
      <c r="M455" s="306">
        <f t="shared" ca="1" si="219"/>
        <v>-1.5074931303847103</v>
      </c>
      <c r="N455" s="304">
        <f t="shared" ca="1" si="220"/>
        <v>-86.372994016008619</v>
      </c>
      <c r="P455" s="310">
        <f t="shared" ca="1" si="221"/>
        <v>23</v>
      </c>
      <c r="Q455" s="304">
        <f t="shared" ca="1" si="222"/>
        <v>0</v>
      </c>
      <c r="R455" s="306">
        <f t="shared" ca="1" si="223"/>
        <v>0</v>
      </c>
      <c r="S455" s="307">
        <f t="shared" ca="1" si="224"/>
        <v>2.7549999999999994</v>
      </c>
      <c r="T455" s="304">
        <f t="shared" ca="1" si="204"/>
        <v>27.026549999999997</v>
      </c>
      <c r="U455" s="311">
        <f t="shared" ca="1" si="205"/>
        <v>0</v>
      </c>
      <c r="V455" s="306">
        <f t="shared" ca="1" si="206"/>
        <v>1.2260130640942983</v>
      </c>
      <c r="W455" s="304">
        <f t="shared" ca="1" si="207"/>
        <v>24.854407746127308</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0.7688096852806261</v>
      </c>
      <c r="AH455" s="304">
        <f t="shared" ca="1" si="231"/>
        <v>-9.0215407102560885</v>
      </c>
    </row>
    <row r="456" spans="1:34" x14ac:dyDescent="0.2">
      <c r="A456" s="347">
        <f t="shared" ca="1" si="209"/>
        <v>1E-4</v>
      </c>
      <c r="B456" s="304">
        <f t="shared" ca="1" si="210"/>
        <v>33.00640000000039</v>
      </c>
      <c r="D456" s="306">
        <f t="shared" ca="1" si="211"/>
        <v>-0.57071246602782366</v>
      </c>
      <c r="E456" s="307">
        <f t="shared" ca="1" si="212"/>
        <v>-0.80650638617555259</v>
      </c>
      <c r="F456" s="304">
        <f t="shared" ca="1" si="213"/>
        <v>0.98801076402107546</v>
      </c>
      <c r="G456" s="306">
        <f t="shared" ca="1" si="214"/>
        <v>6.2943274319321194</v>
      </c>
      <c r="H456" s="307">
        <f t="shared" ca="1" si="215"/>
        <v>-99.299559899375112</v>
      </c>
      <c r="I456" s="304">
        <f t="shared" ca="1" si="216"/>
        <v>99.498850013605477</v>
      </c>
      <c r="J456" s="306">
        <f t="shared" ca="1" si="217"/>
        <v>612.90891036688618</v>
      </c>
      <c r="K456" s="307">
        <f t="shared" ca="1" si="218"/>
        <v>-8.2764227678389499</v>
      </c>
      <c r="L456" s="304">
        <f t="shared" ca="1" si="203"/>
        <v>612.96478820643176</v>
      </c>
      <c r="M456" s="306">
        <f t="shared" ca="1" si="219"/>
        <v>-1.5074937541001421</v>
      </c>
      <c r="N456" s="304">
        <f t="shared" ca="1" si="220"/>
        <v>-86.373029752270483</v>
      </c>
      <c r="P456" s="310">
        <f t="shared" ca="1" si="221"/>
        <v>23</v>
      </c>
      <c r="Q456" s="304">
        <f t="shared" ca="1" si="222"/>
        <v>0</v>
      </c>
      <c r="R456" s="306">
        <f t="shared" ca="1" si="223"/>
        <v>0</v>
      </c>
      <c r="S456" s="307">
        <f t="shared" ca="1" si="224"/>
        <v>2.7549999999999994</v>
      </c>
      <c r="T456" s="304">
        <f t="shared" ca="1" si="204"/>
        <v>27.026549999999997</v>
      </c>
      <c r="U456" s="311">
        <f t="shared" ca="1" si="205"/>
        <v>0</v>
      </c>
      <c r="V456" s="306">
        <f t="shared" ca="1" si="206"/>
        <v>1.2260142815201935</v>
      </c>
      <c r="W456" s="304">
        <f t="shared" ca="1" si="207"/>
        <v>24.854470834524886</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0.76878717240453653</v>
      </c>
      <c r="AH456" s="304">
        <f t="shared" ca="1" si="231"/>
        <v>-9.0215636102095509</v>
      </c>
    </row>
    <row r="457" spans="1:34" x14ac:dyDescent="0.2">
      <c r="A457" s="347">
        <f t="shared" ca="1" si="209"/>
        <v>1E-4</v>
      </c>
      <c r="B457" s="304">
        <f t="shared" ca="1" si="210"/>
        <v>33.006500000000393</v>
      </c>
      <c r="D457" s="306">
        <f t="shared" ca="1" si="211"/>
        <v>-0.57070829904543841</v>
      </c>
      <c r="E457" s="307">
        <f t="shared" ca="1" si="212"/>
        <v>-0.80648317648178391</v>
      </c>
      <c r="F457" s="304">
        <f t="shared" ca="1" si="213"/>
        <v>0.98798941115149896</v>
      </c>
      <c r="G457" s="306">
        <f t="shared" ca="1" si="214"/>
        <v>6.2942703611022148</v>
      </c>
      <c r="H457" s="307">
        <f t="shared" ca="1" si="215"/>
        <v>-99.299640547692761</v>
      </c>
      <c r="I457" s="304">
        <f t="shared" ca="1" si="216"/>
        <v>99.498926890090829</v>
      </c>
      <c r="J457" s="306">
        <f t="shared" ca="1" si="217"/>
        <v>612.90891036688618</v>
      </c>
      <c r="K457" s="307">
        <f t="shared" ca="1" si="218"/>
        <v>-8.2863527278613027</v>
      </c>
      <c r="L457" s="304">
        <f t="shared" ca="1" si="203"/>
        <v>612.96492236395898</v>
      </c>
      <c r="M457" s="306">
        <f t="shared" ca="1" si="219"/>
        <v>-1.5074943778089547</v>
      </c>
      <c r="N457" s="304">
        <f t="shared" ca="1" si="220"/>
        <v>-86.373065488153088</v>
      </c>
      <c r="P457" s="310">
        <f t="shared" ca="1" si="221"/>
        <v>23</v>
      </c>
      <c r="Q457" s="304">
        <f t="shared" ca="1" si="222"/>
        <v>0</v>
      </c>
      <c r="R457" s="306">
        <f t="shared" ca="1" si="223"/>
        <v>0</v>
      </c>
      <c r="S457" s="307">
        <f t="shared" ca="1" si="224"/>
        <v>2.7549999999999994</v>
      </c>
      <c r="T457" s="304">
        <f t="shared" ca="1" si="204"/>
        <v>27.026549999999997</v>
      </c>
      <c r="U457" s="311">
        <f t="shared" ca="1" si="205"/>
        <v>0</v>
      </c>
      <c r="V457" s="306">
        <f t="shared" ca="1" si="206"/>
        <v>1.226015498948287</v>
      </c>
      <c r="W457" s="304">
        <f t="shared" ca="1" si="207"/>
        <v>24.854533921948274</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0.76876465987414555</v>
      </c>
      <c r="AH457" s="304">
        <f t="shared" ca="1" si="231"/>
        <v>-9.0215865098093975</v>
      </c>
    </row>
    <row r="458" spans="1:34" x14ac:dyDescent="0.2">
      <c r="A458" s="347">
        <f t="shared" ca="1" si="209"/>
        <v>1E-4</v>
      </c>
      <c r="B458" s="304">
        <f t="shared" ca="1" si="210"/>
        <v>33.006600000000397</v>
      </c>
      <c r="D458" s="306">
        <f t="shared" ca="1" si="211"/>
        <v>-0.57070413207154935</v>
      </c>
      <c r="E458" s="307">
        <f t="shared" ca="1" si="212"/>
        <v>-0.80645996714638635</v>
      </c>
      <c r="F458" s="304">
        <f t="shared" ca="1" si="213"/>
        <v>0.98796805868068982</v>
      </c>
      <c r="G458" s="306">
        <f t="shared" ca="1" si="214"/>
        <v>6.294213290689008</v>
      </c>
      <c r="H458" s="307">
        <f t="shared" ca="1" si="215"/>
        <v>-99.299721193689479</v>
      </c>
      <c r="I458" s="304">
        <f t="shared" ca="1" si="216"/>
        <v>99.499003764324939</v>
      </c>
      <c r="J458" s="306">
        <f t="shared" ca="1" si="217"/>
        <v>612.90891036688618</v>
      </c>
      <c r="K458" s="307">
        <f t="shared" ca="1" si="218"/>
        <v>-8.2962826959483724</v>
      </c>
      <c r="L458" s="304">
        <f t="shared" ca="1" si="203"/>
        <v>612.96505668243014</v>
      </c>
      <c r="M458" s="306">
        <f t="shared" ca="1" si="219"/>
        <v>-1.5074950015111486</v>
      </c>
      <c r="N458" s="304">
        <f t="shared" ca="1" si="220"/>
        <v>-86.373101223656477</v>
      </c>
      <c r="P458" s="310">
        <f t="shared" ca="1" si="221"/>
        <v>23</v>
      </c>
      <c r="Q458" s="304">
        <f t="shared" ca="1" si="222"/>
        <v>0</v>
      </c>
      <c r="R458" s="306">
        <f t="shared" ca="1" si="223"/>
        <v>0</v>
      </c>
      <c r="S458" s="307">
        <f t="shared" ca="1" si="224"/>
        <v>2.7549999999999994</v>
      </c>
      <c r="T458" s="304">
        <f t="shared" ca="1" si="204"/>
        <v>27.026549999999997</v>
      </c>
      <c r="U458" s="311">
        <f t="shared" ca="1" si="205"/>
        <v>0</v>
      </c>
      <c r="V458" s="306">
        <f t="shared" ca="1" si="206"/>
        <v>1.2260167163785787</v>
      </c>
      <c r="W458" s="304">
        <f t="shared" ca="1" si="207"/>
        <v>24.854597008397477</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0.76874214768944782</v>
      </c>
      <c r="AH458" s="304">
        <f t="shared" ca="1" si="231"/>
        <v>-9.0216094090556371</v>
      </c>
    </row>
    <row r="459" spans="1:34" x14ac:dyDescent="0.2">
      <c r="A459" s="347">
        <f t="shared" ca="1" si="209"/>
        <v>1E-4</v>
      </c>
      <c r="B459" s="304">
        <f t="shared" ca="1" si="210"/>
        <v>33.0067000000004</v>
      </c>
      <c r="D459" s="306">
        <f t="shared" ca="1" si="211"/>
        <v>-0.57069996510615351</v>
      </c>
      <c r="E459" s="307">
        <f t="shared" ca="1" si="212"/>
        <v>-0.80643675816935989</v>
      </c>
      <c r="F459" s="304">
        <f t="shared" ca="1" si="213"/>
        <v>0.9879467066086467</v>
      </c>
      <c r="G459" s="306">
        <f t="shared" ca="1" si="214"/>
        <v>6.2941562206924973</v>
      </c>
      <c r="H459" s="307">
        <f t="shared" ca="1" si="215"/>
        <v>-99.299801837365294</v>
      </c>
      <c r="I459" s="304">
        <f t="shared" ca="1" si="216"/>
        <v>99.49908063630788</v>
      </c>
      <c r="J459" s="306">
        <f t="shared" ca="1" si="217"/>
        <v>612.90891036688618</v>
      </c>
      <c r="K459" s="307">
        <f t="shared" ca="1" si="218"/>
        <v>-8.3062126720999245</v>
      </c>
      <c r="L459" s="304">
        <f t="shared" ca="1" si="203"/>
        <v>612.9651911618455</v>
      </c>
      <c r="M459" s="306">
        <f t="shared" ca="1" si="219"/>
        <v>-1.5074956252067233</v>
      </c>
      <c r="N459" s="304">
        <f t="shared" ca="1" si="220"/>
        <v>-86.373136958780606</v>
      </c>
      <c r="P459" s="310">
        <f t="shared" ca="1" si="221"/>
        <v>23</v>
      </c>
      <c r="Q459" s="304">
        <f t="shared" ca="1" si="222"/>
        <v>0</v>
      </c>
      <c r="R459" s="306">
        <f t="shared" ca="1" si="223"/>
        <v>0</v>
      </c>
      <c r="S459" s="307">
        <f t="shared" ca="1" si="224"/>
        <v>2.7549999999999994</v>
      </c>
      <c r="T459" s="304">
        <f t="shared" ca="1" si="204"/>
        <v>27.026549999999997</v>
      </c>
      <c r="U459" s="311">
        <f t="shared" ca="1" si="205"/>
        <v>0</v>
      </c>
      <c r="V459" s="306">
        <f t="shared" ca="1" si="206"/>
        <v>1.2260179338110686</v>
      </c>
      <c r="W459" s="304">
        <f t="shared" ca="1" si="207"/>
        <v>24.854660093872514</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0.76871963585043979</v>
      </c>
      <c r="AH459" s="304">
        <f t="shared" ca="1" si="231"/>
        <v>-9.0216323079482699</v>
      </c>
    </row>
    <row r="460" spans="1:34" x14ac:dyDescent="0.2">
      <c r="A460" s="347">
        <f t="shared" ca="1" si="209"/>
        <v>1E-4</v>
      </c>
      <c r="B460" s="304">
        <f t="shared" ca="1" si="210"/>
        <v>33.006800000000403</v>
      </c>
      <c r="D460" s="306">
        <f t="shared" ca="1" si="211"/>
        <v>-0.57069579814925675</v>
      </c>
      <c r="E460" s="307">
        <f t="shared" ca="1" si="212"/>
        <v>-0.80641354955069922</v>
      </c>
      <c r="F460" s="304">
        <f t="shared" ca="1" si="213"/>
        <v>0.98792535493536915</v>
      </c>
      <c r="G460" s="306">
        <f t="shared" ca="1" si="214"/>
        <v>6.2940991511126825</v>
      </c>
      <c r="H460" s="307">
        <f t="shared" ca="1" si="215"/>
        <v>-99.299882478720249</v>
      </c>
      <c r="I460" s="304">
        <f t="shared" ca="1" si="216"/>
        <v>99.499157506039666</v>
      </c>
      <c r="J460" s="306">
        <f t="shared" ca="1" si="217"/>
        <v>612.90891036688618</v>
      </c>
      <c r="K460" s="307">
        <f t="shared" ca="1" si="218"/>
        <v>-8.3161426563157281</v>
      </c>
      <c r="L460" s="304">
        <f t="shared" ca="1" si="203"/>
        <v>612.96532580220548</v>
      </c>
      <c r="M460" s="306">
        <f t="shared" ca="1" si="219"/>
        <v>-1.5074962488956796</v>
      </c>
      <c r="N460" s="304">
        <f t="shared" ca="1" si="220"/>
        <v>-86.373172693525532</v>
      </c>
      <c r="P460" s="310">
        <f t="shared" ca="1" si="221"/>
        <v>23</v>
      </c>
      <c r="Q460" s="304">
        <f t="shared" ca="1" si="222"/>
        <v>0</v>
      </c>
      <c r="R460" s="306">
        <f t="shared" ca="1" si="223"/>
        <v>0</v>
      </c>
      <c r="S460" s="307">
        <f t="shared" ca="1" si="224"/>
        <v>2.7549999999999994</v>
      </c>
      <c r="T460" s="304">
        <f t="shared" ca="1" si="204"/>
        <v>27.026549999999997</v>
      </c>
      <c r="U460" s="311">
        <f t="shared" ca="1" si="205"/>
        <v>0</v>
      </c>
      <c r="V460" s="306">
        <f t="shared" ca="1" si="206"/>
        <v>1.2260191512457563</v>
      </c>
      <c r="W460" s="304">
        <f t="shared" ca="1" si="207"/>
        <v>24.854723178373376</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0.76869712435711612</v>
      </c>
      <c r="AH460" s="304">
        <f t="shared" ca="1" si="231"/>
        <v>-9.0216552064873028</v>
      </c>
    </row>
    <row r="461" spans="1:34" x14ac:dyDescent="0.2">
      <c r="A461" s="347">
        <f t="shared" ca="1" si="209"/>
        <v>1E-4</v>
      </c>
      <c r="B461" s="304">
        <f t="shared" ca="1" si="210"/>
        <v>33.006900000000407</v>
      </c>
      <c r="D461" s="306">
        <f t="shared" ca="1" si="211"/>
        <v>-0.57069163120085387</v>
      </c>
      <c r="E461" s="307">
        <f t="shared" ca="1" si="212"/>
        <v>-0.80639034129040432</v>
      </c>
      <c r="F461" s="304">
        <f t="shared" ca="1" si="213"/>
        <v>0.98790400366085473</v>
      </c>
      <c r="G461" s="306">
        <f t="shared" ca="1" si="214"/>
        <v>6.2940420819495628</v>
      </c>
      <c r="H461" s="307">
        <f t="shared" ca="1" si="215"/>
        <v>-99.299963117754373</v>
      </c>
      <c r="I461" s="304">
        <f t="shared" ca="1" si="216"/>
        <v>99.499234373520338</v>
      </c>
      <c r="J461" s="306">
        <f t="shared" ca="1" si="217"/>
        <v>612.90891036688618</v>
      </c>
      <c r="K461" s="307">
        <f t="shared" ca="1" si="218"/>
        <v>-8.3260726485955523</v>
      </c>
      <c r="L461" s="304">
        <f t="shared" ca="1" si="203"/>
        <v>612.96546060351022</v>
      </c>
      <c r="M461" s="306">
        <f t="shared" ca="1" si="219"/>
        <v>-1.5074968725780169</v>
      </c>
      <c r="N461" s="304">
        <f t="shared" ca="1" si="220"/>
        <v>-86.373208427891214</v>
      </c>
      <c r="P461" s="310">
        <f t="shared" ca="1" si="221"/>
        <v>23</v>
      </c>
      <c r="Q461" s="304">
        <f t="shared" ca="1" si="222"/>
        <v>0</v>
      </c>
      <c r="R461" s="306">
        <f t="shared" ca="1" si="223"/>
        <v>0</v>
      </c>
      <c r="S461" s="307">
        <f t="shared" ca="1" si="224"/>
        <v>2.7549999999999994</v>
      </c>
      <c r="T461" s="304">
        <f t="shared" ca="1" si="204"/>
        <v>27.026549999999997</v>
      </c>
      <c r="U461" s="311">
        <f t="shared" ca="1" si="205"/>
        <v>0</v>
      </c>
      <c r="V461" s="306">
        <f t="shared" ca="1" si="206"/>
        <v>1.2260203686826421</v>
      </c>
      <c r="W461" s="304">
        <f t="shared" ca="1" si="207"/>
        <v>24.854786261900085</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0.76867461320947683</v>
      </c>
      <c r="AH461" s="304">
        <f t="shared" ca="1" si="231"/>
        <v>-9.0216781046727341</v>
      </c>
    </row>
    <row r="462" spans="1:34" x14ac:dyDescent="0.2">
      <c r="A462" s="347">
        <f t="shared" ca="1" si="209"/>
        <v>1E-4</v>
      </c>
      <c r="B462" s="304">
        <f t="shared" ca="1" si="210"/>
        <v>33.00700000000041</v>
      </c>
      <c r="D462" s="306">
        <f t="shared" ca="1" si="211"/>
        <v>-0.57068746426095041</v>
      </c>
      <c r="E462" s="307">
        <f t="shared" ca="1" si="212"/>
        <v>-0.80636713338846988</v>
      </c>
      <c r="F462" s="304">
        <f t="shared" ca="1" si="213"/>
        <v>0.98788265278510279</v>
      </c>
      <c r="G462" s="306">
        <f t="shared" ca="1" si="214"/>
        <v>6.2939850132031365</v>
      </c>
      <c r="H462" s="307">
        <f t="shared" ca="1" si="215"/>
        <v>-99.300043754467708</v>
      </c>
      <c r="I462" s="304">
        <f t="shared" ca="1" si="216"/>
        <v>99.499311238749925</v>
      </c>
      <c r="J462" s="306">
        <f t="shared" ca="1" si="217"/>
        <v>612.90891036688618</v>
      </c>
      <c r="K462" s="307">
        <f t="shared" ca="1" si="218"/>
        <v>-8.3360026489391625</v>
      </c>
      <c r="L462" s="304">
        <f t="shared" ca="1" si="203"/>
        <v>612.96559556575994</v>
      </c>
      <c r="M462" s="306">
        <f t="shared" ca="1" si="219"/>
        <v>-1.5074974962537357</v>
      </c>
      <c r="N462" s="304">
        <f t="shared" ca="1" si="220"/>
        <v>-86.373244161877693</v>
      </c>
      <c r="P462" s="310">
        <f t="shared" ca="1" si="221"/>
        <v>23</v>
      </c>
      <c r="Q462" s="304">
        <f t="shared" ca="1" si="222"/>
        <v>0</v>
      </c>
      <c r="R462" s="306">
        <f t="shared" ca="1" si="223"/>
        <v>0</v>
      </c>
      <c r="S462" s="307">
        <f t="shared" ca="1" si="224"/>
        <v>2.7549999999999994</v>
      </c>
      <c r="T462" s="304">
        <f t="shared" ca="1" si="204"/>
        <v>27.026549999999997</v>
      </c>
      <c r="U462" s="311">
        <f t="shared" ca="1" si="205"/>
        <v>0</v>
      </c>
      <c r="V462" s="306">
        <f t="shared" ca="1" si="206"/>
        <v>1.2260215861217261</v>
      </c>
      <c r="W462" s="304">
        <f t="shared" ca="1" si="207"/>
        <v>24.85484934445266</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0.76865210240752013</v>
      </c>
      <c r="AH462" s="304">
        <f t="shared" ca="1" si="231"/>
        <v>-9.0217010025045692</v>
      </c>
    </row>
    <row r="463" spans="1:34" x14ac:dyDescent="0.2">
      <c r="A463" s="347">
        <f t="shared" ca="1" si="209"/>
        <v>1E-4</v>
      </c>
      <c r="B463" s="304">
        <f t="shared" ca="1" si="210"/>
        <v>33.007100000000413</v>
      </c>
      <c r="D463" s="306">
        <f t="shared" ca="1" si="211"/>
        <v>-0.57068329732954415</v>
      </c>
      <c r="E463" s="307">
        <f t="shared" ca="1" si="212"/>
        <v>-0.80634392584488701</v>
      </c>
      <c r="F463" s="304">
        <f t="shared" ca="1" si="213"/>
        <v>0.9878613023081052</v>
      </c>
      <c r="G463" s="306">
        <f t="shared" ca="1" si="214"/>
        <v>6.2939279448734036</v>
      </c>
      <c r="H463" s="307">
        <f t="shared" ca="1" si="215"/>
        <v>-99.300124388860297</v>
      </c>
      <c r="I463" s="304">
        <f t="shared" ca="1" si="216"/>
        <v>99.499388101728471</v>
      </c>
      <c r="J463" s="306">
        <f t="shared" ca="1" si="217"/>
        <v>612.90891036688618</v>
      </c>
      <c r="K463" s="307">
        <f t="shared" ca="1" si="218"/>
        <v>-8.3459326573463297</v>
      </c>
      <c r="L463" s="304">
        <f t="shared" ca="1" si="203"/>
        <v>612.96573068895509</v>
      </c>
      <c r="M463" s="306">
        <f t="shared" ca="1" si="219"/>
        <v>-1.5074981199228361</v>
      </c>
      <c r="N463" s="304">
        <f t="shared" ca="1" si="220"/>
        <v>-86.373279895484956</v>
      </c>
      <c r="P463" s="310">
        <f t="shared" ca="1" si="221"/>
        <v>23</v>
      </c>
      <c r="Q463" s="304">
        <f t="shared" ca="1" si="222"/>
        <v>0</v>
      </c>
      <c r="R463" s="306">
        <f t="shared" ca="1" si="223"/>
        <v>0</v>
      </c>
      <c r="S463" s="307">
        <f t="shared" ca="1" si="224"/>
        <v>2.7549999999999994</v>
      </c>
      <c r="T463" s="304">
        <f t="shared" ca="1" si="204"/>
        <v>27.026549999999997</v>
      </c>
      <c r="U463" s="311">
        <f t="shared" ca="1" si="205"/>
        <v>0</v>
      </c>
      <c r="V463" s="306">
        <f t="shared" ca="1" si="206"/>
        <v>1.2260228035630081</v>
      </c>
      <c r="W463" s="304">
        <f t="shared" ca="1" si="207"/>
        <v>24.854912426031106</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0.76862959195123182</v>
      </c>
      <c r="AH463" s="304">
        <f t="shared" ca="1" si="231"/>
        <v>-9.0217238999828187</v>
      </c>
    </row>
    <row r="464" spans="1:34" x14ac:dyDescent="0.2">
      <c r="A464" s="347">
        <f t="shared" ca="1" si="209"/>
        <v>1E-4</v>
      </c>
      <c r="B464" s="304">
        <f t="shared" ca="1" si="210"/>
        <v>33.007200000000417</v>
      </c>
      <c r="D464" s="306">
        <f t="shared" ca="1" si="211"/>
        <v>-0.57067913040663609</v>
      </c>
      <c r="E464" s="307">
        <f t="shared" ca="1" si="212"/>
        <v>-0.80632071865965393</v>
      </c>
      <c r="F464" s="304">
        <f t="shared" ca="1" si="213"/>
        <v>0.98783995222986154</v>
      </c>
      <c r="G464" s="306">
        <f t="shared" ca="1" si="214"/>
        <v>6.2938708769603631</v>
      </c>
      <c r="H464" s="307">
        <f t="shared" ca="1" si="215"/>
        <v>-99.300205020932168</v>
      </c>
      <c r="I464" s="304">
        <f t="shared" ca="1" si="216"/>
        <v>99.499464962456017</v>
      </c>
      <c r="J464" s="306">
        <f t="shared" ca="1" si="217"/>
        <v>612.90891036688618</v>
      </c>
      <c r="K464" s="307">
        <f t="shared" ca="1" si="218"/>
        <v>-8.3558626738168194</v>
      </c>
      <c r="L464" s="304">
        <f t="shared" ca="1" si="203"/>
        <v>612.9658659730959</v>
      </c>
      <c r="M464" s="306">
        <f t="shared" ca="1" si="219"/>
        <v>-1.507498743585318</v>
      </c>
      <c r="N464" s="304">
        <f t="shared" ca="1" si="220"/>
        <v>-86.373315628713002</v>
      </c>
      <c r="P464" s="310">
        <f t="shared" ca="1" si="221"/>
        <v>23</v>
      </c>
      <c r="Q464" s="304">
        <f t="shared" ca="1" si="222"/>
        <v>0</v>
      </c>
      <c r="R464" s="306">
        <f t="shared" ca="1" si="223"/>
        <v>0</v>
      </c>
      <c r="S464" s="307">
        <f t="shared" ca="1" si="224"/>
        <v>2.7549999999999994</v>
      </c>
      <c r="T464" s="304">
        <f t="shared" ca="1" si="204"/>
        <v>27.026549999999997</v>
      </c>
      <c r="U464" s="311">
        <f t="shared" ca="1" si="205"/>
        <v>0</v>
      </c>
      <c r="V464" s="306">
        <f t="shared" ca="1" si="206"/>
        <v>1.2260240210064879</v>
      </c>
      <c r="W464" s="304">
        <f t="shared" ca="1" si="207"/>
        <v>24.854975506635437</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0.76860708184061544</v>
      </c>
      <c r="AH464" s="304">
        <f t="shared" ca="1" si="231"/>
        <v>-9.0217467971074807</v>
      </c>
    </row>
    <row r="465" spans="1:34" x14ac:dyDescent="0.2">
      <c r="A465" s="347">
        <f t="shared" ca="1" si="209"/>
        <v>1E-4</v>
      </c>
      <c r="B465" s="304">
        <f t="shared" ca="1" si="210"/>
        <v>33.00730000000042</v>
      </c>
      <c r="D465" s="306">
        <f t="shared" ca="1" si="211"/>
        <v>-0.5706749634922279</v>
      </c>
      <c r="E465" s="307">
        <f t="shared" ca="1" si="212"/>
        <v>-0.8062975118327671</v>
      </c>
      <c r="F465" s="304">
        <f t="shared" ca="1" si="213"/>
        <v>0.98781860255037046</v>
      </c>
      <c r="G465" s="306">
        <f t="shared" ca="1" si="214"/>
        <v>6.2938138094640141</v>
      </c>
      <c r="H465" s="307">
        <f t="shared" ca="1" si="215"/>
        <v>-99.30028565068335</v>
      </c>
      <c r="I465" s="304">
        <f t="shared" ca="1" si="216"/>
        <v>99.499541820932563</v>
      </c>
      <c r="J465" s="306">
        <f t="shared" ca="1" si="217"/>
        <v>612.90891036688618</v>
      </c>
      <c r="K465" s="307">
        <f t="shared" ca="1" si="218"/>
        <v>-8.3657926983504005</v>
      </c>
      <c r="L465" s="304">
        <f t="shared" ca="1" si="203"/>
        <v>612.9660014181826</v>
      </c>
      <c r="M465" s="306">
        <f t="shared" ca="1" si="219"/>
        <v>-1.5074993672411814</v>
      </c>
      <c r="N465" s="304">
        <f t="shared" ca="1" si="220"/>
        <v>-86.373351361561845</v>
      </c>
      <c r="P465" s="310">
        <f t="shared" ca="1" si="221"/>
        <v>23</v>
      </c>
      <c r="Q465" s="304">
        <f t="shared" ca="1" si="222"/>
        <v>0</v>
      </c>
      <c r="R465" s="306">
        <f t="shared" ca="1" si="223"/>
        <v>0</v>
      </c>
      <c r="S465" s="307">
        <f t="shared" ca="1" si="224"/>
        <v>2.7549999999999994</v>
      </c>
      <c r="T465" s="304">
        <f t="shared" ca="1" si="204"/>
        <v>27.026549999999997</v>
      </c>
      <c r="U465" s="311">
        <f t="shared" ca="1" si="205"/>
        <v>0</v>
      </c>
      <c r="V465" s="306">
        <f t="shared" ca="1" si="206"/>
        <v>1.2260252384521659</v>
      </c>
      <c r="W465" s="304">
        <f t="shared" ca="1" si="207"/>
        <v>24.85503858626565</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0.76858457207566744</v>
      </c>
      <c r="AH465" s="304">
        <f t="shared" ca="1" si="231"/>
        <v>-9.0217696938785625</v>
      </c>
    </row>
    <row r="466" spans="1:34" x14ac:dyDescent="0.2">
      <c r="A466" s="347">
        <f t="shared" ca="1" si="209"/>
        <v>1E-4</v>
      </c>
      <c r="B466" s="304">
        <f t="shared" ca="1" si="210"/>
        <v>33.007400000000423</v>
      </c>
      <c r="D466" s="306">
        <f t="shared" ca="1" si="211"/>
        <v>-0.57067079658632058</v>
      </c>
      <c r="E466" s="307">
        <f t="shared" ca="1" si="212"/>
        <v>-0.80627430536422295</v>
      </c>
      <c r="F466" s="304">
        <f t="shared" ca="1" si="213"/>
        <v>0.98779725326963019</v>
      </c>
      <c r="G466" s="306">
        <f t="shared" ca="1" si="214"/>
        <v>6.2937567423843559</v>
      </c>
      <c r="H466" s="307">
        <f t="shared" ca="1" si="215"/>
        <v>-99.300366278113884</v>
      </c>
      <c r="I466" s="304">
        <f t="shared" ca="1" si="216"/>
        <v>99.499618677158182</v>
      </c>
      <c r="J466" s="306">
        <f t="shared" ca="1" si="217"/>
        <v>612.90891036688618</v>
      </c>
      <c r="K466" s="307">
        <f t="shared" ca="1" si="218"/>
        <v>-8.3757227309468405</v>
      </c>
      <c r="L466" s="304">
        <f t="shared" ca="1" si="203"/>
        <v>612.96613702421553</v>
      </c>
      <c r="M466" s="306">
        <f t="shared" ca="1" si="219"/>
        <v>-1.5074999908904267</v>
      </c>
      <c r="N466" s="304">
        <f t="shared" ca="1" si="220"/>
        <v>-86.3733870940315</v>
      </c>
      <c r="P466" s="310">
        <f t="shared" ca="1" si="221"/>
        <v>23</v>
      </c>
      <c r="Q466" s="304">
        <f t="shared" ca="1" si="222"/>
        <v>0</v>
      </c>
      <c r="R466" s="306">
        <f t="shared" ca="1" si="223"/>
        <v>0</v>
      </c>
      <c r="S466" s="307">
        <f t="shared" ca="1" si="224"/>
        <v>2.7549999999999994</v>
      </c>
      <c r="T466" s="304">
        <f t="shared" ca="1" si="204"/>
        <v>27.026549999999997</v>
      </c>
      <c r="U466" s="311">
        <f t="shared" ca="1" si="205"/>
        <v>0</v>
      </c>
      <c r="V466" s="306">
        <f t="shared" ca="1" si="206"/>
        <v>1.2260264559000418</v>
      </c>
      <c r="W466" s="304">
        <f t="shared" ca="1" si="207"/>
        <v>24.855101664921783</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0.76856206265638249</v>
      </c>
      <c r="AH466" s="304">
        <f t="shared" ca="1" si="231"/>
        <v>-9.0217925902960641</v>
      </c>
    </row>
    <row r="467" spans="1:34" x14ac:dyDescent="0.2">
      <c r="A467" s="347">
        <f t="shared" ca="1" si="209"/>
        <v>1E-4</v>
      </c>
      <c r="B467" s="304">
        <f t="shared" ca="1" si="210"/>
        <v>33.007500000000427</v>
      </c>
      <c r="D467" s="306">
        <f t="shared" ca="1" si="211"/>
        <v>-0.57066662968891202</v>
      </c>
      <c r="E467" s="307">
        <f t="shared" ca="1" si="212"/>
        <v>-0.80625109925401439</v>
      </c>
      <c r="F467" s="304">
        <f t="shared" ca="1" si="213"/>
        <v>0.98777590438763407</v>
      </c>
      <c r="G467" s="306">
        <f t="shared" ca="1" si="214"/>
        <v>6.2936996757213874</v>
      </c>
      <c r="H467" s="307">
        <f t="shared" ca="1" si="215"/>
        <v>-99.300446903223815</v>
      </c>
      <c r="I467" s="304">
        <f t="shared" ca="1" si="216"/>
        <v>99.4996955311329</v>
      </c>
      <c r="J467" s="306">
        <f t="shared" ca="1" si="217"/>
        <v>612.90891036688618</v>
      </c>
      <c r="K467" s="307">
        <f t="shared" ca="1" si="218"/>
        <v>-8.3856527716059066</v>
      </c>
      <c r="L467" s="304">
        <f t="shared" ca="1" si="203"/>
        <v>612.96627279119491</v>
      </c>
      <c r="M467" s="306">
        <f t="shared" ca="1" si="219"/>
        <v>-1.5075006145330538</v>
      </c>
      <c r="N467" s="304">
        <f t="shared" ca="1" si="220"/>
        <v>-86.373422826121953</v>
      </c>
      <c r="P467" s="310">
        <f t="shared" ca="1" si="221"/>
        <v>23</v>
      </c>
      <c r="Q467" s="304">
        <f t="shared" ca="1" si="222"/>
        <v>0</v>
      </c>
      <c r="R467" s="306">
        <f t="shared" ca="1" si="223"/>
        <v>0</v>
      </c>
      <c r="S467" s="307">
        <f t="shared" ca="1" si="224"/>
        <v>2.7549999999999994</v>
      </c>
      <c r="T467" s="304">
        <f t="shared" ca="1" si="204"/>
        <v>27.026549999999997</v>
      </c>
      <c r="U467" s="311">
        <f t="shared" ca="1" si="205"/>
        <v>0</v>
      </c>
      <c r="V467" s="306">
        <f t="shared" ca="1" si="206"/>
        <v>1.2260276733501156</v>
      </c>
      <c r="W467" s="304">
        <f t="shared" ca="1" si="207"/>
        <v>24.855164742603829</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0.7685395535827535</v>
      </c>
      <c r="AH467" s="304">
        <f t="shared" ca="1" si="231"/>
        <v>-9.021815486359996</v>
      </c>
    </row>
    <row r="468" spans="1:34" x14ac:dyDescent="0.2">
      <c r="A468" s="347">
        <f t="shared" ca="1" si="209"/>
        <v>1E-4</v>
      </c>
      <c r="B468" s="304">
        <f t="shared" ca="1" si="210"/>
        <v>33.00760000000043</v>
      </c>
      <c r="D468" s="306">
        <f t="shared" ca="1" si="211"/>
        <v>-0.5706624628000051</v>
      </c>
      <c r="E468" s="307">
        <f t="shared" ca="1" si="212"/>
        <v>-0.80622789350214141</v>
      </c>
      <c r="F468" s="304">
        <f t="shared" ca="1" si="213"/>
        <v>0.98775455590438432</v>
      </c>
      <c r="G468" s="306">
        <f t="shared" ca="1" si="214"/>
        <v>6.293642609475107</v>
      </c>
      <c r="H468" s="307">
        <f t="shared" ca="1" si="215"/>
        <v>-99.30052752601317</v>
      </c>
      <c r="I468" s="304">
        <f t="shared" ca="1" si="216"/>
        <v>99.499772382856747</v>
      </c>
      <c r="J468" s="306">
        <f t="shared" ca="1" si="217"/>
        <v>612.90891036688618</v>
      </c>
      <c r="K468" s="307">
        <f t="shared" ca="1" si="218"/>
        <v>-8.3955828203273679</v>
      </c>
      <c r="L468" s="304">
        <f t="shared" ca="1" si="203"/>
        <v>612.96640871912109</v>
      </c>
      <c r="M468" s="306">
        <f t="shared" ca="1" si="219"/>
        <v>-1.5075012381690629</v>
      </c>
      <c r="N468" s="304">
        <f t="shared" ca="1" si="220"/>
        <v>-86.373458557833231</v>
      </c>
      <c r="P468" s="310">
        <f t="shared" ca="1" si="221"/>
        <v>23</v>
      </c>
      <c r="Q468" s="304">
        <f t="shared" ca="1" si="222"/>
        <v>0</v>
      </c>
      <c r="R468" s="306">
        <f t="shared" ca="1" si="223"/>
        <v>0</v>
      </c>
      <c r="S468" s="307">
        <f t="shared" ca="1" si="224"/>
        <v>2.7549999999999994</v>
      </c>
      <c r="T468" s="304">
        <f t="shared" ca="1" si="204"/>
        <v>27.026549999999997</v>
      </c>
      <c r="U468" s="311">
        <f t="shared" ca="1" si="205"/>
        <v>0</v>
      </c>
      <c r="V468" s="306">
        <f t="shared" ca="1" si="206"/>
        <v>1.2260288908023877</v>
      </c>
      <c r="W468" s="304">
        <f t="shared" ca="1" si="207"/>
        <v>24.855227819311814</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0.76851704485478045</v>
      </c>
      <c r="AH468" s="304">
        <f t="shared" ca="1" si="231"/>
        <v>-9.0218383820703565</v>
      </c>
    </row>
    <row r="469" spans="1:34" x14ac:dyDescent="0.2">
      <c r="A469" s="347">
        <f t="shared" ca="1" si="209"/>
        <v>1E-4</v>
      </c>
      <c r="B469" s="304">
        <f t="shared" ca="1" si="210"/>
        <v>33.007700000000433</v>
      </c>
      <c r="D469" s="306">
        <f t="shared" ca="1" si="211"/>
        <v>-0.57065829591959982</v>
      </c>
      <c r="E469" s="307">
        <f t="shared" ca="1" si="212"/>
        <v>-0.80620468810858981</v>
      </c>
      <c r="F469" s="304">
        <f t="shared" ca="1" si="213"/>
        <v>0.98773320781986973</v>
      </c>
      <c r="G469" s="306">
        <f t="shared" ca="1" si="214"/>
        <v>6.2935855436455155</v>
      </c>
      <c r="H469" s="307">
        <f t="shared" ca="1" si="215"/>
        <v>-99.300608146481977</v>
      </c>
      <c r="I469" s="304">
        <f t="shared" ca="1" si="216"/>
        <v>99.499849232329723</v>
      </c>
      <c r="J469" s="306">
        <f t="shared" ca="1" si="217"/>
        <v>612.90891036688618</v>
      </c>
      <c r="K469" s="307">
        <f t="shared" ca="1" si="218"/>
        <v>-8.4055128771109935</v>
      </c>
      <c r="L469" s="304">
        <f t="shared" ca="1" si="203"/>
        <v>612.96654480799441</v>
      </c>
      <c r="M469" s="306">
        <f t="shared" ca="1" si="219"/>
        <v>-1.5075018617984539</v>
      </c>
      <c r="N469" s="304">
        <f t="shared" ca="1" si="220"/>
        <v>-86.373494289165322</v>
      </c>
      <c r="P469" s="310">
        <f t="shared" ca="1" si="221"/>
        <v>23</v>
      </c>
      <c r="Q469" s="304">
        <f t="shared" ca="1" si="222"/>
        <v>0</v>
      </c>
      <c r="R469" s="306">
        <f t="shared" ca="1" si="223"/>
        <v>0</v>
      </c>
      <c r="S469" s="307">
        <f t="shared" ca="1" si="224"/>
        <v>2.7549999999999994</v>
      </c>
      <c r="T469" s="304">
        <f t="shared" ca="1" si="204"/>
        <v>27.026549999999997</v>
      </c>
      <c r="U469" s="311">
        <f t="shared" ca="1" si="205"/>
        <v>0</v>
      </c>
      <c r="V469" s="306">
        <f t="shared" ca="1" si="206"/>
        <v>1.226030108256857</v>
      </c>
      <c r="W469" s="304">
        <f t="shared" ca="1" si="207"/>
        <v>24.855290895045702</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0.76849453647245269</v>
      </c>
      <c r="AH469" s="304">
        <f t="shared" ca="1" si="231"/>
        <v>-9.021861277427158</v>
      </c>
    </row>
    <row r="470" spans="1:34" x14ac:dyDescent="0.2">
      <c r="A470" s="347">
        <f t="shared" ca="1" si="209"/>
        <v>1E-4</v>
      </c>
      <c r="B470" s="304">
        <f t="shared" ca="1" si="210"/>
        <v>33.007800000000437</v>
      </c>
      <c r="D470" s="306">
        <f t="shared" ca="1" si="211"/>
        <v>-0.57065412904769608</v>
      </c>
      <c r="E470" s="307">
        <f t="shared" ca="1" si="212"/>
        <v>-0.80618148307338089</v>
      </c>
      <c r="F470" s="304">
        <f t="shared" ca="1" si="213"/>
        <v>0.98771186013410839</v>
      </c>
      <c r="G470" s="306">
        <f t="shared" ca="1" si="214"/>
        <v>6.2935284782326111</v>
      </c>
      <c r="H470" s="307">
        <f t="shared" ca="1" si="215"/>
        <v>-99.30068876463028</v>
      </c>
      <c r="I470" s="304">
        <f t="shared" ca="1" si="216"/>
        <v>99.499926079551912</v>
      </c>
      <c r="J470" s="306">
        <f t="shared" ca="1" si="217"/>
        <v>612.90891036688618</v>
      </c>
      <c r="K470" s="307">
        <f t="shared" ca="1" si="218"/>
        <v>-8.4154429419565489</v>
      </c>
      <c r="L470" s="304">
        <f t="shared" ca="1" si="203"/>
        <v>612.96668105781498</v>
      </c>
      <c r="M470" s="306">
        <f t="shared" ca="1" si="219"/>
        <v>-1.5075024854212271</v>
      </c>
      <c r="N470" s="304">
        <f t="shared" ca="1" si="220"/>
        <v>-86.373530020118224</v>
      </c>
      <c r="P470" s="310">
        <f t="shared" ca="1" si="221"/>
        <v>23</v>
      </c>
      <c r="Q470" s="304">
        <f t="shared" ca="1" si="222"/>
        <v>0</v>
      </c>
      <c r="R470" s="306">
        <f t="shared" ca="1" si="223"/>
        <v>0</v>
      </c>
      <c r="S470" s="307">
        <f t="shared" ca="1" si="224"/>
        <v>2.7549999999999994</v>
      </c>
      <c r="T470" s="304">
        <f t="shared" ca="1" si="204"/>
        <v>27.026549999999997</v>
      </c>
      <c r="U470" s="311">
        <f t="shared" ca="1" si="205"/>
        <v>0</v>
      </c>
      <c r="V470" s="306">
        <f t="shared" ca="1" si="206"/>
        <v>1.2260313257135247</v>
      </c>
      <c r="W470" s="304">
        <f t="shared" ca="1" si="207"/>
        <v>24.855353969805559</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0.76847202843578621</v>
      </c>
      <c r="AH470" s="304">
        <f t="shared" ca="1" si="231"/>
        <v>-9.0218841724303829</v>
      </c>
    </row>
    <row r="471" spans="1:34" x14ac:dyDescent="0.2">
      <c r="A471" s="347">
        <f t="shared" ca="1" si="209"/>
        <v>1E-4</v>
      </c>
      <c r="B471" s="304">
        <f t="shared" ca="1" si="210"/>
        <v>33.00790000000044</v>
      </c>
      <c r="D471" s="306">
        <f t="shared" ca="1" si="211"/>
        <v>-0.57064996218429498</v>
      </c>
      <c r="E471" s="307">
        <f t="shared" ca="1" si="212"/>
        <v>-0.80615827839648269</v>
      </c>
      <c r="F471" s="304">
        <f t="shared" ca="1" si="213"/>
        <v>0.9876905128470751</v>
      </c>
      <c r="G471" s="306">
        <f t="shared" ca="1" si="214"/>
        <v>6.2934714132363929</v>
      </c>
      <c r="H471" s="307">
        <f t="shared" ca="1" si="215"/>
        <v>-99.300769380458121</v>
      </c>
      <c r="I471" s="304">
        <f t="shared" ca="1" si="216"/>
        <v>99.500002924523343</v>
      </c>
      <c r="J471" s="306">
        <f t="shared" ca="1" si="217"/>
        <v>612.90891036688618</v>
      </c>
      <c r="K471" s="307">
        <f t="shared" ca="1" si="218"/>
        <v>-8.4253730148638031</v>
      </c>
      <c r="L471" s="304">
        <f t="shared" ca="1" si="203"/>
        <v>612.96681746858314</v>
      </c>
      <c r="M471" s="306">
        <f t="shared" ca="1" si="219"/>
        <v>-1.5075031090373825</v>
      </c>
      <c r="N471" s="304">
        <f t="shared" ca="1" si="220"/>
        <v>-86.373565750691967</v>
      </c>
      <c r="P471" s="310">
        <f t="shared" ca="1" si="221"/>
        <v>23</v>
      </c>
      <c r="Q471" s="304">
        <f t="shared" ca="1" si="222"/>
        <v>0</v>
      </c>
      <c r="R471" s="306">
        <f t="shared" ca="1" si="223"/>
        <v>0</v>
      </c>
      <c r="S471" s="307">
        <f t="shared" ca="1" si="224"/>
        <v>2.7549999999999994</v>
      </c>
      <c r="T471" s="304">
        <f t="shared" ca="1" si="204"/>
        <v>27.026549999999997</v>
      </c>
      <c r="U471" s="311">
        <f t="shared" ca="1" si="205"/>
        <v>0</v>
      </c>
      <c r="V471" s="306">
        <f t="shared" ca="1" si="206"/>
        <v>1.22603254317239</v>
      </c>
      <c r="W471" s="304">
        <f t="shared" ca="1" si="207"/>
        <v>24.85541704359138</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0.76844952074475437</v>
      </c>
      <c r="AH471" s="304">
        <f t="shared" ca="1" si="231"/>
        <v>-9.0219070670800594</v>
      </c>
    </row>
    <row r="472" spans="1:34" x14ac:dyDescent="0.2">
      <c r="A472" s="347">
        <f t="shared" ca="1" si="209"/>
        <v>1E-4</v>
      </c>
      <c r="B472" s="304">
        <f t="shared" ca="1" si="210"/>
        <v>33.008000000000443</v>
      </c>
      <c r="D472" s="306">
        <f t="shared" ca="1" si="211"/>
        <v>-0.57064579532939741</v>
      </c>
      <c r="E472" s="307">
        <f t="shared" ca="1" si="212"/>
        <v>-0.8061350740779023</v>
      </c>
      <c r="F472" s="304">
        <f t="shared" ca="1" si="213"/>
        <v>0.98766916595877663</v>
      </c>
      <c r="G472" s="306">
        <f t="shared" ca="1" si="214"/>
        <v>6.2934143486568601</v>
      </c>
      <c r="H472" s="307">
        <f t="shared" ca="1" si="215"/>
        <v>-99.300849993965528</v>
      </c>
      <c r="I472" s="304">
        <f t="shared" ca="1" si="216"/>
        <v>99.500079767244031</v>
      </c>
      <c r="J472" s="306">
        <f t="shared" ca="1" si="217"/>
        <v>612.90891036688618</v>
      </c>
      <c r="K472" s="307">
        <f t="shared" ca="1" si="218"/>
        <v>-8.4353030958325235</v>
      </c>
      <c r="L472" s="304">
        <f t="shared" ca="1" si="203"/>
        <v>612.96695404029924</v>
      </c>
      <c r="M472" s="306">
        <f t="shared" ca="1" si="219"/>
        <v>-1.5075037326469203</v>
      </c>
      <c r="N472" s="304">
        <f t="shared" ca="1" si="220"/>
        <v>-86.373601480886549</v>
      </c>
      <c r="P472" s="310">
        <f t="shared" ca="1" si="221"/>
        <v>23</v>
      </c>
      <c r="Q472" s="304">
        <f t="shared" ca="1" si="222"/>
        <v>0</v>
      </c>
      <c r="R472" s="306">
        <f t="shared" ca="1" si="223"/>
        <v>0</v>
      </c>
      <c r="S472" s="307">
        <f t="shared" ca="1" si="224"/>
        <v>2.7549999999999994</v>
      </c>
      <c r="T472" s="304">
        <f t="shared" ca="1" si="204"/>
        <v>27.026549999999997</v>
      </c>
      <c r="U472" s="311">
        <f t="shared" ca="1" si="205"/>
        <v>0</v>
      </c>
      <c r="V472" s="306">
        <f t="shared" ca="1" si="206"/>
        <v>1.2260337606334533</v>
      </c>
      <c r="W472" s="304">
        <f t="shared" ca="1" si="207"/>
        <v>24.855480116403172</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0.7684270133993607</v>
      </c>
      <c r="AH472" s="304">
        <f t="shared" ca="1" si="231"/>
        <v>-9.0219299613761841</v>
      </c>
    </row>
    <row r="473" spans="1:34" x14ac:dyDescent="0.2">
      <c r="A473" s="347">
        <f t="shared" ca="1" si="209"/>
        <v>1E-4</v>
      </c>
      <c r="B473" s="304">
        <f t="shared" ca="1" si="210"/>
        <v>33.008100000000447</v>
      </c>
      <c r="D473" s="306">
        <f t="shared" ca="1" si="211"/>
        <v>-0.57064162848300226</v>
      </c>
      <c r="E473" s="307">
        <f t="shared" ca="1" si="212"/>
        <v>-0.80611187011763619</v>
      </c>
      <c r="F473" s="304">
        <f t="shared" ca="1" si="213"/>
        <v>0.9876478194692101</v>
      </c>
      <c r="G473" s="306">
        <f t="shared" ca="1" si="214"/>
        <v>6.2933572844940118</v>
      </c>
      <c r="H473" s="307">
        <f t="shared" ca="1" si="215"/>
        <v>-99.300930605152544</v>
      </c>
      <c r="I473" s="304">
        <f t="shared" ca="1" si="216"/>
        <v>99.500156607714018</v>
      </c>
      <c r="J473" s="306">
        <f t="shared" ca="1" si="217"/>
        <v>612.90891036688618</v>
      </c>
      <c r="K473" s="307">
        <f t="shared" ca="1" si="218"/>
        <v>-8.4452331848624791</v>
      </c>
      <c r="L473" s="304">
        <f t="shared" ca="1" si="203"/>
        <v>612.96709077296339</v>
      </c>
      <c r="M473" s="306">
        <f t="shared" ca="1" si="219"/>
        <v>-1.5075043562498402</v>
      </c>
      <c r="N473" s="304">
        <f t="shared" ca="1" si="220"/>
        <v>-86.373637210701958</v>
      </c>
      <c r="P473" s="310">
        <f t="shared" ca="1" si="221"/>
        <v>23</v>
      </c>
      <c r="Q473" s="304">
        <f t="shared" ca="1" si="222"/>
        <v>0</v>
      </c>
      <c r="R473" s="306">
        <f t="shared" ca="1" si="223"/>
        <v>0</v>
      </c>
      <c r="S473" s="307">
        <f t="shared" ca="1" si="224"/>
        <v>2.7549999999999994</v>
      </c>
      <c r="T473" s="304">
        <f t="shared" ca="1" si="204"/>
        <v>27.026549999999997</v>
      </c>
      <c r="U473" s="311">
        <f t="shared" ca="1" si="205"/>
        <v>0</v>
      </c>
      <c r="V473" s="306">
        <f t="shared" ca="1" si="206"/>
        <v>1.2260349780967141</v>
      </c>
      <c r="W473" s="304">
        <f t="shared" ca="1" si="207"/>
        <v>24.855543188240937</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0.768404506399607</v>
      </c>
      <c r="AH473" s="304">
        <f t="shared" ca="1" si="231"/>
        <v>-9.0219528553187569</v>
      </c>
    </row>
    <row r="474" spans="1:34" x14ac:dyDescent="0.2">
      <c r="A474" s="347">
        <f t="shared" ca="1" si="209"/>
        <v>1E-4</v>
      </c>
      <c r="B474" s="304">
        <f t="shared" ca="1" si="210"/>
        <v>33.00820000000045</v>
      </c>
      <c r="D474" s="306">
        <f t="shared" ca="1" si="211"/>
        <v>-0.57063746164511309</v>
      </c>
      <c r="E474" s="307">
        <f t="shared" ca="1" si="212"/>
        <v>-0.80608866651568079</v>
      </c>
      <c r="F474" s="304">
        <f t="shared" ca="1" si="213"/>
        <v>0.98762647337837517</v>
      </c>
      <c r="G474" s="306">
        <f t="shared" ca="1" si="214"/>
        <v>6.293300220747847</v>
      </c>
      <c r="H474" s="307">
        <f t="shared" ca="1" si="215"/>
        <v>-99.301011214019198</v>
      </c>
      <c r="I474" s="304">
        <f t="shared" ca="1" si="216"/>
        <v>99.500233445933333</v>
      </c>
      <c r="J474" s="306">
        <f t="shared" ca="1" si="217"/>
        <v>612.90891036688618</v>
      </c>
      <c r="K474" s="307">
        <f t="shared" ca="1" si="218"/>
        <v>-8.4551632819534372</v>
      </c>
      <c r="L474" s="304">
        <f t="shared" ca="1" si="203"/>
        <v>612.96722766657615</v>
      </c>
      <c r="M474" s="306">
        <f t="shared" ca="1" si="219"/>
        <v>-1.5075049798461428</v>
      </c>
      <c r="N474" s="304">
        <f t="shared" ca="1" si="220"/>
        <v>-86.373672940138206</v>
      </c>
      <c r="P474" s="310">
        <f t="shared" ca="1" si="221"/>
        <v>23</v>
      </c>
      <c r="Q474" s="304">
        <f t="shared" ca="1" si="222"/>
        <v>0</v>
      </c>
      <c r="R474" s="306">
        <f t="shared" ca="1" si="223"/>
        <v>0</v>
      </c>
      <c r="S474" s="307">
        <f t="shared" ca="1" si="224"/>
        <v>2.7549999999999994</v>
      </c>
      <c r="T474" s="304">
        <f t="shared" ca="1" si="204"/>
        <v>27.026549999999997</v>
      </c>
      <c r="U474" s="311">
        <f t="shared" ca="1" si="205"/>
        <v>0</v>
      </c>
      <c r="V474" s="306">
        <f t="shared" ca="1" si="206"/>
        <v>1.2260361955621728</v>
      </c>
      <c r="W474" s="304">
        <f t="shared" ca="1" si="207"/>
        <v>24.8556062591047</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0.76838199974548438</v>
      </c>
      <c r="AH474" s="304">
        <f t="shared" ca="1" si="231"/>
        <v>-9.0219757489077832</v>
      </c>
    </row>
    <row r="475" spans="1:34" x14ac:dyDescent="0.2">
      <c r="A475" s="347">
        <f t="shared" ca="1" si="209"/>
        <v>1E-4</v>
      </c>
      <c r="B475" s="304">
        <f t="shared" ca="1" si="210"/>
        <v>33.008300000000453</v>
      </c>
      <c r="D475" s="306">
        <f t="shared" ca="1" si="211"/>
        <v>-0.57063329481572755</v>
      </c>
      <c r="E475" s="307">
        <f t="shared" ca="1" si="212"/>
        <v>-0.80606546327203077</v>
      </c>
      <c r="F475" s="304">
        <f t="shared" ca="1" si="213"/>
        <v>0.9876051276862664</v>
      </c>
      <c r="G475" s="306">
        <f t="shared" ca="1" si="214"/>
        <v>6.2932431574183658</v>
      </c>
      <c r="H475" s="307">
        <f t="shared" ca="1" si="215"/>
        <v>-99.301091820565532</v>
      </c>
      <c r="I475" s="304">
        <f t="shared" ca="1" si="216"/>
        <v>99.500310281902031</v>
      </c>
      <c r="J475" s="306">
        <f t="shared" ca="1" si="217"/>
        <v>612.90891036688618</v>
      </c>
      <c r="K475" s="307">
        <f t="shared" ca="1" si="218"/>
        <v>-8.465093387105167</v>
      </c>
      <c r="L475" s="304">
        <f t="shared" ca="1" si="203"/>
        <v>612.96736472113764</v>
      </c>
      <c r="M475" s="306">
        <f t="shared" ca="1" si="219"/>
        <v>-1.5075056034358278</v>
      </c>
      <c r="N475" s="304">
        <f t="shared" ca="1" si="220"/>
        <v>-86.37370866919531</v>
      </c>
      <c r="P475" s="310">
        <f t="shared" ca="1" si="221"/>
        <v>23</v>
      </c>
      <c r="Q475" s="304">
        <f t="shared" ca="1" si="222"/>
        <v>0</v>
      </c>
      <c r="R475" s="306">
        <f t="shared" ca="1" si="223"/>
        <v>0</v>
      </c>
      <c r="S475" s="307">
        <f t="shared" ca="1" si="224"/>
        <v>2.7549999999999994</v>
      </c>
      <c r="T475" s="304">
        <f t="shared" ca="1" si="204"/>
        <v>27.026549999999997</v>
      </c>
      <c r="U475" s="311">
        <f t="shared" ca="1" si="205"/>
        <v>0</v>
      </c>
      <c r="V475" s="306">
        <f t="shared" ca="1" si="206"/>
        <v>1.2260374130298293</v>
      </c>
      <c r="W475" s="304">
        <f t="shared" ca="1" si="207"/>
        <v>24.855669328994473</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0.76835949343699106</v>
      </c>
      <c r="AH475" s="304">
        <f t="shared" ca="1" si="231"/>
        <v>-9.0219986421432683</v>
      </c>
    </row>
    <row r="476" spans="1:34" x14ac:dyDescent="0.2">
      <c r="A476" s="347">
        <f t="shared" ca="1" si="209"/>
        <v>1E-4</v>
      </c>
      <c r="B476" s="304">
        <f t="shared" ca="1" si="210"/>
        <v>33.008400000000456</v>
      </c>
      <c r="D476" s="306">
        <f t="shared" ca="1" si="211"/>
        <v>-0.57062912799484899</v>
      </c>
      <c r="E476" s="307">
        <f t="shared" ca="1" si="212"/>
        <v>-0.80604226038667726</v>
      </c>
      <c r="F476" s="304">
        <f t="shared" ca="1" si="213"/>
        <v>0.98758378239287914</v>
      </c>
      <c r="G476" s="306">
        <f t="shared" ca="1" si="214"/>
        <v>6.2931860945055664</v>
      </c>
      <c r="H476" s="307">
        <f t="shared" ca="1" si="215"/>
        <v>-99.301172424791574</v>
      </c>
      <c r="I476" s="304">
        <f t="shared" ca="1" si="216"/>
        <v>99.500387115620128</v>
      </c>
      <c r="J476" s="306">
        <f t="shared" ca="1" si="217"/>
        <v>612.90891036688618</v>
      </c>
      <c r="K476" s="307">
        <f t="shared" ca="1" si="218"/>
        <v>-8.4750235003174357</v>
      </c>
      <c r="L476" s="304">
        <f t="shared" ca="1" si="203"/>
        <v>612.96750193664809</v>
      </c>
      <c r="M476" s="306">
        <f t="shared" ca="1" si="219"/>
        <v>-1.5075062270188957</v>
      </c>
      <c r="N476" s="304">
        <f t="shared" ca="1" si="220"/>
        <v>-86.373744397873267</v>
      </c>
      <c r="P476" s="310">
        <f t="shared" ca="1" si="221"/>
        <v>23</v>
      </c>
      <c r="Q476" s="304">
        <f t="shared" ca="1" si="222"/>
        <v>0</v>
      </c>
      <c r="R476" s="306">
        <f t="shared" ca="1" si="223"/>
        <v>0</v>
      </c>
      <c r="S476" s="307">
        <f t="shared" ca="1" si="224"/>
        <v>2.7549999999999994</v>
      </c>
      <c r="T476" s="304">
        <f t="shared" ca="1" si="204"/>
        <v>27.026549999999997</v>
      </c>
      <c r="U476" s="311">
        <f t="shared" ca="1" si="205"/>
        <v>0</v>
      </c>
      <c r="V476" s="306">
        <f t="shared" ca="1" si="206"/>
        <v>1.2260386304996835</v>
      </c>
      <c r="W476" s="304">
        <f t="shared" ca="1" si="207"/>
        <v>24.855732397910256</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0.76833698747411816</v>
      </c>
      <c r="AH476" s="304">
        <f t="shared" ca="1" si="231"/>
        <v>-9.0220215350252193</v>
      </c>
    </row>
    <row r="477" spans="1:34" x14ac:dyDescent="0.2">
      <c r="A477" s="347">
        <f t="shared" ca="1" si="209"/>
        <v>1E-4</v>
      </c>
      <c r="B477" s="304">
        <f t="shared" ca="1" si="210"/>
        <v>33.00850000000046</v>
      </c>
      <c r="D477" s="306">
        <f t="shared" ca="1" si="211"/>
        <v>-0.57062496118247441</v>
      </c>
      <c r="E477" s="307">
        <f t="shared" ca="1" si="212"/>
        <v>-0.80601905785962558</v>
      </c>
      <c r="F477" s="304">
        <f t="shared" ca="1" si="213"/>
        <v>0.98756243749821659</v>
      </c>
      <c r="G477" s="306">
        <f t="shared" ca="1" si="214"/>
        <v>6.293129032009448</v>
      </c>
      <c r="H477" s="307">
        <f t="shared" ca="1" si="215"/>
        <v>-99.301253026697353</v>
      </c>
      <c r="I477" s="304">
        <f t="shared" ca="1" si="216"/>
        <v>99.500463947087653</v>
      </c>
      <c r="J477" s="306">
        <f t="shared" ca="1" si="217"/>
        <v>612.90891036688618</v>
      </c>
      <c r="K477" s="307">
        <f t="shared" ca="1" si="218"/>
        <v>-8.4849536215900105</v>
      </c>
      <c r="L477" s="304">
        <f t="shared" ca="1" si="203"/>
        <v>612.96763931310784</v>
      </c>
      <c r="M477" s="306">
        <f t="shared" ca="1" si="219"/>
        <v>-1.5075068505953462</v>
      </c>
      <c r="N477" s="304">
        <f t="shared" ca="1" si="220"/>
        <v>-86.373780126172093</v>
      </c>
      <c r="P477" s="310">
        <f t="shared" ca="1" si="221"/>
        <v>23</v>
      </c>
      <c r="Q477" s="304">
        <f t="shared" ca="1" si="222"/>
        <v>0</v>
      </c>
      <c r="R477" s="306">
        <f t="shared" ca="1" si="223"/>
        <v>0</v>
      </c>
      <c r="S477" s="307">
        <f t="shared" ca="1" si="224"/>
        <v>2.7549999999999994</v>
      </c>
      <c r="T477" s="304">
        <f t="shared" ca="1" si="204"/>
        <v>27.026549999999997</v>
      </c>
      <c r="U477" s="311">
        <f t="shared" ca="1" si="205"/>
        <v>0</v>
      </c>
      <c r="V477" s="306">
        <f t="shared" ca="1" si="206"/>
        <v>1.2260398479717358</v>
      </c>
      <c r="W477" s="304">
        <f t="shared" ca="1" si="207"/>
        <v>24.855795465852069</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0.76831448185686746</v>
      </c>
      <c r="AH477" s="304">
        <f t="shared" ca="1" si="231"/>
        <v>-9.0220444275536344</v>
      </c>
    </row>
    <row r="478" spans="1:34" x14ac:dyDescent="0.2">
      <c r="A478" s="347">
        <f t="shared" ca="1" si="209"/>
        <v>1E-4</v>
      </c>
      <c r="B478" s="304">
        <f t="shared" ca="1" si="210"/>
        <v>33.008600000000463</v>
      </c>
      <c r="D478" s="306">
        <f t="shared" ca="1" si="211"/>
        <v>-0.57062079437860758</v>
      </c>
      <c r="E478" s="307">
        <f t="shared" ca="1" si="212"/>
        <v>-0.80599585569086329</v>
      </c>
      <c r="F478" s="304">
        <f t="shared" ca="1" si="213"/>
        <v>0.987541093002271</v>
      </c>
      <c r="G478" s="306">
        <f t="shared" ca="1" si="214"/>
        <v>6.2930719699300104</v>
      </c>
      <c r="H478" s="307">
        <f t="shared" ca="1" si="215"/>
        <v>-99.301333626282926</v>
      </c>
      <c r="I478" s="304">
        <f t="shared" ca="1" si="216"/>
        <v>99.500540776304661</v>
      </c>
      <c r="J478" s="306">
        <f t="shared" ca="1" si="217"/>
        <v>612.90891036688618</v>
      </c>
      <c r="K478" s="307">
        <f t="shared" ca="1" si="218"/>
        <v>-8.4948837509226589</v>
      </c>
      <c r="L478" s="304">
        <f t="shared" ca="1" si="203"/>
        <v>612.96777685051711</v>
      </c>
      <c r="M478" s="306">
        <f t="shared" ca="1" si="219"/>
        <v>-1.5075074741651793</v>
      </c>
      <c r="N478" s="304">
        <f t="shared" ca="1" si="220"/>
        <v>-86.37381585409176</v>
      </c>
      <c r="P478" s="310">
        <f t="shared" ca="1" si="221"/>
        <v>23</v>
      </c>
      <c r="Q478" s="304">
        <f t="shared" ca="1" si="222"/>
        <v>0</v>
      </c>
      <c r="R478" s="306">
        <f t="shared" ca="1" si="223"/>
        <v>0</v>
      </c>
      <c r="S478" s="307">
        <f t="shared" ca="1" si="224"/>
        <v>2.7549999999999994</v>
      </c>
      <c r="T478" s="304">
        <f t="shared" ca="1" si="204"/>
        <v>27.026549999999997</v>
      </c>
      <c r="U478" s="311">
        <f t="shared" ca="1" si="205"/>
        <v>0</v>
      </c>
      <c r="V478" s="306">
        <f t="shared" ca="1" si="206"/>
        <v>1.226041065445985</v>
      </c>
      <c r="W478" s="304">
        <f t="shared" ca="1" si="207"/>
        <v>24.855858532819916</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0.76829197658523363</v>
      </c>
      <c r="AH478" s="304">
        <f t="shared" ca="1" si="231"/>
        <v>-9.0220673197285208</v>
      </c>
    </row>
    <row r="479" spans="1:34" x14ac:dyDescent="0.2">
      <c r="A479" s="347">
        <f t="shared" ca="1" si="209"/>
        <v>1E-4</v>
      </c>
      <c r="B479" s="304">
        <f t="shared" ca="1" si="210"/>
        <v>33.008700000000466</v>
      </c>
      <c r="D479" s="306">
        <f t="shared" ca="1" si="211"/>
        <v>-0.57061662758324949</v>
      </c>
      <c r="E479" s="307">
        <f t="shared" ca="1" si="212"/>
        <v>-0.80597265388039396</v>
      </c>
      <c r="F479" s="304">
        <f t="shared" ca="1" si="213"/>
        <v>0.98751974890504657</v>
      </c>
      <c r="G479" s="306">
        <f t="shared" ca="1" si="214"/>
        <v>6.293014908267252</v>
      </c>
      <c r="H479" s="307">
        <f t="shared" ca="1" si="215"/>
        <v>-99.301414223548321</v>
      </c>
      <c r="I479" s="304">
        <f t="shared" ca="1" si="216"/>
        <v>99.500617603271181</v>
      </c>
      <c r="J479" s="306">
        <f t="shared" ca="1" si="217"/>
        <v>612.90891036688618</v>
      </c>
      <c r="K479" s="307">
        <f t="shared" ca="1" si="218"/>
        <v>-8.5048138883151498</v>
      </c>
      <c r="L479" s="304">
        <f t="shared" ca="1" si="203"/>
        <v>612.96791454887637</v>
      </c>
      <c r="M479" s="306">
        <f t="shared" ca="1" si="219"/>
        <v>-1.5075080977283957</v>
      </c>
      <c r="N479" s="304">
        <f t="shared" ca="1" si="220"/>
        <v>-86.373851581632323</v>
      </c>
      <c r="P479" s="310">
        <f t="shared" ca="1" si="221"/>
        <v>23</v>
      </c>
      <c r="Q479" s="304">
        <f t="shared" ca="1" si="222"/>
        <v>0</v>
      </c>
      <c r="R479" s="306">
        <f t="shared" ca="1" si="223"/>
        <v>0</v>
      </c>
      <c r="S479" s="307">
        <f t="shared" ca="1" si="224"/>
        <v>2.7549999999999994</v>
      </c>
      <c r="T479" s="304">
        <f t="shared" ca="1" si="204"/>
        <v>27.026549999999997</v>
      </c>
      <c r="U479" s="311">
        <f t="shared" ca="1" si="205"/>
        <v>0</v>
      </c>
      <c r="V479" s="306">
        <f t="shared" ca="1" si="206"/>
        <v>1.2260422829224322</v>
      </c>
      <c r="W479" s="304">
        <f t="shared" ca="1" si="207"/>
        <v>24.855921598813818</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0.76826947165921311</v>
      </c>
      <c r="AH479" s="304">
        <f t="shared" ca="1" si="231"/>
        <v>-9.0220902115498802</v>
      </c>
    </row>
    <row r="480" spans="1:34" x14ac:dyDescent="0.2">
      <c r="A480" s="347">
        <f t="shared" ca="1" si="209"/>
        <v>1E-4</v>
      </c>
      <c r="B480" s="304">
        <f t="shared" ca="1" si="210"/>
        <v>33.00880000000047</v>
      </c>
      <c r="D480" s="306">
        <f t="shared" ca="1" si="211"/>
        <v>-0.57061246079639605</v>
      </c>
      <c r="E480" s="307">
        <f t="shared" ca="1" si="212"/>
        <v>-0.80594945242820515</v>
      </c>
      <c r="F480" s="304">
        <f t="shared" ca="1" si="213"/>
        <v>0.98749840520653109</v>
      </c>
      <c r="G480" s="306">
        <f t="shared" ca="1" si="214"/>
        <v>6.2929578470211727</v>
      </c>
      <c r="H480" s="307">
        <f t="shared" ca="1" si="215"/>
        <v>-99.301494818493566</v>
      </c>
      <c r="I480" s="304">
        <f t="shared" ca="1" si="216"/>
        <v>99.500694427987227</v>
      </c>
      <c r="J480" s="306">
        <f t="shared" ca="1" si="217"/>
        <v>612.90891036688618</v>
      </c>
      <c r="K480" s="307">
        <f t="shared" ca="1" si="218"/>
        <v>-8.5147440337672524</v>
      </c>
      <c r="L480" s="304">
        <f t="shared" ca="1" si="203"/>
        <v>612.96805240818571</v>
      </c>
      <c r="M480" s="306">
        <f t="shared" ca="1" si="219"/>
        <v>-1.5075087212849947</v>
      </c>
      <c r="N480" s="304">
        <f t="shared" ca="1" si="220"/>
        <v>-86.373887308793726</v>
      </c>
      <c r="P480" s="310">
        <f t="shared" ca="1" si="221"/>
        <v>23</v>
      </c>
      <c r="Q480" s="304">
        <f t="shared" ca="1" si="222"/>
        <v>0</v>
      </c>
      <c r="R480" s="306">
        <f t="shared" ca="1" si="223"/>
        <v>0</v>
      </c>
      <c r="S480" s="307">
        <f t="shared" ca="1" si="224"/>
        <v>2.7549999999999994</v>
      </c>
      <c r="T480" s="304">
        <f t="shared" ca="1" si="204"/>
        <v>27.026549999999997</v>
      </c>
      <c r="U480" s="311">
        <f t="shared" ca="1" si="205"/>
        <v>0</v>
      </c>
      <c r="V480" s="306">
        <f t="shared" ca="1" si="206"/>
        <v>1.2260435004010775</v>
      </c>
      <c r="W480" s="304">
        <f t="shared" ca="1" si="207"/>
        <v>24.855984663833787</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0.7682469670787988</v>
      </c>
      <c r="AH480" s="304">
        <f t="shared" ca="1" si="231"/>
        <v>-9.0221131030177215</v>
      </c>
    </row>
    <row r="481" spans="1:34" x14ac:dyDescent="0.2">
      <c r="A481" s="347">
        <f t="shared" ca="1" si="209"/>
        <v>1E-4</v>
      </c>
      <c r="B481" s="304">
        <f t="shared" ca="1" si="210"/>
        <v>33.008900000000473</v>
      </c>
      <c r="D481" s="306">
        <f t="shared" ca="1" si="211"/>
        <v>-0.57060829401805435</v>
      </c>
      <c r="E481" s="307">
        <f t="shared" ca="1" si="212"/>
        <v>-0.80592625133429507</v>
      </c>
      <c r="F481" s="304">
        <f t="shared" ca="1" si="213"/>
        <v>0.9874770619067279</v>
      </c>
      <c r="G481" s="306">
        <f t="shared" ca="1" si="214"/>
        <v>6.2929007861917707</v>
      </c>
      <c r="H481" s="307">
        <f t="shared" ca="1" si="215"/>
        <v>-99.301575411118705</v>
      </c>
      <c r="I481" s="304">
        <f t="shared" ca="1" si="216"/>
        <v>99.500771250452871</v>
      </c>
      <c r="J481" s="306">
        <f t="shared" ca="1" si="217"/>
        <v>612.90891036688618</v>
      </c>
      <c r="K481" s="307">
        <f t="shared" ca="1" si="218"/>
        <v>-8.5246741872787322</v>
      </c>
      <c r="L481" s="304">
        <f t="shared" ca="1" si="203"/>
        <v>612.96819042844538</v>
      </c>
      <c r="M481" s="306">
        <f t="shared" ca="1" si="219"/>
        <v>-1.507509344834977</v>
      </c>
      <c r="N481" s="304">
        <f t="shared" ca="1" si="220"/>
        <v>-86.373923035576027</v>
      </c>
      <c r="P481" s="310">
        <f t="shared" ca="1" si="221"/>
        <v>23</v>
      </c>
      <c r="Q481" s="304">
        <f t="shared" ca="1" si="222"/>
        <v>0</v>
      </c>
      <c r="R481" s="306">
        <f t="shared" ca="1" si="223"/>
        <v>0</v>
      </c>
      <c r="S481" s="307">
        <f t="shared" ca="1" si="224"/>
        <v>2.7549999999999994</v>
      </c>
      <c r="T481" s="304">
        <f t="shared" ca="1" si="204"/>
        <v>27.026549999999997</v>
      </c>
      <c r="U481" s="311">
        <f t="shared" ca="1" si="205"/>
        <v>0</v>
      </c>
      <c r="V481" s="306">
        <f t="shared" ca="1" si="206"/>
        <v>1.22604471788192</v>
      </c>
      <c r="W481" s="304">
        <f t="shared" ca="1" si="207"/>
        <v>24.856047727879819</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0.76822446284398715</v>
      </c>
      <c r="AH481" s="304">
        <f t="shared" ca="1" si="231"/>
        <v>-9.0221359941320483</v>
      </c>
    </row>
    <row r="482" spans="1:34" x14ac:dyDescent="0.2">
      <c r="A482" s="347">
        <f t="shared" ca="1" si="209"/>
        <v>1E-4</v>
      </c>
      <c r="B482" s="304">
        <f t="shared" ca="1" si="210"/>
        <v>33.009000000000476</v>
      </c>
      <c r="D482" s="306">
        <f t="shared" ca="1" si="211"/>
        <v>-0.57060412724821963</v>
      </c>
      <c r="E482" s="307">
        <f t="shared" ca="1" si="212"/>
        <v>-0.80590305059866374</v>
      </c>
      <c r="F482" s="304">
        <f t="shared" ca="1" si="213"/>
        <v>0.98745571900563467</v>
      </c>
      <c r="G482" s="306">
        <f t="shared" ca="1" si="214"/>
        <v>6.2928437257790462</v>
      </c>
      <c r="H482" s="307">
        <f t="shared" ca="1" si="215"/>
        <v>-99.301656001423765</v>
      </c>
      <c r="I482" s="304">
        <f t="shared" ca="1" si="216"/>
        <v>99.500848070668113</v>
      </c>
      <c r="J482" s="306">
        <f t="shared" ca="1" si="217"/>
        <v>612.90891036688618</v>
      </c>
      <c r="K482" s="307">
        <f t="shared" ca="1" si="218"/>
        <v>-8.5346043488493599</v>
      </c>
      <c r="L482" s="304">
        <f t="shared" ca="1" si="203"/>
        <v>612.96832860965594</v>
      </c>
      <c r="M482" s="306">
        <f t="shared" ca="1" si="219"/>
        <v>-1.5075099683783426</v>
      </c>
      <c r="N482" s="304">
        <f t="shared" ca="1" si="220"/>
        <v>-86.373958761979225</v>
      </c>
      <c r="P482" s="310">
        <f t="shared" ca="1" si="221"/>
        <v>23</v>
      </c>
      <c r="Q482" s="304">
        <f t="shared" ca="1" si="222"/>
        <v>0</v>
      </c>
      <c r="R482" s="306">
        <f t="shared" ca="1" si="223"/>
        <v>0</v>
      </c>
      <c r="S482" s="307">
        <f t="shared" ca="1" si="224"/>
        <v>2.7549999999999994</v>
      </c>
      <c r="T482" s="304">
        <f t="shared" ca="1" si="204"/>
        <v>27.026549999999997</v>
      </c>
      <c r="U482" s="311">
        <f t="shared" ca="1" si="205"/>
        <v>0</v>
      </c>
      <c r="V482" s="306">
        <f t="shared" ca="1" si="206"/>
        <v>1.22604593536496</v>
      </c>
      <c r="W482" s="304">
        <f t="shared" ca="1" si="207"/>
        <v>24.856110790951934</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0.76820195895477994</v>
      </c>
      <c r="AH482" s="304">
        <f t="shared" ca="1" si="231"/>
        <v>-9.0221588848928587</v>
      </c>
    </row>
    <row r="483" spans="1:34" x14ac:dyDescent="0.2">
      <c r="A483" s="347">
        <f t="shared" ca="1" si="209"/>
        <v>1E-4</v>
      </c>
      <c r="B483" s="304">
        <f t="shared" ca="1" si="210"/>
        <v>33.00910000000048</v>
      </c>
      <c r="D483" s="306">
        <f t="shared" ca="1" si="211"/>
        <v>-0.57059996048689343</v>
      </c>
      <c r="E483" s="307">
        <f t="shared" ca="1" si="212"/>
        <v>-0.80587985022130582</v>
      </c>
      <c r="F483" s="304">
        <f t="shared" ca="1" si="213"/>
        <v>0.98743437650324828</v>
      </c>
      <c r="G483" s="306">
        <f t="shared" ca="1" si="214"/>
        <v>6.2927866657829972</v>
      </c>
      <c r="H483" s="307">
        <f t="shared" ca="1" si="215"/>
        <v>-99.30173658940879</v>
      </c>
      <c r="I483" s="304">
        <f t="shared" ca="1" si="216"/>
        <v>99.500924888632994</v>
      </c>
      <c r="J483" s="306">
        <f t="shared" ca="1" si="217"/>
        <v>612.90891036688618</v>
      </c>
      <c r="K483" s="307">
        <f t="shared" ca="1" si="218"/>
        <v>-8.5445345184789012</v>
      </c>
      <c r="L483" s="304">
        <f t="shared" ca="1" si="203"/>
        <v>612.96846695181728</v>
      </c>
      <c r="M483" s="306">
        <f t="shared" ca="1" si="219"/>
        <v>-1.5075105919150913</v>
      </c>
      <c r="N483" s="304">
        <f t="shared" ca="1" si="220"/>
        <v>-86.373994488003291</v>
      </c>
      <c r="P483" s="310">
        <f t="shared" ca="1" si="221"/>
        <v>23</v>
      </c>
      <c r="Q483" s="304">
        <f t="shared" ca="1" si="222"/>
        <v>0</v>
      </c>
      <c r="R483" s="306">
        <f t="shared" ca="1" si="223"/>
        <v>0</v>
      </c>
      <c r="S483" s="307">
        <f t="shared" ca="1" si="224"/>
        <v>2.7549999999999994</v>
      </c>
      <c r="T483" s="304">
        <f t="shared" ca="1" si="204"/>
        <v>27.026549999999997</v>
      </c>
      <c r="U483" s="311">
        <f t="shared" ca="1" si="205"/>
        <v>0</v>
      </c>
      <c r="V483" s="306">
        <f t="shared" ca="1" si="206"/>
        <v>1.2260471528501975</v>
      </c>
      <c r="W483" s="304">
        <f t="shared" ca="1" si="207"/>
        <v>24.856173853050141</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0.76817945541117005</v>
      </c>
      <c r="AH483" s="304">
        <f t="shared" ca="1" si="231"/>
        <v>-9.0221817753001599</v>
      </c>
    </row>
    <row r="484" spans="1:34" x14ac:dyDescent="0.2">
      <c r="A484" s="347">
        <f t="shared" ca="1" si="209"/>
        <v>1E-4</v>
      </c>
      <c r="B484" s="304">
        <f t="shared" ca="1" si="210"/>
        <v>33.009200000000483</v>
      </c>
      <c r="D484" s="306">
        <f t="shared" ca="1" si="211"/>
        <v>-0.57059579373407909</v>
      </c>
      <c r="E484" s="307">
        <f t="shared" ca="1" si="212"/>
        <v>-0.80585665020221597</v>
      </c>
      <c r="F484" s="304">
        <f t="shared" ca="1" si="213"/>
        <v>0.98741303439956696</v>
      </c>
      <c r="G484" s="306">
        <f t="shared" ca="1" si="214"/>
        <v>6.2927296062036238</v>
      </c>
      <c r="H484" s="307">
        <f t="shared" ca="1" si="215"/>
        <v>-99.301817175073808</v>
      </c>
      <c r="I484" s="304">
        <f t="shared" ca="1" si="216"/>
        <v>99.501001704347559</v>
      </c>
      <c r="J484" s="306">
        <f t="shared" ca="1" si="217"/>
        <v>612.90891036688618</v>
      </c>
      <c r="K484" s="307">
        <f t="shared" ca="1" si="218"/>
        <v>-8.5544646961671251</v>
      </c>
      <c r="L484" s="304">
        <f t="shared" ca="1" si="203"/>
        <v>612.96860545493007</v>
      </c>
      <c r="M484" s="306">
        <f t="shared" ca="1" si="219"/>
        <v>-1.5075112154452235</v>
      </c>
      <c r="N484" s="304">
        <f t="shared" ca="1" si="220"/>
        <v>-86.374030213648268</v>
      </c>
      <c r="P484" s="310">
        <f t="shared" ca="1" si="221"/>
        <v>23</v>
      </c>
      <c r="Q484" s="304">
        <f t="shared" ca="1" si="222"/>
        <v>0</v>
      </c>
      <c r="R484" s="306">
        <f t="shared" ca="1" si="223"/>
        <v>0</v>
      </c>
      <c r="S484" s="307">
        <f t="shared" ca="1" si="224"/>
        <v>2.7549999999999994</v>
      </c>
      <c r="T484" s="304">
        <f t="shared" ca="1" si="204"/>
        <v>27.026549999999997</v>
      </c>
      <c r="U484" s="311">
        <f t="shared" ca="1" si="205"/>
        <v>0</v>
      </c>
      <c r="V484" s="306">
        <f t="shared" ca="1" si="206"/>
        <v>1.2260483703376328</v>
      </c>
      <c r="W484" s="304">
        <f t="shared" ca="1" si="207"/>
        <v>24.856236914174456</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0.76815695221315394</v>
      </c>
      <c r="AH484" s="304">
        <f t="shared" ca="1" si="231"/>
        <v>-9.0222046653539554</v>
      </c>
    </row>
    <row r="485" spans="1:34" x14ac:dyDescent="0.2">
      <c r="A485" s="347">
        <f t="shared" ca="1" si="209"/>
        <v>1E-4</v>
      </c>
      <c r="B485" s="304">
        <f t="shared" ca="1" si="210"/>
        <v>33.009300000000486</v>
      </c>
      <c r="D485" s="306">
        <f t="shared" ca="1" si="211"/>
        <v>-0.57059162698977384</v>
      </c>
      <c r="E485" s="307">
        <f t="shared" ca="1" si="212"/>
        <v>-0.80583345054139066</v>
      </c>
      <c r="F485" s="304">
        <f t="shared" ca="1" si="213"/>
        <v>0.98739169269458671</v>
      </c>
      <c r="G485" s="306">
        <f t="shared" ca="1" si="214"/>
        <v>6.292672547040925</v>
      </c>
      <c r="H485" s="307">
        <f t="shared" ca="1" si="215"/>
        <v>-99.30189775841886</v>
      </c>
      <c r="I485" s="304">
        <f t="shared" ca="1" si="216"/>
        <v>99.501078517811834</v>
      </c>
      <c r="J485" s="306">
        <f t="shared" ca="1" si="217"/>
        <v>612.90891036688618</v>
      </c>
      <c r="K485" s="307">
        <f t="shared" ca="1" si="218"/>
        <v>-8.5643948819137989</v>
      </c>
      <c r="L485" s="304">
        <f t="shared" ca="1" si="203"/>
        <v>612.96874411899421</v>
      </c>
      <c r="M485" s="306">
        <f t="shared" ca="1" si="219"/>
        <v>-1.507511838968739</v>
      </c>
      <c r="N485" s="304">
        <f t="shared" ca="1" si="220"/>
        <v>-86.374065938914129</v>
      </c>
      <c r="P485" s="310">
        <f t="shared" ca="1" si="221"/>
        <v>23</v>
      </c>
      <c r="Q485" s="304">
        <f t="shared" ca="1" si="222"/>
        <v>0</v>
      </c>
      <c r="R485" s="306">
        <f t="shared" ca="1" si="223"/>
        <v>0</v>
      </c>
      <c r="S485" s="307">
        <f t="shared" ca="1" si="224"/>
        <v>2.7549999999999994</v>
      </c>
      <c r="T485" s="304">
        <f t="shared" ca="1" si="204"/>
        <v>27.026549999999997</v>
      </c>
      <c r="U485" s="311">
        <f t="shared" ca="1" si="205"/>
        <v>0</v>
      </c>
      <c r="V485" s="306">
        <f t="shared" ca="1" si="206"/>
        <v>1.226049587827265</v>
      </c>
      <c r="W485" s="304">
        <f t="shared" ca="1" si="207"/>
        <v>24.85629997432487</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0.76813444936072628</v>
      </c>
      <c r="AH485" s="304">
        <f t="shared" ca="1" si="231"/>
        <v>-9.0222275550542506</v>
      </c>
    </row>
    <row r="486" spans="1:34" x14ac:dyDescent="0.2">
      <c r="A486" s="347">
        <f t="shared" ca="1" si="209"/>
        <v>1E-4</v>
      </c>
      <c r="B486" s="304">
        <f t="shared" ca="1" si="210"/>
        <v>33.00940000000049</v>
      </c>
      <c r="D486" s="306">
        <f t="shared" ca="1" si="211"/>
        <v>-0.57058746025398099</v>
      </c>
      <c r="E486" s="307">
        <f t="shared" ca="1" si="212"/>
        <v>-0.80581025123883165</v>
      </c>
      <c r="F486" s="304">
        <f t="shared" ca="1" si="213"/>
        <v>0.98737035138831131</v>
      </c>
      <c r="G486" s="306">
        <f t="shared" ca="1" si="214"/>
        <v>6.2926154882948993</v>
      </c>
      <c r="H486" s="307">
        <f t="shared" ca="1" si="215"/>
        <v>-99.301978339443991</v>
      </c>
      <c r="I486" s="304">
        <f t="shared" ca="1" si="216"/>
        <v>99.501155329025863</v>
      </c>
      <c r="J486" s="306">
        <f t="shared" ca="1" si="217"/>
        <v>612.90891036688618</v>
      </c>
      <c r="K486" s="307">
        <f t="shared" ca="1" si="218"/>
        <v>-8.5743250757186917</v>
      </c>
      <c r="L486" s="304">
        <f t="shared" ca="1" si="203"/>
        <v>612.96888294401026</v>
      </c>
      <c r="M486" s="306">
        <f t="shared" ca="1" si="219"/>
        <v>-1.507512462485638</v>
      </c>
      <c r="N486" s="304">
        <f t="shared" ca="1" si="220"/>
        <v>-86.3741016638009</v>
      </c>
      <c r="P486" s="310">
        <f t="shared" ca="1" si="221"/>
        <v>23</v>
      </c>
      <c r="Q486" s="304">
        <f t="shared" ca="1" si="222"/>
        <v>0</v>
      </c>
      <c r="R486" s="306">
        <f t="shared" ca="1" si="223"/>
        <v>0</v>
      </c>
      <c r="S486" s="307">
        <f t="shared" ca="1" si="224"/>
        <v>2.7549999999999994</v>
      </c>
      <c r="T486" s="304">
        <f t="shared" ca="1" si="204"/>
        <v>27.026549999999997</v>
      </c>
      <c r="U486" s="311">
        <f t="shared" ca="1" si="205"/>
        <v>0</v>
      </c>
      <c r="V486" s="306">
        <f t="shared" ca="1" si="206"/>
        <v>1.2260508053190955</v>
      </c>
      <c r="W486" s="304">
        <f t="shared" ca="1" si="207"/>
        <v>24.856363033501435</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0.76811194685388884</v>
      </c>
      <c r="AH486" s="304">
        <f t="shared" ca="1" si="231"/>
        <v>-9.0222504444010436</v>
      </c>
    </row>
    <row r="487" spans="1:34" x14ac:dyDescent="0.2">
      <c r="A487" s="347">
        <f t="shared" ca="1" si="209"/>
        <v>1E-4</v>
      </c>
      <c r="B487" s="304">
        <f t="shared" ca="1" si="210"/>
        <v>33.009500000000493</v>
      </c>
      <c r="D487" s="306">
        <f t="shared" ca="1" si="211"/>
        <v>-0.57058329352670079</v>
      </c>
      <c r="E487" s="307">
        <f t="shared" ca="1" si="212"/>
        <v>-0.80578705229451764</v>
      </c>
      <c r="F487" s="304">
        <f t="shared" ca="1" si="213"/>
        <v>0.98734901048072399</v>
      </c>
      <c r="G487" s="306">
        <f t="shared" ca="1" si="214"/>
        <v>6.2925584299655464</v>
      </c>
      <c r="H487" s="307">
        <f t="shared" ca="1" si="215"/>
        <v>-99.302058918149214</v>
      </c>
      <c r="I487" s="304">
        <f t="shared" ca="1" si="216"/>
        <v>99.501232137989675</v>
      </c>
      <c r="J487" s="306">
        <f t="shared" ca="1" si="217"/>
        <v>612.90891036688618</v>
      </c>
      <c r="K487" s="307">
        <f t="shared" ca="1" si="218"/>
        <v>-8.5842552775815708</v>
      </c>
      <c r="L487" s="304">
        <f t="shared" ca="1" si="203"/>
        <v>612.96902192997845</v>
      </c>
      <c r="M487" s="306">
        <f t="shared" ca="1" si="219"/>
        <v>-1.5075130859959207</v>
      </c>
      <c r="N487" s="304">
        <f t="shared" ca="1" si="220"/>
        <v>-86.374137388308583</v>
      </c>
      <c r="P487" s="310">
        <f t="shared" ca="1" si="221"/>
        <v>23</v>
      </c>
      <c r="Q487" s="304">
        <f t="shared" ca="1" si="222"/>
        <v>0</v>
      </c>
      <c r="R487" s="306">
        <f t="shared" ca="1" si="223"/>
        <v>0</v>
      </c>
      <c r="S487" s="307">
        <f t="shared" ca="1" si="224"/>
        <v>2.7549999999999994</v>
      </c>
      <c r="T487" s="304">
        <f t="shared" ca="1" si="204"/>
        <v>27.026549999999997</v>
      </c>
      <c r="U487" s="311">
        <f t="shared" ca="1" si="205"/>
        <v>0</v>
      </c>
      <c r="V487" s="306">
        <f t="shared" ca="1" si="206"/>
        <v>1.2260520228131233</v>
      </c>
      <c r="W487" s="304">
        <f t="shared" ca="1" si="207"/>
        <v>24.856426091704126</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0.76808944469262563</v>
      </c>
      <c r="AH487" s="304">
        <f t="shared" ca="1" si="231"/>
        <v>-9.0222733333943523</v>
      </c>
    </row>
    <row r="488" spans="1:34" x14ac:dyDescent="0.2">
      <c r="A488" s="347">
        <f t="shared" ca="1" si="209"/>
        <v>1E-4</v>
      </c>
      <c r="B488" s="304">
        <f t="shared" ca="1" si="210"/>
        <v>33.009600000000496</v>
      </c>
      <c r="D488" s="306">
        <f t="shared" ca="1" si="211"/>
        <v>-0.57057912680793144</v>
      </c>
      <c r="E488" s="307">
        <f t="shared" ca="1" si="212"/>
        <v>-0.80576385370846104</v>
      </c>
      <c r="F488" s="304">
        <f t="shared" ca="1" si="213"/>
        <v>0.98732766997183441</v>
      </c>
      <c r="G488" s="306">
        <f t="shared" ca="1" si="214"/>
        <v>6.2925013720528655</v>
      </c>
      <c r="H488" s="307">
        <f t="shared" ca="1" si="215"/>
        <v>-99.302139494534586</v>
      </c>
      <c r="I488" s="304">
        <f t="shared" ca="1" si="216"/>
        <v>99.501308944703297</v>
      </c>
      <c r="J488" s="306">
        <f t="shared" ca="1" si="217"/>
        <v>612.90891036688618</v>
      </c>
      <c r="K488" s="307">
        <f t="shared" ca="1" si="218"/>
        <v>-8.5941854875022052</v>
      </c>
      <c r="L488" s="304">
        <f t="shared" ca="1" si="203"/>
        <v>612.9691610768989</v>
      </c>
      <c r="M488" s="306">
        <f t="shared" ca="1" si="219"/>
        <v>-1.5075137094995872</v>
      </c>
      <c r="N488" s="304">
        <f t="shared" ca="1" si="220"/>
        <v>-86.374173112437177</v>
      </c>
      <c r="P488" s="310">
        <f t="shared" ca="1" si="221"/>
        <v>23</v>
      </c>
      <c r="Q488" s="304">
        <f t="shared" ca="1" si="222"/>
        <v>0</v>
      </c>
      <c r="R488" s="306">
        <f t="shared" ca="1" si="223"/>
        <v>0</v>
      </c>
      <c r="S488" s="307">
        <f t="shared" ca="1" si="224"/>
        <v>2.7549999999999994</v>
      </c>
      <c r="T488" s="304">
        <f t="shared" ca="1" si="204"/>
        <v>27.026549999999997</v>
      </c>
      <c r="U488" s="311">
        <f t="shared" ca="1" si="205"/>
        <v>0</v>
      </c>
      <c r="V488" s="306">
        <f t="shared" ca="1" si="206"/>
        <v>1.226053240309348</v>
      </c>
      <c r="W488" s="304">
        <f t="shared" ca="1" si="207"/>
        <v>24.856489148932965</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0.76806694287694555</v>
      </c>
      <c r="AH488" s="304">
        <f t="shared" ca="1" si="231"/>
        <v>-9.0222962220341678</v>
      </c>
    </row>
    <row r="489" spans="1:34" x14ac:dyDescent="0.2">
      <c r="A489" s="347">
        <f t="shared" ca="1" si="209"/>
        <v>1E-4</v>
      </c>
      <c r="B489" s="304">
        <f t="shared" ca="1" si="210"/>
        <v>33.0097000000005</v>
      </c>
      <c r="D489" s="306">
        <f t="shared" ca="1" si="211"/>
        <v>-0.57057496009767483</v>
      </c>
      <c r="E489" s="307">
        <f t="shared" ca="1" si="212"/>
        <v>-0.80574065548065299</v>
      </c>
      <c r="F489" s="304">
        <f t="shared" ca="1" si="213"/>
        <v>0.98730632986163702</v>
      </c>
      <c r="G489" s="306">
        <f t="shared" ca="1" si="214"/>
        <v>6.2924443145568558</v>
      </c>
      <c r="H489" s="307">
        <f t="shared" ca="1" si="215"/>
        <v>-99.302220068600136</v>
      </c>
      <c r="I489" s="304">
        <f t="shared" ca="1" si="216"/>
        <v>99.501385749166786</v>
      </c>
      <c r="J489" s="306">
        <f t="shared" ca="1" si="217"/>
        <v>612.90891036688618</v>
      </c>
      <c r="K489" s="307">
        <f t="shared" ca="1" si="218"/>
        <v>-8.6041157054803623</v>
      </c>
      <c r="L489" s="304">
        <f t="shared" ca="1" si="203"/>
        <v>612.96930038477217</v>
      </c>
      <c r="M489" s="306">
        <f t="shared" ca="1" si="219"/>
        <v>-1.5075143329966374</v>
      </c>
      <c r="N489" s="304">
        <f t="shared" ca="1" si="220"/>
        <v>-86.374208836186696</v>
      </c>
      <c r="P489" s="310">
        <f t="shared" ca="1" si="221"/>
        <v>23</v>
      </c>
      <c r="Q489" s="304">
        <f t="shared" ca="1" si="222"/>
        <v>0</v>
      </c>
      <c r="R489" s="306">
        <f t="shared" ca="1" si="223"/>
        <v>0</v>
      </c>
      <c r="S489" s="307">
        <f t="shared" ca="1" si="224"/>
        <v>2.7549999999999994</v>
      </c>
      <c r="T489" s="304">
        <f t="shared" ca="1" si="204"/>
        <v>27.026549999999997</v>
      </c>
      <c r="U489" s="311">
        <f t="shared" ca="1" si="205"/>
        <v>0</v>
      </c>
      <c r="V489" s="306">
        <f t="shared" ca="1" si="206"/>
        <v>1.2260544578077703</v>
      </c>
      <c r="W489" s="304">
        <f t="shared" ca="1" si="207"/>
        <v>24.85655220518797</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0.7680444414068397</v>
      </c>
      <c r="AH489" s="304">
        <f t="shared" ca="1" si="231"/>
        <v>-9.0223191103204972</v>
      </c>
    </row>
    <row r="490" spans="1:34" x14ac:dyDescent="0.2">
      <c r="A490" s="347">
        <f t="shared" ca="1" si="209"/>
        <v>1E-4</v>
      </c>
      <c r="B490" s="304">
        <f t="shared" ca="1" si="210"/>
        <v>33.009800000000503</v>
      </c>
      <c r="D490" s="306">
        <f t="shared" ca="1" si="211"/>
        <v>-0.57057079339593264</v>
      </c>
      <c r="E490" s="307">
        <f t="shared" ca="1" si="212"/>
        <v>-0.80571745761108637</v>
      </c>
      <c r="F490" s="304">
        <f t="shared" ca="1" si="213"/>
        <v>0.98728499015012727</v>
      </c>
      <c r="G490" s="306">
        <f t="shared" ca="1" si="214"/>
        <v>6.2923872574775164</v>
      </c>
      <c r="H490" s="307">
        <f t="shared" ca="1" si="215"/>
        <v>-99.302300640345891</v>
      </c>
      <c r="I490" s="304">
        <f t="shared" ca="1" si="216"/>
        <v>99.501462551380158</v>
      </c>
      <c r="J490" s="306">
        <f t="shared" ca="1" si="217"/>
        <v>612.90891036688618</v>
      </c>
      <c r="K490" s="307">
        <f t="shared" ca="1" si="218"/>
        <v>-8.6140459315158093</v>
      </c>
      <c r="L490" s="304">
        <f t="shared" ca="1" si="203"/>
        <v>612.96943985359826</v>
      </c>
      <c r="M490" s="306">
        <f t="shared" ca="1" si="219"/>
        <v>-1.5075149564870716</v>
      </c>
      <c r="N490" s="304">
        <f t="shared" ca="1" si="220"/>
        <v>-86.374244559557141</v>
      </c>
      <c r="P490" s="310">
        <f t="shared" ca="1" si="221"/>
        <v>23</v>
      </c>
      <c r="Q490" s="304">
        <f t="shared" ca="1" si="222"/>
        <v>0</v>
      </c>
      <c r="R490" s="306">
        <f t="shared" ca="1" si="223"/>
        <v>0</v>
      </c>
      <c r="S490" s="307">
        <f t="shared" ca="1" si="224"/>
        <v>2.7549999999999994</v>
      </c>
      <c r="T490" s="304">
        <f t="shared" ca="1" si="204"/>
        <v>27.026549999999997</v>
      </c>
      <c r="U490" s="311">
        <f t="shared" ca="1" si="205"/>
        <v>0</v>
      </c>
      <c r="V490" s="306">
        <f t="shared" ca="1" si="206"/>
        <v>1.2260556753083907</v>
      </c>
      <c r="W490" s="304">
        <f t="shared" ca="1" si="207"/>
        <v>24.856615260469155</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0.7680219402822992</v>
      </c>
      <c r="AH490" s="304">
        <f t="shared" ca="1" si="231"/>
        <v>-9.0223419982533493</v>
      </c>
    </row>
    <row r="491" spans="1:34" x14ac:dyDescent="0.2">
      <c r="A491" s="347">
        <f t="shared" ca="1" si="209"/>
        <v>1E-4</v>
      </c>
      <c r="B491" s="304">
        <f t="shared" ca="1" si="210"/>
        <v>33.009900000000506</v>
      </c>
      <c r="D491" s="306">
        <f t="shared" ca="1" si="211"/>
        <v>-0.57056662670270386</v>
      </c>
      <c r="E491" s="307">
        <f t="shared" ca="1" si="212"/>
        <v>-0.80569426009975587</v>
      </c>
      <c r="F491" s="304">
        <f t="shared" ca="1" si="213"/>
        <v>0.98726365083730072</v>
      </c>
      <c r="G491" s="306">
        <f t="shared" ca="1" si="214"/>
        <v>6.2923302008148463</v>
      </c>
      <c r="H491" s="307">
        <f t="shared" ca="1" si="215"/>
        <v>-99.302381209771895</v>
      </c>
      <c r="I491" s="304">
        <f t="shared" ca="1" si="216"/>
        <v>99.501539351343425</v>
      </c>
      <c r="J491" s="306">
        <f t="shared" ca="1" si="217"/>
        <v>612.90891036688618</v>
      </c>
      <c r="K491" s="307">
        <f t="shared" ca="1" si="218"/>
        <v>-8.6239761656083154</v>
      </c>
      <c r="L491" s="304">
        <f t="shared" ca="1" si="203"/>
        <v>612.96957948337752</v>
      </c>
      <c r="M491" s="306">
        <f t="shared" ca="1" si="219"/>
        <v>-1.5075155799708897</v>
      </c>
      <c r="N491" s="304">
        <f t="shared" ca="1" si="220"/>
        <v>-86.374280282548511</v>
      </c>
      <c r="P491" s="310">
        <f t="shared" ca="1" si="221"/>
        <v>23</v>
      </c>
      <c r="Q491" s="304">
        <f t="shared" ca="1" si="222"/>
        <v>0</v>
      </c>
      <c r="R491" s="306">
        <f t="shared" ca="1" si="223"/>
        <v>0</v>
      </c>
      <c r="S491" s="307">
        <f t="shared" ca="1" si="224"/>
        <v>2.7549999999999994</v>
      </c>
      <c r="T491" s="304">
        <f t="shared" ca="1" si="204"/>
        <v>27.026549999999997</v>
      </c>
      <c r="U491" s="311">
        <f t="shared" ca="1" si="205"/>
        <v>0</v>
      </c>
      <c r="V491" s="306">
        <f t="shared" ca="1" si="206"/>
        <v>1.2260568928112077</v>
      </c>
      <c r="W491" s="304">
        <f t="shared" ca="1" si="207"/>
        <v>24.856678314776495</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0.76799943950332583</v>
      </c>
      <c r="AH491" s="304">
        <f t="shared" ca="1" si="231"/>
        <v>-9.0223648858327259</v>
      </c>
    </row>
    <row r="492" spans="1:34" x14ac:dyDescent="0.2">
      <c r="A492" s="347">
        <f t="shared" ca="1" si="209"/>
        <v>1E-4</v>
      </c>
      <c r="B492" s="304">
        <f t="shared" ca="1" si="210"/>
        <v>33.01000000000051</v>
      </c>
      <c r="D492" s="306">
        <f t="shared" ca="1" si="211"/>
        <v>-0.57056246001798938</v>
      </c>
      <c r="E492" s="307">
        <f t="shared" ca="1" si="212"/>
        <v>-0.8056710629466739</v>
      </c>
      <c r="F492" s="304">
        <f t="shared" ca="1" si="213"/>
        <v>0.98724231192316869</v>
      </c>
      <c r="G492" s="306">
        <f t="shared" ca="1" si="214"/>
        <v>6.2922731445688447</v>
      </c>
      <c r="H492" s="307">
        <f t="shared" ca="1" si="215"/>
        <v>-99.302461776878189</v>
      </c>
      <c r="I492" s="304">
        <f t="shared" ca="1" si="216"/>
        <v>99.501616149056673</v>
      </c>
      <c r="J492" s="306">
        <f t="shared" ca="1" si="217"/>
        <v>612.90891036688618</v>
      </c>
      <c r="K492" s="307">
        <f t="shared" ca="1" si="218"/>
        <v>-8.6339064077576477</v>
      </c>
      <c r="L492" s="304">
        <f t="shared" ca="1" si="203"/>
        <v>612.96971927411039</v>
      </c>
      <c r="M492" s="306">
        <f t="shared" ca="1" si="219"/>
        <v>-1.5075162034480918</v>
      </c>
      <c r="N492" s="304">
        <f t="shared" ca="1" si="220"/>
        <v>-86.374316005160821</v>
      </c>
      <c r="P492" s="310">
        <f t="shared" ca="1" si="221"/>
        <v>23</v>
      </c>
      <c r="Q492" s="304">
        <f t="shared" ca="1" si="222"/>
        <v>0</v>
      </c>
      <c r="R492" s="306">
        <f t="shared" ca="1" si="223"/>
        <v>0</v>
      </c>
      <c r="S492" s="307">
        <f t="shared" ca="1" si="224"/>
        <v>2.7549999999999994</v>
      </c>
      <c r="T492" s="304">
        <f t="shared" ca="1" si="204"/>
        <v>27.026549999999997</v>
      </c>
      <c r="U492" s="311">
        <f t="shared" ca="1" si="205"/>
        <v>0</v>
      </c>
      <c r="V492" s="306">
        <f t="shared" ca="1" si="206"/>
        <v>1.2260581103162225</v>
      </c>
      <c r="W492" s="304">
        <f t="shared" ca="1" si="207"/>
        <v>24.85674136811005</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0.76797693906992315</v>
      </c>
      <c r="AH492" s="304">
        <f t="shared" ca="1" si="231"/>
        <v>-9.0223877730586199</v>
      </c>
    </row>
    <row r="493" spans="1:34" x14ac:dyDescent="0.2">
      <c r="A493" s="347">
        <f t="shared" ca="1" si="209"/>
        <v>1E-4</v>
      </c>
      <c r="B493" s="304">
        <f t="shared" ca="1" si="210"/>
        <v>33.010100000000513</v>
      </c>
      <c r="D493" s="306">
        <f t="shared" ca="1" si="211"/>
        <v>-0.57055829334179187</v>
      </c>
      <c r="E493" s="307">
        <f t="shared" ca="1" si="212"/>
        <v>-0.80564786615181205</v>
      </c>
      <c r="F493" s="304">
        <f t="shared" ca="1" si="213"/>
        <v>0.98722097340770987</v>
      </c>
      <c r="G493" s="306">
        <f t="shared" ca="1" si="214"/>
        <v>6.2922160887395107</v>
      </c>
      <c r="H493" s="307">
        <f t="shared" ca="1" si="215"/>
        <v>-99.302542341664804</v>
      </c>
      <c r="I493" s="304">
        <f t="shared" ca="1" si="216"/>
        <v>99.501692944519917</v>
      </c>
      <c r="J493" s="306">
        <f t="shared" ca="1" si="217"/>
        <v>612.90891036688618</v>
      </c>
      <c r="K493" s="307">
        <f t="shared" ca="1" si="218"/>
        <v>-8.6438366579635755</v>
      </c>
      <c r="L493" s="304">
        <f t="shared" ca="1" si="203"/>
        <v>612.96985922579688</v>
      </c>
      <c r="M493" s="306">
        <f t="shared" ca="1" si="219"/>
        <v>-1.5075168269186781</v>
      </c>
      <c r="N493" s="304">
        <f t="shared" ca="1" si="220"/>
        <v>-86.374351727394071</v>
      </c>
      <c r="P493" s="310">
        <f t="shared" ca="1" si="221"/>
        <v>23</v>
      </c>
      <c r="Q493" s="304">
        <f t="shared" ca="1" si="222"/>
        <v>0</v>
      </c>
      <c r="R493" s="306">
        <f t="shared" ca="1" si="223"/>
        <v>0</v>
      </c>
      <c r="S493" s="307">
        <f t="shared" ca="1" si="224"/>
        <v>2.7549999999999994</v>
      </c>
      <c r="T493" s="304">
        <f t="shared" ca="1" si="204"/>
        <v>27.026549999999997</v>
      </c>
      <c r="U493" s="311">
        <f t="shared" ca="1" si="205"/>
        <v>0</v>
      </c>
      <c r="V493" s="306">
        <f t="shared" ca="1" si="206"/>
        <v>1.2260593278234344</v>
      </c>
      <c r="W493" s="304">
        <f t="shared" ca="1" si="207"/>
        <v>24.85680442046981</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0.76795443898207161</v>
      </c>
      <c r="AH493" s="304">
        <f t="shared" ca="1" si="231"/>
        <v>-9.0224106599310545</v>
      </c>
    </row>
    <row r="494" spans="1:34" x14ac:dyDescent="0.2">
      <c r="A494" s="347">
        <f t="shared" ca="1" si="209"/>
        <v>1E-4</v>
      </c>
      <c r="B494" s="304">
        <f t="shared" ca="1" si="210"/>
        <v>33.010200000000516</v>
      </c>
      <c r="D494" s="306">
        <f t="shared" ca="1" si="211"/>
        <v>-0.57055412667410987</v>
      </c>
      <c r="E494" s="307">
        <f t="shared" ca="1" si="212"/>
        <v>-0.80562466971517743</v>
      </c>
      <c r="F494" s="304">
        <f t="shared" ca="1" si="213"/>
        <v>0.98719963529092991</v>
      </c>
      <c r="G494" s="306">
        <f t="shared" ca="1" si="214"/>
        <v>6.2921590333268433</v>
      </c>
      <c r="H494" s="307">
        <f t="shared" ca="1" si="215"/>
        <v>-99.302622904131781</v>
      </c>
      <c r="I494" s="304">
        <f t="shared" ca="1" si="216"/>
        <v>99.501769737733184</v>
      </c>
      <c r="J494" s="306">
        <f t="shared" ca="1" si="217"/>
        <v>612.90891036688618</v>
      </c>
      <c r="K494" s="307">
        <f t="shared" ca="1" si="218"/>
        <v>-8.6537669162258659</v>
      </c>
      <c r="L494" s="304">
        <f t="shared" ca="1" si="203"/>
        <v>612.96999933843745</v>
      </c>
      <c r="M494" s="306">
        <f t="shared" ca="1" si="219"/>
        <v>-1.5075174503826487</v>
      </c>
      <c r="N494" s="304">
        <f t="shared" ca="1" si="220"/>
        <v>-86.37438744924826</v>
      </c>
      <c r="P494" s="310">
        <f t="shared" ca="1" si="221"/>
        <v>23</v>
      </c>
      <c r="Q494" s="304">
        <f t="shared" ca="1" si="222"/>
        <v>0</v>
      </c>
      <c r="R494" s="306">
        <f t="shared" ca="1" si="223"/>
        <v>0</v>
      </c>
      <c r="S494" s="307">
        <f t="shared" ca="1" si="224"/>
        <v>2.7549999999999994</v>
      </c>
      <c r="T494" s="304">
        <f t="shared" ca="1" si="204"/>
        <v>27.026549999999997</v>
      </c>
      <c r="U494" s="311">
        <f t="shared" ca="1" si="205"/>
        <v>0</v>
      </c>
      <c r="V494" s="306">
        <f t="shared" ca="1" si="206"/>
        <v>1.2260605453328433</v>
      </c>
      <c r="W494" s="304">
        <f t="shared" ca="1" si="207"/>
        <v>24.856867471855782</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0.76793193923977299</v>
      </c>
      <c r="AH494" s="304">
        <f t="shared" ca="1" si="231"/>
        <v>-9.0224335464500243</v>
      </c>
    </row>
    <row r="495" spans="1:34" x14ac:dyDescent="0.2">
      <c r="A495" s="347">
        <f t="shared" ca="1" si="209"/>
        <v>1E-4</v>
      </c>
      <c r="B495" s="304">
        <f t="shared" ca="1" si="210"/>
        <v>33.01030000000052</v>
      </c>
      <c r="D495" s="306">
        <f t="shared" ca="1" si="211"/>
        <v>-0.57054996001494274</v>
      </c>
      <c r="E495" s="307">
        <f t="shared" ca="1" si="212"/>
        <v>-0.80560147363677004</v>
      </c>
      <c r="F495" s="304">
        <f t="shared" ca="1" si="213"/>
        <v>0.9871782975728286</v>
      </c>
      <c r="G495" s="306">
        <f t="shared" ca="1" si="214"/>
        <v>6.2921019783308418</v>
      </c>
      <c r="H495" s="307">
        <f t="shared" ca="1" si="215"/>
        <v>-99.302703464279148</v>
      </c>
      <c r="I495" s="304">
        <f t="shared" ca="1" si="216"/>
        <v>99.501846528696504</v>
      </c>
      <c r="J495" s="306">
        <f t="shared" ca="1" si="217"/>
        <v>612.90891036688618</v>
      </c>
      <c r="K495" s="307">
        <f t="shared" ca="1" si="218"/>
        <v>-8.6636971825442863</v>
      </c>
      <c r="L495" s="304">
        <f t="shared" ca="1" si="203"/>
        <v>612.97013961203243</v>
      </c>
      <c r="M495" s="306">
        <f t="shared" ca="1" si="219"/>
        <v>-1.5075180738400036</v>
      </c>
      <c r="N495" s="304">
        <f t="shared" ca="1" si="220"/>
        <v>-86.374423170723404</v>
      </c>
      <c r="P495" s="310">
        <f t="shared" ca="1" si="221"/>
        <v>23</v>
      </c>
      <c r="Q495" s="304">
        <f t="shared" ca="1" si="222"/>
        <v>0</v>
      </c>
      <c r="R495" s="306">
        <f t="shared" ca="1" si="223"/>
        <v>0</v>
      </c>
      <c r="S495" s="307">
        <f t="shared" ca="1" si="224"/>
        <v>2.7549999999999994</v>
      </c>
      <c r="T495" s="304">
        <f t="shared" ca="1" si="204"/>
        <v>27.026549999999997</v>
      </c>
      <c r="U495" s="311">
        <f t="shared" ca="1" si="205"/>
        <v>0</v>
      </c>
      <c r="V495" s="306">
        <f t="shared" ca="1" si="206"/>
        <v>1.2260617628444499</v>
      </c>
      <c r="W495" s="304">
        <f t="shared" ca="1" si="207"/>
        <v>24.85693052226798</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0.76790943984302906</v>
      </c>
      <c r="AH495" s="304">
        <f t="shared" ca="1" si="231"/>
        <v>-9.022456432615531</v>
      </c>
    </row>
    <row r="496" spans="1:34" x14ac:dyDescent="0.2">
      <c r="A496" s="347">
        <f t="shared" ca="1" si="209"/>
        <v>1E-4</v>
      </c>
      <c r="B496" s="304">
        <f t="shared" ca="1" si="210"/>
        <v>33.010400000000523</v>
      </c>
      <c r="D496" s="306">
        <f t="shared" ca="1" si="211"/>
        <v>-0.5705457933642939</v>
      </c>
      <c r="E496" s="307">
        <f t="shared" ca="1" si="212"/>
        <v>-0.80557827791658276</v>
      </c>
      <c r="F496" s="304">
        <f t="shared" ca="1" si="213"/>
        <v>0.98715696025340305</v>
      </c>
      <c r="G496" s="306">
        <f t="shared" ca="1" si="214"/>
        <v>6.2920449237515053</v>
      </c>
      <c r="H496" s="307">
        <f t="shared" ca="1" si="215"/>
        <v>-99.302784022106934</v>
      </c>
      <c r="I496" s="304">
        <f t="shared" ca="1" si="216"/>
        <v>99.501923317409918</v>
      </c>
      <c r="J496" s="306">
        <f t="shared" ca="1" si="217"/>
        <v>612.90891036688618</v>
      </c>
      <c r="K496" s="307">
        <f t="shared" ca="1" si="218"/>
        <v>-8.6736274569186058</v>
      </c>
      <c r="L496" s="304">
        <f t="shared" ca="1" si="203"/>
        <v>612.97028004658193</v>
      </c>
      <c r="M496" s="306">
        <f t="shared" ca="1" si="219"/>
        <v>-1.5075186972907431</v>
      </c>
      <c r="N496" s="304">
        <f t="shared" ca="1" si="220"/>
        <v>-86.374458891819515</v>
      </c>
      <c r="P496" s="310">
        <f t="shared" ca="1" si="221"/>
        <v>23</v>
      </c>
      <c r="Q496" s="304">
        <f t="shared" ca="1" si="222"/>
        <v>0</v>
      </c>
      <c r="R496" s="306">
        <f t="shared" ca="1" si="223"/>
        <v>0</v>
      </c>
      <c r="S496" s="307">
        <f t="shared" ca="1" si="224"/>
        <v>2.7549999999999994</v>
      </c>
      <c r="T496" s="304">
        <f t="shared" ca="1" si="204"/>
        <v>27.026549999999997</v>
      </c>
      <c r="U496" s="311">
        <f t="shared" ca="1" si="205"/>
        <v>0</v>
      </c>
      <c r="V496" s="306">
        <f t="shared" ca="1" si="206"/>
        <v>1.2260629803582539</v>
      </c>
      <c r="W496" s="304">
        <f t="shared" ca="1" si="207"/>
        <v>24.856993571706425</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0.76788694079183095</v>
      </c>
      <c r="AH496" s="304">
        <f t="shared" ca="1" si="231"/>
        <v>-9.02247931842758</v>
      </c>
    </row>
    <row r="497" spans="1:34" x14ac:dyDescent="0.2">
      <c r="A497" s="347">
        <f t="shared" ca="1" si="209"/>
        <v>1E-4</v>
      </c>
      <c r="B497" s="304">
        <f t="shared" ca="1" si="210"/>
        <v>33.010500000000526</v>
      </c>
      <c r="D497" s="306">
        <f t="shared" ca="1" si="211"/>
        <v>-0.57054162672216113</v>
      </c>
      <c r="E497" s="307">
        <f t="shared" ca="1" si="212"/>
        <v>-0.80555508255460317</v>
      </c>
      <c r="F497" s="304">
        <f t="shared" ca="1" si="213"/>
        <v>0.98713562333264182</v>
      </c>
      <c r="G497" s="306">
        <f t="shared" ca="1" si="214"/>
        <v>6.2919878695888327</v>
      </c>
      <c r="H497" s="307">
        <f t="shared" ca="1" si="215"/>
        <v>-99.302864577615196</v>
      </c>
      <c r="I497" s="304">
        <f t="shared" ca="1" si="216"/>
        <v>99.50200010387347</v>
      </c>
      <c r="J497" s="306">
        <f t="shared" ca="1" si="217"/>
        <v>612.90891036688618</v>
      </c>
      <c r="K497" s="307">
        <f t="shared" ca="1" si="218"/>
        <v>-8.6835577393485917</v>
      </c>
      <c r="L497" s="304">
        <f t="shared" ca="1" si="203"/>
        <v>612.97042064208642</v>
      </c>
      <c r="M497" s="306">
        <f t="shared" ca="1" si="219"/>
        <v>-1.5075193207348669</v>
      </c>
      <c r="N497" s="304">
        <f t="shared" ca="1" si="220"/>
        <v>-86.374494612536566</v>
      </c>
      <c r="P497" s="310">
        <f t="shared" ca="1" si="221"/>
        <v>23</v>
      </c>
      <c r="Q497" s="304">
        <f t="shared" ca="1" si="222"/>
        <v>0</v>
      </c>
      <c r="R497" s="306">
        <f t="shared" ca="1" si="223"/>
        <v>0</v>
      </c>
      <c r="S497" s="307">
        <f t="shared" ca="1" si="224"/>
        <v>2.7549999999999994</v>
      </c>
      <c r="T497" s="304">
        <f t="shared" ca="1" si="204"/>
        <v>27.026549999999997</v>
      </c>
      <c r="U497" s="311">
        <f t="shared" ca="1" si="205"/>
        <v>0</v>
      </c>
      <c r="V497" s="306">
        <f t="shared" ca="1" si="206"/>
        <v>1.2260641978742548</v>
      </c>
      <c r="W497" s="304">
        <f t="shared" ca="1" si="207"/>
        <v>24.857056620171118</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0.76786444208617333</v>
      </c>
      <c r="AH497" s="304">
        <f t="shared" ca="1" si="231"/>
        <v>-9.022502203886182</v>
      </c>
    </row>
    <row r="498" spans="1:34" x14ac:dyDescent="0.2">
      <c r="A498" s="347">
        <f t="shared" ca="1" si="209"/>
        <v>1E-4</v>
      </c>
      <c r="B498" s="304">
        <f t="shared" ca="1" si="210"/>
        <v>33.01060000000053</v>
      </c>
      <c r="D498" s="306">
        <f t="shared" ca="1" si="211"/>
        <v>-0.57053746008854733</v>
      </c>
      <c r="E498" s="307">
        <f t="shared" ca="1" si="212"/>
        <v>-0.80553188755083838</v>
      </c>
      <c r="F498" s="304">
        <f t="shared" ca="1" si="213"/>
        <v>0.98711428681055335</v>
      </c>
      <c r="G498" s="306">
        <f t="shared" ca="1" si="214"/>
        <v>6.2919308158428242</v>
      </c>
      <c r="H498" s="307">
        <f t="shared" ca="1" si="215"/>
        <v>-99.302945130803948</v>
      </c>
      <c r="I498" s="304">
        <f t="shared" ca="1" si="216"/>
        <v>99.502076888087174</v>
      </c>
      <c r="J498" s="306">
        <f t="shared" ca="1" si="217"/>
        <v>612.90891036688618</v>
      </c>
      <c r="K498" s="307">
        <f t="shared" ca="1" si="218"/>
        <v>-8.6934880298340129</v>
      </c>
      <c r="L498" s="304">
        <f t="shared" ca="1" si="203"/>
        <v>612.9705613985459</v>
      </c>
      <c r="M498" s="306">
        <f t="shared" ca="1" si="219"/>
        <v>-1.5075199441723754</v>
      </c>
      <c r="N498" s="304">
        <f t="shared" ca="1" si="220"/>
        <v>-86.374530332874599</v>
      </c>
      <c r="P498" s="310">
        <f t="shared" ca="1" si="221"/>
        <v>23</v>
      </c>
      <c r="Q498" s="304">
        <f t="shared" ca="1" si="222"/>
        <v>0</v>
      </c>
      <c r="R498" s="306">
        <f t="shared" ca="1" si="223"/>
        <v>0</v>
      </c>
      <c r="S498" s="307">
        <f t="shared" ca="1" si="224"/>
        <v>2.7549999999999994</v>
      </c>
      <c r="T498" s="304">
        <f t="shared" ca="1" si="204"/>
        <v>27.026549999999997</v>
      </c>
      <c r="U498" s="311">
        <f t="shared" ca="1" si="205"/>
        <v>0</v>
      </c>
      <c r="V498" s="306">
        <f t="shared" ca="1" si="206"/>
        <v>1.2260654153924526</v>
      </c>
      <c r="W498" s="304">
        <f t="shared" ca="1" si="207"/>
        <v>24.857119667662054</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0.76784194372605796</v>
      </c>
      <c r="AH498" s="304">
        <f t="shared" ca="1" si="231"/>
        <v>-9.0225250889913333</v>
      </c>
    </row>
    <row r="499" spans="1:34" x14ac:dyDescent="0.2">
      <c r="A499" s="347">
        <f t="shared" ca="1" si="209"/>
        <v>1E-4</v>
      </c>
      <c r="B499" s="304">
        <f t="shared" ca="1" si="210"/>
        <v>33.010700000000533</v>
      </c>
      <c r="D499" s="306">
        <f t="shared" ca="1" si="211"/>
        <v>-0.57053329346345172</v>
      </c>
      <c r="E499" s="307">
        <f t="shared" ca="1" si="212"/>
        <v>-0.80550869290528659</v>
      </c>
      <c r="F499" s="304">
        <f t="shared" ca="1" si="213"/>
        <v>0.98709295068713587</v>
      </c>
      <c r="G499" s="306">
        <f t="shared" ca="1" si="214"/>
        <v>6.291873762513478</v>
      </c>
      <c r="H499" s="307">
        <f t="shared" ca="1" si="215"/>
        <v>-99.303025681673233</v>
      </c>
      <c r="I499" s="304">
        <f t="shared" ca="1" si="216"/>
        <v>99.502153670051072</v>
      </c>
      <c r="J499" s="306">
        <f t="shared" ca="1" si="217"/>
        <v>612.90891036688618</v>
      </c>
      <c r="K499" s="307">
        <f t="shared" ca="1" si="218"/>
        <v>-8.7034183283746369</v>
      </c>
      <c r="L499" s="304">
        <f t="shared" ca="1" si="203"/>
        <v>612.97070231596092</v>
      </c>
      <c r="M499" s="306">
        <f t="shared" ca="1" si="219"/>
        <v>-1.5075205676032686</v>
      </c>
      <c r="N499" s="304">
        <f t="shared" ca="1" si="220"/>
        <v>-86.374566052833586</v>
      </c>
      <c r="P499" s="310">
        <f t="shared" ca="1" si="221"/>
        <v>23</v>
      </c>
      <c r="Q499" s="304">
        <f t="shared" ca="1" si="222"/>
        <v>0</v>
      </c>
      <c r="R499" s="306">
        <f t="shared" ca="1" si="223"/>
        <v>0</v>
      </c>
      <c r="S499" s="307">
        <f t="shared" ca="1" si="224"/>
        <v>2.7549999999999994</v>
      </c>
      <c r="T499" s="304">
        <f t="shared" ca="1" si="204"/>
        <v>27.026549999999997</v>
      </c>
      <c r="U499" s="311">
        <f t="shared" ca="1" si="205"/>
        <v>0</v>
      </c>
      <c r="V499" s="306">
        <f t="shared" ca="1" si="206"/>
        <v>1.2260666329128482</v>
      </c>
      <c r="W499" s="304">
        <f t="shared" ca="1" si="207"/>
        <v>24.857182714179274</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0.76781944571148131</v>
      </c>
      <c r="AH499" s="304">
        <f t="shared" ca="1" si="231"/>
        <v>-9.0225479737430341</v>
      </c>
    </row>
    <row r="500" spans="1:34" x14ac:dyDescent="0.2">
      <c r="A500" s="347">
        <f t="shared" ca="1" si="209"/>
        <v>1E-4</v>
      </c>
      <c r="B500" s="304">
        <f t="shared" ca="1" si="210"/>
        <v>33.010800000000536</v>
      </c>
      <c r="D500" s="306">
        <f t="shared" ca="1" si="211"/>
        <v>-0.57052912684687618</v>
      </c>
      <c r="E500" s="307">
        <f t="shared" ca="1" si="212"/>
        <v>-0.80548549861793362</v>
      </c>
      <c r="F500" s="304">
        <f t="shared" ca="1" si="213"/>
        <v>0.9870716149623795</v>
      </c>
      <c r="G500" s="306">
        <f t="shared" ca="1" si="214"/>
        <v>6.2918167096007931</v>
      </c>
      <c r="H500" s="307">
        <f t="shared" ca="1" si="215"/>
        <v>-99.303106230223094</v>
      </c>
      <c r="I500" s="304">
        <f t="shared" ca="1" si="216"/>
        <v>99.502230449765221</v>
      </c>
      <c r="J500" s="306">
        <f t="shared" ca="1" si="217"/>
        <v>612.90891036688618</v>
      </c>
      <c r="K500" s="307">
        <f t="shared" ca="1" si="218"/>
        <v>-8.7133486349702309</v>
      </c>
      <c r="L500" s="304">
        <f t="shared" ca="1" si="203"/>
        <v>612.97084339433161</v>
      </c>
      <c r="M500" s="306">
        <f t="shared" ca="1" si="219"/>
        <v>-1.5075211910275466</v>
      </c>
      <c r="N500" s="304">
        <f t="shared" ca="1" si="220"/>
        <v>-86.37460177241357</v>
      </c>
      <c r="P500" s="310">
        <f t="shared" ca="1" si="221"/>
        <v>23</v>
      </c>
      <c r="Q500" s="304">
        <f t="shared" ca="1" si="222"/>
        <v>0</v>
      </c>
      <c r="R500" s="306">
        <f t="shared" ca="1" si="223"/>
        <v>0</v>
      </c>
      <c r="S500" s="307">
        <f t="shared" ca="1" si="224"/>
        <v>2.7549999999999994</v>
      </c>
      <c r="T500" s="304">
        <f t="shared" ca="1" si="204"/>
        <v>27.026549999999997</v>
      </c>
      <c r="U500" s="311">
        <f t="shared" ca="1" si="205"/>
        <v>0</v>
      </c>
      <c r="V500" s="306">
        <f t="shared" ca="1" si="206"/>
        <v>1.2260678504354408</v>
      </c>
      <c r="W500" s="304">
        <f t="shared" ca="1" si="207"/>
        <v>24.857245759722787</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0.7677969480424327</v>
      </c>
      <c r="AH500" s="304">
        <f t="shared" ca="1" si="231"/>
        <v>-9.0225708581412984</v>
      </c>
    </row>
    <row r="501" spans="1:34" x14ac:dyDescent="0.2">
      <c r="A501" s="347">
        <f t="shared" ca="1" si="209"/>
        <v>1E-4</v>
      </c>
      <c r="B501" s="304">
        <f t="shared" ca="1" si="210"/>
        <v>33.010900000000539</v>
      </c>
      <c r="D501" s="306">
        <f t="shared" ca="1" si="211"/>
        <v>-0.57052496023882027</v>
      </c>
      <c r="E501" s="307">
        <f t="shared" ca="1" si="212"/>
        <v>-0.80546230468877233</v>
      </c>
      <c r="F501" s="304">
        <f t="shared" ca="1" si="213"/>
        <v>0.98705027963627878</v>
      </c>
      <c r="G501" s="306">
        <f t="shared" ca="1" si="214"/>
        <v>6.2917596571047696</v>
      </c>
      <c r="H501" s="307">
        <f t="shared" ca="1" si="215"/>
        <v>-99.303186776453558</v>
      </c>
      <c r="I501" s="304">
        <f t="shared" ca="1" si="216"/>
        <v>99.502307227229622</v>
      </c>
      <c r="J501" s="306">
        <f t="shared" ca="1" si="217"/>
        <v>612.90891036688618</v>
      </c>
      <c r="K501" s="307">
        <f t="shared" ca="1" si="218"/>
        <v>-8.723278949620564</v>
      </c>
      <c r="L501" s="304">
        <f t="shared" ca="1" si="203"/>
        <v>612.9709846336583</v>
      </c>
      <c r="M501" s="306">
        <f t="shared" ca="1" si="219"/>
        <v>-1.5075218144452094</v>
      </c>
      <c r="N501" s="304">
        <f t="shared" ca="1" si="220"/>
        <v>-86.374637491614521</v>
      </c>
      <c r="P501" s="310">
        <f t="shared" ca="1" si="221"/>
        <v>23</v>
      </c>
      <c r="Q501" s="304">
        <f t="shared" ca="1" si="222"/>
        <v>0</v>
      </c>
      <c r="R501" s="306">
        <f t="shared" ca="1" si="223"/>
        <v>0</v>
      </c>
      <c r="S501" s="307">
        <f t="shared" ca="1" si="224"/>
        <v>2.7549999999999994</v>
      </c>
      <c r="T501" s="304">
        <f t="shared" ca="1" si="204"/>
        <v>27.026549999999997</v>
      </c>
      <c r="U501" s="311">
        <f t="shared" ca="1" si="205"/>
        <v>0</v>
      </c>
      <c r="V501" s="306">
        <f t="shared" ca="1" si="206"/>
        <v>1.22606906796023</v>
      </c>
      <c r="W501" s="304">
        <f t="shared" ca="1" si="207"/>
        <v>24.857308804292572</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0.76777445071890682</v>
      </c>
      <c r="AH501" s="304">
        <f t="shared" ca="1" si="231"/>
        <v>-9.0225937421861317</v>
      </c>
    </row>
    <row r="502" spans="1:34" x14ac:dyDescent="0.2">
      <c r="A502" s="347">
        <f t="shared" ca="1" si="209"/>
        <v>1E-4</v>
      </c>
      <c r="B502" s="304">
        <f t="shared" ca="1" si="210"/>
        <v>33.011000000000543</v>
      </c>
      <c r="D502" s="306">
        <f t="shared" ca="1" si="211"/>
        <v>-0.57052079363928443</v>
      </c>
      <c r="E502" s="307">
        <f t="shared" ca="1" si="212"/>
        <v>-0.80543911111781696</v>
      </c>
      <c r="F502" s="304">
        <f t="shared" ca="1" si="213"/>
        <v>0.98702894470884595</v>
      </c>
      <c r="G502" s="306">
        <f t="shared" ca="1" si="214"/>
        <v>6.2917026050254057</v>
      </c>
      <c r="H502" s="307">
        <f t="shared" ca="1" si="215"/>
        <v>-99.303267320364668</v>
      </c>
      <c r="I502" s="304">
        <f t="shared" ca="1" si="216"/>
        <v>99.50238400244433</v>
      </c>
      <c r="J502" s="306">
        <f t="shared" ca="1" si="217"/>
        <v>612.90891036688618</v>
      </c>
      <c r="K502" s="307">
        <f t="shared" ca="1" si="218"/>
        <v>-8.7332092723254053</v>
      </c>
      <c r="L502" s="304">
        <f t="shared" ca="1" si="203"/>
        <v>612.97112603394135</v>
      </c>
      <c r="M502" s="306">
        <f t="shared" ca="1" si="219"/>
        <v>-1.5075224378562573</v>
      </c>
      <c r="N502" s="304">
        <f t="shared" ca="1" si="220"/>
        <v>-86.37467321043647</v>
      </c>
      <c r="P502" s="310">
        <f t="shared" ca="1" si="221"/>
        <v>23</v>
      </c>
      <c r="Q502" s="304">
        <f t="shared" ca="1" si="222"/>
        <v>0</v>
      </c>
      <c r="R502" s="306">
        <f t="shared" ca="1" si="223"/>
        <v>0</v>
      </c>
      <c r="S502" s="307">
        <f t="shared" ca="1" si="224"/>
        <v>2.7549999999999994</v>
      </c>
      <c r="T502" s="304">
        <f t="shared" ca="1" si="204"/>
        <v>27.026549999999997</v>
      </c>
      <c r="U502" s="311">
        <f t="shared" ca="1" si="205"/>
        <v>0</v>
      </c>
      <c r="V502" s="306">
        <f t="shared" ca="1" si="206"/>
        <v>1.2260702854872172</v>
      </c>
      <c r="W502" s="304">
        <f t="shared" ca="1" si="207"/>
        <v>24.857371847888682</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0.76775195374091432</v>
      </c>
      <c r="AH502" s="304">
        <f t="shared" ca="1" si="231"/>
        <v>-9.0226166258775233</v>
      </c>
    </row>
    <row r="503" spans="1:34" x14ac:dyDescent="0.2">
      <c r="A503" s="347">
        <f t="shared" ca="1" si="209"/>
        <v>1E-4</v>
      </c>
      <c r="B503" s="304">
        <f t="shared" ca="1" si="210"/>
        <v>33.011100000000546</v>
      </c>
      <c r="D503" s="306">
        <f t="shared" ca="1" si="211"/>
        <v>-0.570516627048269</v>
      </c>
      <c r="E503" s="307">
        <f t="shared" ca="1" si="212"/>
        <v>-0.80541591790504263</v>
      </c>
      <c r="F503" s="304">
        <f t="shared" ca="1" si="213"/>
        <v>0.98700761018006133</v>
      </c>
      <c r="G503" s="306">
        <f t="shared" ca="1" si="214"/>
        <v>6.2916455533627005</v>
      </c>
      <c r="H503" s="307">
        <f t="shared" ca="1" si="215"/>
        <v>-99.303347861956453</v>
      </c>
      <c r="I503" s="304">
        <f t="shared" ca="1" si="216"/>
        <v>99.502460775409361</v>
      </c>
      <c r="J503" s="306">
        <f t="shared" ca="1" si="217"/>
        <v>612.90891036688618</v>
      </c>
      <c r="K503" s="307">
        <f t="shared" ca="1" si="218"/>
        <v>-8.7431396030845221</v>
      </c>
      <c r="L503" s="304">
        <f t="shared" ca="1" si="203"/>
        <v>612.97126759518073</v>
      </c>
      <c r="M503" s="306">
        <f t="shared" ca="1" si="219"/>
        <v>-1.50752306126069</v>
      </c>
      <c r="N503" s="304">
        <f t="shared" ca="1" si="220"/>
        <v>-86.374708928879386</v>
      </c>
      <c r="P503" s="310">
        <f t="shared" ca="1" si="221"/>
        <v>23</v>
      </c>
      <c r="Q503" s="304">
        <f t="shared" ca="1" si="222"/>
        <v>0</v>
      </c>
      <c r="R503" s="306">
        <f t="shared" ca="1" si="223"/>
        <v>0</v>
      </c>
      <c r="S503" s="307">
        <f t="shared" ca="1" si="224"/>
        <v>2.7549999999999994</v>
      </c>
      <c r="T503" s="304">
        <f t="shared" ca="1" si="204"/>
        <v>27.026549999999997</v>
      </c>
      <c r="U503" s="311">
        <f t="shared" ca="1" si="205"/>
        <v>0</v>
      </c>
      <c r="V503" s="306">
        <f t="shared" ca="1" si="206"/>
        <v>1.2260715030164009</v>
      </c>
      <c r="W503" s="304">
        <f t="shared" ca="1" si="207"/>
        <v>24.85743489051109</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0.76772945710843388</v>
      </c>
      <c r="AH503" s="304">
        <f t="shared" ca="1" si="231"/>
        <v>-9.0226395092154945</v>
      </c>
    </row>
    <row r="504" spans="1:34" x14ac:dyDescent="0.2">
      <c r="A504" s="347">
        <f t="shared" ca="1" si="209"/>
        <v>1E-4</v>
      </c>
      <c r="B504" s="304">
        <f t="shared" ca="1" si="210"/>
        <v>33.011200000000549</v>
      </c>
      <c r="D504" s="306">
        <f t="shared" ca="1" si="211"/>
        <v>-0.57051246046577664</v>
      </c>
      <c r="E504" s="307">
        <f t="shared" ca="1" si="212"/>
        <v>-0.80539272505046178</v>
      </c>
      <c r="F504" s="304">
        <f t="shared" ca="1" si="213"/>
        <v>0.98698627604993727</v>
      </c>
      <c r="G504" s="306">
        <f t="shared" ca="1" si="214"/>
        <v>6.291588502116654</v>
      </c>
      <c r="H504" s="307">
        <f t="shared" ca="1" si="215"/>
        <v>-99.303428401228956</v>
      </c>
      <c r="I504" s="304">
        <f t="shared" ca="1" si="216"/>
        <v>99.502537546124785</v>
      </c>
      <c r="J504" s="306">
        <f t="shared" ca="1" si="217"/>
        <v>612.90891036688618</v>
      </c>
      <c r="K504" s="307">
        <f t="shared" ca="1" si="218"/>
        <v>-8.7530699418976816</v>
      </c>
      <c r="L504" s="304">
        <f t="shared" ca="1" si="203"/>
        <v>612.97140931737715</v>
      </c>
      <c r="M504" s="306">
        <f t="shared" ca="1" si="219"/>
        <v>-1.5075236846585081</v>
      </c>
      <c r="N504" s="304">
        <f t="shared" ca="1" si="220"/>
        <v>-86.374744646943327</v>
      </c>
      <c r="P504" s="310">
        <f t="shared" ca="1" si="221"/>
        <v>23</v>
      </c>
      <c r="Q504" s="304">
        <f t="shared" ca="1" si="222"/>
        <v>0</v>
      </c>
      <c r="R504" s="306">
        <f t="shared" ca="1" si="223"/>
        <v>0</v>
      </c>
      <c r="S504" s="307">
        <f t="shared" ca="1" si="224"/>
        <v>2.7549999999999994</v>
      </c>
      <c r="T504" s="304">
        <f t="shared" ca="1" si="204"/>
        <v>27.026549999999997</v>
      </c>
      <c r="U504" s="311">
        <f t="shared" ca="1" si="205"/>
        <v>0</v>
      </c>
      <c r="V504" s="306">
        <f t="shared" ca="1" si="206"/>
        <v>1.2260727205477815</v>
      </c>
      <c r="W504" s="304">
        <f t="shared" ca="1" si="207"/>
        <v>24.857497932159834</v>
      </c>
      <c r="Y504" s="314" t="str">
        <f t="shared" ca="1" si="225"/>
        <v/>
      </c>
      <c r="Z504" s="315" t="str">
        <f t="shared" ca="1" si="226"/>
        <v/>
      </c>
      <c r="AA504" s="316" t="str">
        <f t="shared" ca="1" si="227"/>
        <v/>
      </c>
      <c r="AC504" s="310" t="e">
        <f t="shared" ca="1" si="228"/>
        <v>#N/A</v>
      </c>
      <c r="AD504" s="323" t="e">
        <f t="shared" ca="1" si="229"/>
        <v>#N/A</v>
      </c>
      <c r="AE504" s="324" t="e">
        <f t="shared" ca="1" si="208"/>
        <v>#N/A</v>
      </c>
      <c r="AG504" s="306">
        <f t="shared" ca="1" si="230"/>
        <v>0.76770696082147794</v>
      </c>
      <c r="AH504" s="304">
        <f t="shared" ca="1" si="231"/>
        <v>-9.0226623922000346</v>
      </c>
    </row>
    <row r="505" spans="1:34" x14ac:dyDescent="0.2">
      <c r="A505" s="347">
        <f t="shared" ca="1" si="209"/>
        <v>1E-4</v>
      </c>
      <c r="B505" s="304">
        <f t="shared" ca="1" si="210"/>
        <v>33.011300000000553</v>
      </c>
      <c r="D505" s="306">
        <f t="shared" ca="1" si="211"/>
        <v>-0.57050829389180513</v>
      </c>
      <c r="E505" s="307">
        <f t="shared" ca="1" si="212"/>
        <v>-0.80536953255406196</v>
      </c>
      <c r="F505" s="304">
        <f t="shared" ca="1" si="213"/>
        <v>0.98696494231846277</v>
      </c>
      <c r="G505" s="306">
        <f t="shared" ca="1" si="214"/>
        <v>6.2915314512872644</v>
      </c>
      <c r="H505" s="307">
        <f t="shared" ca="1" si="215"/>
        <v>-99.303508938182205</v>
      </c>
      <c r="I505" s="304">
        <f t="shared" ca="1" si="216"/>
        <v>99.502614314590602</v>
      </c>
      <c r="J505" s="306">
        <f t="shared" ca="1" si="217"/>
        <v>612.90891036688618</v>
      </c>
      <c r="K505" s="307">
        <f t="shared" ca="1" si="218"/>
        <v>-8.763000288764653</v>
      </c>
      <c r="L505" s="304">
        <f t="shared" ca="1" si="203"/>
        <v>612.97155120053048</v>
      </c>
      <c r="M505" s="306">
        <f t="shared" ca="1" si="219"/>
        <v>-1.5075243080497112</v>
      </c>
      <c r="N505" s="304">
        <f t="shared" ca="1" si="220"/>
        <v>-86.374780364628251</v>
      </c>
      <c r="P505" s="310">
        <f t="shared" ca="1" si="221"/>
        <v>23</v>
      </c>
      <c r="Q505" s="304">
        <f t="shared" ca="1" si="222"/>
        <v>0</v>
      </c>
      <c r="R505" s="306">
        <f t="shared" ca="1" si="223"/>
        <v>0</v>
      </c>
      <c r="S505" s="307">
        <f t="shared" ca="1" si="224"/>
        <v>2.7549999999999994</v>
      </c>
      <c r="T505" s="304">
        <f t="shared" ca="1" si="204"/>
        <v>27.026549999999997</v>
      </c>
      <c r="U505" s="311">
        <f t="shared" ca="1" si="205"/>
        <v>0</v>
      </c>
      <c r="V505" s="306">
        <f t="shared" ca="1" si="206"/>
        <v>1.2260739380813594</v>
      </c>
      <c r="W505" s="304">
        <f t="shared" ca="1" si="207"/>
        <v>24.857560972834918</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0.76768446488002695</v>
      </c>
      <c r="AH505" s="304">
        <f t="shared" ca="1" si="231"/>
        <v>-9.0226852748311579</v>
      </c>
    </row>
    <row r="506" spans="1:34" x14ac:dyDescent="0.2">
      <c r="A506" s="347">
        <f t="shared" ca="1" si="209"/>
        <v>1E-4</v>
      </c>
      <c r="B506" s="304">
        <f t="shared" ca="1" si="210"/>
        <v>33.011400000000556</v>
      </c>
      <c r="D506" s="306">
        <f t="shared" ca="1" si="211"/>
        <v>-0.57050412732635769</v>
      </c>
      <c r="E506" s="307">
        <f t="shared" ca="1" si="212"/>
        <v>-0.80534634041583963</v>
      </c>
      <c r="F506" s="304">
        <f t="shared" ca="1" si="213"/>
        <v>0.98694360898563716</v>
      </c>
      <c r="G506" s="306">
        <f t="shared" ca="1" si="214"/>
        <v>6.2914744008745318</v>
      </c>
      <c r="H506" s="307">
        <f t="shared" ca="1" si="215"/>
        <v>-99.303589472816242</v>
      </c>
      <c r="I506" s="304">
        <f t="shared" ca="1" si="216"/>
        <v>99.502691080806855</v>
      </c>
      <c r="J506" s="306">
        <f t="shared" ca="1" si="217"/>
        <v>612.90891036688618</v>
      </c>
      <c r="K506" s="307">
        <f t="shared" ca="1" si="218"/>
        <v>-8.7729306436852035</v>
      </c>
      <c r="L506" s="304">
        <f t="shared" ca="1" si="203"/>
        <v>612.9716932446413</v>
      </c>
      <c r="M506" s="306">
        <f t="shared" ca="1" si="219"/>
        <v>-1.5075249314342998</v>
      </c>
      <c r="N506" s="304">
        <f t="shared" ca="1" si="220"/>
        <v>-86.374816081934185</v>
      </c>
      <c r="P506" s="310">
        <f t="shared" ca="1" si="221"/>
        <v>23</v>
      </c>
      <c r="Q506" s="304">
        <f t="shared" ca="1" si="222"/>
        <v>0</v>
      </c>
      <c r="R506" s="306">
        <f t="shared" ca="1" si="223"/>
        <v>0</v>
      </c>
      <c r="S506" s="307">
        <f t="shared" ca="1" si="224"/>
        <v>2.7549999999999994</v>
      </c>
      <c r="T506" s="304">
        <f t="shared" ca="1" si="204"/>
        <v>27.026549999999997</v>
      </c>
      <c r="U506" s="311">
        <f t="shared" ca="1" si="205"/>
        <v>0</v>
      </c>
      <c r="V506" s="306">
        <f t="shared" ca="1" si="206"/>
        <v>1.2260751556171345</v>
      </c>
      <c r="W506" s="304">
        <f t="shared" ca="1" si="207"/>
        <v>24.857624012536348</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0.76766196928408803</v>
      </c>
      <c r="AH506" s="304">
        <f t="shared" ca="1" si="231"/>
        <v>-9.0227081571088643</v>
      </c>
    </row>
    <row r="507" spans="1:34" x14ac:dyDescent="0.2">
      <c r="A507" s="347">
        <f t="shared" ca="1" si="209"/>
        <v>1E-4</v>
      </c>
      <c r="B507" s="304">
        <f t="shared" ca="1" si="210"/>
        <v>33.011500000000559</v>
      </c>
      <c r="D507" s="306">
        <f t="shared" ca="1" si="211"/>
        <v>-0.57049996076943199</v>
      </c>
      <c r="E507" s="307">
        <f t="shared" ca="1" si="212"/>
        <v>-0.80532314863578947</v>
      </c>
      <c r="F507" s="304">
        <f t="shared" ca="1" si="213"/>
        <v>0.98692227605145544</v>
      </c>
      <c r="G507" s="306">
        <f t="shared" ca="1" si="214"/>
        <v>6.2914173508784552</v>
      </c>
      <c r="H507" s="307">
        <f t="shared" ca="1" si="215"/>
        <v>-99.30367000513111</v>
      </c>
      <c r="I507" s="304">
        <f t="shared" ca="1" si="216"/>
        <v>99.502767844773587</v>
      </c>
      <c r="J507" s="306">
        <f t="shared" ca="1" si="217"/>
        <v>612.90891036688618</v>
      </c>
      <c r="K507" s="307">
        <f t="shared" ca="1" si="218"/>
        <v>-8.7828610066591004</v>
      </c>
      <c r="L507" s="304">
        <f t="shared" ca="1" si="203"/>
        <v>612.97183544970972</v>
      </c>
      <c r="M507" s="306">
        <f t="shared" ca="1" si="219"/>
        <v>-1.5075255548122737</v>
      </c>
      <c r="N507" s="304">
        <f t="shared" ca="1" si="220"/>
        <v>-86.37485179886113</v>
      </c>
      <c r="P507" s="310">
        <f t="shared" ca="1" si="221"/>
        <v>23</v>
      </c>
      <c r="Q507" s="304">
        <f t="shared" ca="1" si="222"/>
        <v>0</v>
      </c>
      <c r="R507" s="306">
        <f t="shared" ca="1" si="223"/>
        <v>0</v>
      </c>
      <c r="S507" s="307">
        <f t="shared" ca="1" si="224"/>
        <v>2.7549999999999994</v>
      </c>
      <c r="T507" s="304">
        <f t="shared" ca="1" si="204"/>
        <v>27.026549999999997</v>
      </c>
      <c r="U507" s="311">
        <f t="shared" ca="1" si="205"/>
        <v>0</v>
      </c>
      <c r="V507" s="306">
        <f t="shared" ca="1" si="206"/>
        <v>1.2260763731551068</v>
      </c>
      <c r="W507" s="304">
        <f t="shared" ca="1" si="207"/>
        <v>24.857687051264147</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0.76763947403365052</v>
      </c>
      <c r="AH507" s="304">
        <f t="shared" ca="1" si="231"/>
        <v>-9.0227310390331592</v>
      </c>
    </row>
    <row r="508" spans="1:34" x14ac:dyDescent="0.2">
      <c r="A508" s="347">
        <f t="shared" ca="1" si="209"/>
        <v>1E-4</v>
      </c>
      <c r="B508" s="304">
        <f t="shared" ca="1" si="210"/>
        <v>33.011600000000563</v>
      </c>
      <c r="D508" s="306">
        <f t="shared" ca="1" si="211"/>
        <v>-0.57049579422103125</v>
      </c>
      <c r="E508" s="307">
        <f t="shared" ca="1" si="212"/>
        <v>-0.80529995721390968</v>
      </c>
      <c r="F508" s="304">
        <f t="shared" ca="1" si="213"/>
        <v>0.98690094351591839</v>
      </c>
      <c r="G508" s="306">
        <f t="shared" ca="1" si="214"/>
        <v>6.2913603012990329</v>
      </c>
      <c r="H508" s="307">
        <f t="shared" ca="1" si="215"/>
        <v>-99.303750535126838</v>
      </c>
      <c r="I508" s="304">
        <f t="shared" ca="1" si="216"/>
        <v>99.502844606490839</v>
      </c>
      <c r="J508" s="306">
        <f t="shared" ca="1" si="217"/>
        <v>612.90891036688618</v>
      </c>
      <c r="K508" s="307">
        <f t="shared" ca="1" si="218"/>
        <v>-8.7927913776861129</v>
      </c>
      <c r="L508" s="304">
        <f t="shared" ca="1" si="203"/>
        <v>612.97197781573607</v>
      </c>
      <c r="M508" s="306">
        <f t="shared" ca="1" si="219"/>
        <v>-1.5075261781836333</v>
      </c>
      <c r="N508" s="304">
        <f t="shared" ca="1" si="220"/>
        <v>-86.374887515409114</v>
      </c>
      <c r="P508" s="310">
        <f t="shared" ca="1" si="221"/>
        <v>23</v>
      </c>
      <c r="Q508" s="304">
        <f t="shared" ca="1" si="222"/>
        <v>0</v>
      </c>
      <c r="R508" s="306">
        <f t="shared" ca="1" si="223"/>
        <v>0</v>
      </c>
      <c r="S508" s="307">
        <f t="shared" ca="1" si="224"/>
        <v>2.7549999999999994</v>
      </c>
      <c r="T508" s="304">
        <f t="shared" ca="1" si="204"/>
        <v>27.026549999999997</v>
      </c>
      <c r="U508" s="311">
        <f t="shared" ca="1" si="205"/>
        <v>0</v>
      </c>
      <c r="V508" s="306">
        <f t="shared" ca="1" si="206"/>
        <v>1.2260775906952757</v>
      </c>
      <c r="W508" s="304">
        <f t="shared" ca="1" si="207"/>
        <v>24.857750089018321</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0.76761697912871441</v>
      </c>
      <c r="AH508" s="304">
        <f t="shared" ca="1" si="231"/>
        <v>-9.0227539206040479</v>
      </c>
    </row>
    <row r="509" spans="1:34" x14ac:dyDescent="0.2">
      <c r="A509" s="347">
        <f t="shared" ca="1" si="209"/>
        <v>1E-4</v>
      </c>
      <c r="B509" s="304">
        <f t="shared" ca="1" si="210"/>
        <v>33.011700000000566</v>
      </c>
      <c r="D509" s="306">
        <f t="shared" ca="1" si="211"/>
        <v>-0.57049162768115269</v>
      </c>
      <c r="E509" s="307">
        <f t="shared" ca="1" si="212"/>
        <v>-0.80527676615019317</v>
      </c>
      <c r="F509" s="304">
        <f t="shared" ca="1" si="213"/>
        <v>0.98687961137901914</v>
      </c>
      <c r="G509" s="306">
        <f t="shared" ca="1" si="214"/>
        <v>6.2913032521362648</v>
      </c>
      <c r="H509" s="307">
        <f t="shared" ca="1" si="215"/>
        <v>-99.303831062803454</v>
      </c>
      <c r="I509" s="304">
        <f t="shared" ca="1" si="216"/>
        <v>99.502921365958642</v>
      </c>
      <c r="J509" s="306">
        <f t="shared" ca="1" si="217"/>
        <v>612.90891036688618</v>
      </c>
      <c r="K509" s="307">
        <f t="shared" ca="1" si="218"/>
        <v>-8.8027217567660099</v>
      </c>
      <c r="L509" s="304">
        <f t="shared" ca="1" si="203"/>
        <v>612.97212034272059</v>
      </c>
      <c r="M509" s="306">
        <f t="shared" ca="1" si="219"/>
        <v>-1.5075268015483783</v>
      </c>
      <c r="N509" s="304">
        <f t="shared" ca="1" si="220"/>
        <v>-86.374923231578094</v>
      </c>
      <c r="P509" s="310">
        <f t="shared" ca="1" si="221"/>
        <v>23</v>
      </c>
      <c r="Q509" s="304">
        <f t="shared" ca="1" si="222"/>
        <v>0</v>
      </c>
      <c r="R509" s="306">
        <f t="shared" ca="1" si="223"/>
        <v>0</v>
      </c>
      <c r="S509" s="307">
        <f t="shared" ca="1" si="224"/>
        <v>2.7549999999999994</v>
      </c>
      <c r="T509" s="304">
        <f t="shared" ca="1" si="204"/>
        <v>27.026549999999997</v>
      </c>
      <c r="U509" s="311">
        <f t="shared" ca="1" si="205"/>
        <v>0</v>
      </c>
      <c r="V509" s="306">
        <f t="shared" ca="1" si="206"/>
        <v>1.226078808237641</v>
      </c>
      <c r="W509" s="304">
        <f t="shared" ca="1" si="207"/>
        <v>24.857813125798867</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0.76759448456927259</v>
      </c>
      <c r="AH509" s="304">
        <f t="shared" ca="1" si="231"/>
        <v>-9.022776801821534</v>
      </c>
    </row>
    <row r="510" spans="1:34" x14ac:dyDescent="0.2">
      <c r="A510" s="347">
        <f t="shared" ca="1" si="209"/>
        <v>1E-4</v>
      </c>
      <c r="B510" s="304">
        <f t="shared" ca="1" si="210"/>
        <v>33.011800000000569</v>
      </c>
      <c r="D510" s="306">
        <f t="shared" ca="1" si="211"/>
        <v>-0.57048746114980153</v>
      </c>
      <c r="E510" s="307">
        <f t="shared" ca="1" si="212"/>
        <v>-0.80525357544464349</v>
      </c>
      <c r="F510" s="304">
        <f t="shared" ca="1" si="213"/>
        <v>0.986858279640764</v>
      </c>
      <c r="G510" s="306">
        <f t="shared" ca="1" si="214"/>
        <v>6.2912462033901502</v>
      </c>
      <c r="H510" s="307">
        <f t="shared" ca="1" si="215"/>
        <v>-99.303911588161</v>
      </c>
      <c r="I510" s="304">
        <f t="shared" ca="1" si="216"/>
        <v>99.502998123177008</v>
      </c>
      <c r="J510" s="306">
        <f t="shared" ca="1" si="217"/>
        <v>612.90891036688618</v>
      </c>
      <c r="K510" s="307">
        <f t="shared" ca="1" si="218"/>
        <v>-8.8126521438985588</v>
      </c>
      <c r="L510" s="304">
        <f t="shared" ca="1" si="203"/>
        <v>612.97226303066361</v>
      </c>
      <c r="M510" s="306">
        <f t="shared" ca="1" si="219"/>
        <v>-1.5075274249065089</v>
      </c>
      <c r="N510" s="304">
        <f t="shared" ca="1" si="220"/>
        <v>-86.3749589473681</v>
      </c>
      <c r="P510" s="310">
        <f t="shared" ca="1" si="221"/>
        <v>23</v>
      </c>
      <c r="Q510" s="304">
        <f t="shared" ca="1" si="222"/>
        <v>0</v>
      </c>
      <c r="R510" s="306">
        <f t="shared" ca="1" si="223"/>
        <v>0</v>
      </c>
      <c r="S510" s="307">
        <f t="shared" ca="1" si="224"/>
        <v>2.7549999999999994</v>
      </c>
      <c r="T510" s="304">
        <f t="shared" ca="1" si="204"/>
        <v>27.026549999999997</v>
      </c>
      <c r="U510" s="311">
        <f t="shared" ca="1" si="205"/>
        <v>0</v>
      </c>
      <c r="V510" s="306">
        <f t="shared" ca="1" si="206"/>
        <v>1.2260800257822038</v>
      </c>
      <c r="W510" s="304">
        <f t="shared" ca="1" si="207"/>
        <v>24.857876161605816</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0.76757199035532864</v>
      </c>
      <c r="AH510" s="304">
        <f t="shared" ca="1" si="231"/>
        <v>-9.0227996826856156</v>
      </c>
    </row>
    <row r="511" spans="1:34" x14ac:dyDescent="0.2">
      <c r="A511" s="347">
        <f t="shared" ca="1" si="209"/>
        <v>1E-4</v>
      </c>
      <c r="B511" s="304">
        <f t="shared" ca="1" si="210"/>
        <v>33.011900000000573</v>
      </c>
      <c r="D511" s="306">
        <f t="shared" ca="1" si="211"/>
        <v>-0.57048329462697567</v>
      </c>
      <c r="E511" s="307">
        <f t="shared" ca="1" si="212"/>
        <v>-0.80523038509724643</v>
      </c>
      <c r="F511" s="304">
        <f t="shared" ca="1" si="213"/>
        <v>0.98683694830114088</v>
      </c>
      <c r="G511" s="306">
        <f t="shared" ca="1" si="214"/>
        <v>6.2911891550606871</v>
      </c>
      <c r="H511" s="307">
        <f t="shared" ca="1" si="215"/>
        <v>-99.303992111199506</v>
      </c>
      <c r="I511" s="304">
        <f t="shared" ca="1" si="216"/>
        <v>99.503074878145995</v>
      </c>
      <c r="J511" s="306">
        <f t="shared" ca="1" si="217"/>
        <v>612.90891036688618</v>
      </c>
      <c r="K511" s="307">
        <f t="shared" ca="1" si="218"/>
        <v>-8.8225825390835269</v>
      </c>
      <c r="L511" s="304">
        <f t="shared" ca="1" si="203"/>
        <v>612.97240587956537</v>
      </c>
      <c r="M511" s="306">
        <f t="shared" ca="1" si="219"/>
        <v>-1.5075280482580256</v>
      </c>
      <c r="N511" s="304">
        <f t="shared" ca="1" si="220"/>
        <v>-86.374994662779159</v>
      </c>
      <c r="P511" s="310">
        <f t="shared" ca="1" si="221"/>
        <v>23</v>
      </c>
      <c r="Q511" s="304">
        <f t="shared" ca="1" si="222"/>
        <v>0</v>
      </c>
      <c r="R511" s="306">
        <f t="shared" ca="1" si="223"/>
        <v>0</v>
      </c>
      <c r="S511" s="307">
        <f t="shared" ca="1" si="224"/>
        <v>2.7549999999999994</v>
      </c>
      <c r="T511" s="304">
        <f t="shared" ca="1" si="204"/>
        <v>27.026549999999997</v>
      </c>
      <c r="U511" s="311">
        <f t="shared" ca="1" si="205"/>
        <v>0</v>
      </c>
      <c r="V511" s="306">
        <f t="shared" ca="1" si="206"/>
        <v>1.2260812433289636</v>
      </c>
      <c r="W511" s="304">
        <f t="shared" ca="1" si="207"/>
        <v>24.857939196439176</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0.76754949648686832</v>
      </c>
      <c r="AH511" s="304">
        <f t="shared" ca="1" si="231"/>
        <v>-9.0228225631963053</v>
      </c>
    </row>
    <row r="512" spans="1:34" x14ac:dyDescent="0.2">
      <c r="A512" s="347">
        <f t="shared" ca="1" si="209"/>
        <v>1E-4</v>
      </c>
      <c r="B512" s="304">
        <f t="shared" ca="1" si="210"/>
        <v>33.012000000000576</v>
      </c>
      <c r="D512" s="306">
        <f t="shared" ca="1" si="211"/>
        <v>-0.57047912811267443</v>
      </c>
      <c r="E512" s="307">
        <f t="shared" ca="1" si="212"/>
        <v>-0.80520719510800198</v>
      </c>
      <c r="F512" s="304">
        <f t="shared" ca="1" si="213"/>
        <v>0.98681561736014956</v>
      </c>
      <c r="G512" s="306">
        <f t="shared" ca="1" si="214"/>
        <v>6.2911321071478756</v>
      </c>
      <c r="H512" s="307">
        <f t="shared" ca="1" si="215"/>
        <v>-99.304072631919013</v>
      </c>
      <c r="I512" s="304">
        <f t="shared" ca="1" si="216"/>
        <v>99.503151630865617</v>
      </c>
      <c r="J512" s="306">
        <f t="shared" ca="1" si="217"/>
        <v>612.90891036688618</v>
      </c>
      <c r="K512" s="307">
        <f t="shared" ca="1" si="218"/>
        <v>-8.8325129423206832</v>
      </c>
      <c r="L512" s="304">
        <f t="shared" ca="1" si="203"/>
        <v>612.97254888942621</v>
      </c>
      <c r="M512" s="306">
        <f t="shared" ca="1" si="219"/>
        <v>-1.5075286716029279</v>
      </c>
      <c r="N512" s="304">
        <f t="shared" ca="1" si="220"/>
        <v>-86.375030377811242</v>
      </c>
      <c r="P512" s="310">
        <f t="shared" ca="1" si="221"/>
        <v>23</v>
      </c>
      <c r="Q512" s="304">
        <f t="shared" ca="1" si="222"/>
        <v>0</v>
      </c>
      <c r="R512" s="306">
        <f t="shared" ca="1" si="223"/>
        <v>0</v>
      </c>
      <c r="S512" s="307">
        <f t="shared" ca="1" si="224"/>
        <v>2.7549999999999994</v>
      </c>
      <c r="T512" s="304">
        <f t="shared" ca="1" si="204"/>
        <v>27.026549999999997</v>
      </c>
      <c r="U512" s="311">
        <f t="shared" ca="1" si="205"/>
        <v>0</v>
      </c>
      <c r="V512" s="306">
        <f t="shared" ca="1" si="206"/>
        <v>1.2260824608779202</v>
      </c>
      <c r="W512" s="304">
        <f t="shared" ca="1" si="207"/>
        <v>24.85800223029894</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0.76752700296389342</v>
      </c>
      <c r="AH512" s="304">
        <f t="shared" ca="1" si="231"/>
        <v>-9.0228454433536047</v>
      </c>
    </row>
    <row r="513" spans="1:34" x14ac:dyDescent="0.2">
      <c r="A513" s="347">
        <f t="shared" ca="1" si="209"/>
        <v>1E-4</v>
      </c>
      <c r="B513" s="304">
        <f t="shared" ca="1" si="210"/>
        <v>33.012100000000579</v>
      </c>
      <c r="D513" s="306">
        <f t="shared" ca="1" si="211"/>
        <v>-0.57047496160690059</v>
      </c>
      <c r="E513" s="307">
        <f t="shared" ca="1" si="212"/>
        <v>-0.80518400547691193</v>
      </c>
      <c r="F513" s="304">
        <f t="shared" ca="1" si="213"/>
        <v>0.98679428681779391</v>
      </c>
      <c r="G513" s="306">
        <f t="shared" ca="1" si="214"/>
        <v>6.2910750596517149</v>
      </c>
      <c r="H513" s="307">
        <f t="shared" ca="1" si="215"/>
        <v>-99.304153150319564</v>
      </c>
      <c r="I513" s="304">
        <f t="shared" ca="1" si="216"/>
        <v>99.503228381335916</v>
      </c>
      <c r="J513" s="306">
        <f t="shared" ca="1" si="217"/>
        <v>612.90891036688618</v>
      </c>
      <c r="K513" s="307">
        <f t="shared" ca="1" si="218"/>
        <v>-8.8424433536097951</v>
      </c>
      <c r="L513" s="304">
        <f t="shared" ca="1" si="203"/>
        <v>612.97269206024623</v>
      </c>
      <c r="M513" s="306">
        <f t="shared" ca="1" si="219"/>
        <v>-1.5075292949412162</v>
      </c>
      <c r="N513" s="304">
        <f t="shared" ca="1" si="220"/>
        <v>-86.37506609246438</v>
      </c>
      <c r="P513" s="310">
        <f t="shared" ca="1" si="221"/>
        <v>23</v>
      </c>
      <c r="Q513" s="304">
        <f t="shared" ca="1" si="222"/>
        <v>0</v>
      </c>
      <c r="R513" s="306">
        <f t="shared" ca="1" si="223"/>
        <v>0</v>
      </c>
      <c r="S513" s="307">
        <f t="shared" ca="1" si="224"/>
        <v>2.7549999999999994</v>
      </c>
      <c r="T513" s="304">
        <f t="shared" ca="1" si="204"/>
        <v>27.026549999999997</v>
      </c>
      <c r="U513" s="311">
        <f t="shared" ca="1" si="205"/>
        <v>0</v>
      </c>
      <c r="V513" s="306">
        <f t="shared" ca="1" si="206"/>
        <v>1.2260836784290732</v>
      </c>
      <c r="W513" s="304">
        <f t="shared" ca="1" si="207"/>
        <v>24.858065263185122</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0.76750450978640039</v>
      </c>
      <c r="AH513" s="304">
        <f t="shared" ca="1" si="231"/>
        <v>-9.0228683231575122</v>
      </c>
    </row>
    <row r="514" spans="1:34" x14ac:dyDescent="0.2">
      <c r="A514" s="347">
        <f t="shared" ca="1" si="209"/>
        <v>1E-4</v>
      </c>
      <c r="B514" s="304">
        <f t="shared" ca="1" si="210"/>
        <v>33.012200000000583</v>
      </c>
      <c r="D514" s="306">
        <f t="shared" ca="1" si="211"/>
        <v>-0.57047079510965359</v>
      </c>
      <c r="E514" s="307">
        <f t="shared" ca="1" si="212"/>
        <v>-0.80516081620396918</v>
      </c>
      <c r="F514" s="304">
        <f t="shared" ca="1" si="213"/>
        <v>0.98677295667406806</v>
      </c>
      <c r="G514" s="306">
        <f t="shared" ca="1" si="214"/>
        <v>6.2910180125722039</v>
      </c>
      <c r="H514" s="307">
        <f t="shared" ca="1" si="215"/>
        <v>-99.304233666401188</v>
      </c>
      <c r="I514" s="304">
        <f t="shared" ca="1" si="216"/>
        <v>99.503305129556949</v>
      </c>
      <c r="J514" s="306">
        <f t="shared" ca="1" si="217"/>
        <v>612.90891036688618</v>
      </c>
      <c r="K514" s="307">
        <f t="shared" ca="1" si="218"/>
        <v>-8.8523737729506315</v>
      </c>
      <c r="L514" s="304">
        <f t="shared" ca="1" si="203"/>
        <v>612.9728353920259</v>
      </c>
      <c r="M514" s="306">
        <f t="shared" ca="1" si="219"/>
        <v>-1.5075299182728905</v>
      </c>
      <c r="N514" s="304">
        <f t="shared" ca="1" si="220"/>
        <v>-86.375101806738542</v>
      </c>
      <c r="P514" s="310">
        <f t="shared" ca="1" si="221"/>
        <v>23</v>
      </c>
      <c r="Q514" s="304">
        <f t="shared" ca="1" si="222"/>
        <v>0</v>
      </c>
      <c r="R514" s="306">
        <f t="shared" ca="1" si="223"/>
        <v>0</v>
      </c>
      <c r="S514" s="307">
        <f t="shared" ca="1" si="224"/>
        <v>2.7549999999999994</v>
      </c>
      <c r="T514" s="304">
        <f t="shared" ca="1" si="204"/>
        <v>27.026549999999997</v>
      </c>
      <c r="U514" s="311">
        <f t="shared" ca="1" si="205"/>
        <v>0</v>
      </c>
      <c r="V514" s="306">
        <f t="shared" ca="1" si="206"/>
        <v>1.2260848959824238</v>
      </c>
      <c r="W514" s="304">
        <f t="shared" ca="1" si="207"/>
        <v>24.858128295097767</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0.76748201695439278</v>
      </c>
      <c r="AH514" s="304">
        <f t="shared" ca="1" si="231"/>
        <v>-9.0228912026080312</v>
      </c>
    </row>
    <row r="515" spans="1:34" x14ac:dyDescent="0.2">
      <c r="A515" s="347">
        <f t="shared" ca="1" si="209"/>
        <v>1E-4</v>
      </c>
      <c r="B515" s="304">
        <f t="shared" ca="1" si="210"/>
        <v>33.012300000000586</v>
      </c>
      <c r="D515" s="306">
        <f t="shared" ca="1" si="211"/>
        <v>-0.57046662862093589</v>
      </c>
      <c r="E515" s="307">
        <f t="shared" ca="1" si="212"/>
        <v>-0.8051376272891595</v>
      </c>
      <c r="F515" s="304">
        <f t="shared" ca="1" si="213"/>
        <v>0.98675162692896246</v>
      </c>
      <c r="G515" s="306">
        <f t="shared" ca="1" si="214"/>
        <v>6.290960965909342</v>
      </c>
      <c r="H515" s="307">
        <f t="shared" ca="1" si="215"/>
        <v>-99.304314180163914</v>
      </c>
      <c r="I515" s="304">
        <f t="shared" ca="1" si="216"/>
        <v>99.503381875528731</v>
      </c>
      <c r="J515" s="306">
        <f t="shared" ca="1" si="217"/>
        <v>612.90891036688618</v>
      </c>
      <c r="K515" s="307">
        <f t="shared" ca="1" si="218"/>
        <v>-8.86230420034296</v>
      </c>
      <c r="L515" s="304">
        <f t="shared" ca="1" si="203"/>
        <v>612.97297888476544</v>
      </c>
      <c r="M515" s="306">
        <f t="shared" ca="1" si="219"/>
        <v>-1.507530541597951</v>
      </c>
      <c r="N515" s="304">
        <f t="shared" ca="1" si="220"/>
        <v>-86.375137520633771</v>
      </c>
      <c r="P515" s="310">
        <f t="shared" ca="1" si="221"/>
        <v>23</v>
      </c>
      <c r="Q515" s="304">
        <f t="shared" ca="1" si="222"/>
        <v>0</v>
      </c>
      <c r="R515" s="306">
        <f t="shared" ca="1" si="223"/>
        <v>0</v>
      </c>
      <c r="S515" s="307">
        <f t="shared" ca="1" si="224"/>
        <v>2.7549999999999994</v>
      </c>
      <c r="T515" s="304">
        <f t="shared" ca="1" si="204"/>
        <v>27.026549999999997</v>
      </c>
      <c r="U515" s="311">
        <f t="shared" ca="1" si="205"/>
        <v>0</v>
      </c>
      <c r="V515" s="306">
        <f t="shared" ca="1" si="206"/>
        <v>1.2260861135379704</v>
      </c>
      <c r="W515" s="304">
        <f t="shared" ca="1" si="207"/>
        <v>24.858191326036845</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0.76745952446784749</v>
      </c>
      <c r="AH515" s="304">
        <f t="shared" ca="1" si="231"/>
        <v>-9.0229140817051814</v>
      </c>
    </row>
    <row r="516" spans="1:34" x14ac:dyDescent="0.2">
      <c r="A516" s="347">
        <f t="shared" ca="1" si="209"/>
        <v>1E-4</v>
      </c>
      <c r="B516" s="304">
        <f t="shared" ca="1" si="210"/>
        <v>33.012400000000589</v>
      </c>
      <c r="D516" s="306">
        <f t="shared" ca="1" si="211"/>
        <v>-0.57046246214074547</v>
      </c>
      <c r="E516" s="307">
        <f t="shared" ca="1" si="212"/>
        <v>-0.80511443873249533</v>
      </c>
      <c r="F516" s="304">
        <f t="shared" ca="1" si="213"/>
        <v>0.98673029758248654</v>
      </c>
      <c r="G516" s="306">
        <f t="shared" ca="1" si="214"/>
        <v>6.290903919663128</v>
      </c>
      <c r="H516" s="307">
        <f t="shared" ca="1" si="215"/>
        <v>-99.304394691607783</v>
      </c>
      <c r="I516" s="304">
        <f t="shared" ca="1" si="216"/>
        <v>99.503458619251276</v>
      </c>
      <c r="J516" s="306">
        <f t="shared" ca="1" si="217"/>
        <v>612.90891036688618</v>
      </c>
      <c r="K516" s="307">
        <f t="shared" ca="1" si="218"/>
        <v>-8.8722346357865494</v>
      </c>
      <c r="L516" s="304">
        <f t="shared" ref="L516:L579" ca="1" si="232">SQRT(pos_x^2+pos_z^2)</f>
        <v>612.97312253846508</v>
      </c>
      <c r="M516" s="306">
        <f t="shared" ca="1" si="219"/>
        <v>-1.5075311649163976</v>
      </c>
      <c r="N516" s="304">
        <f t="shared" ca="1" si="220"/>
        <v>-86.375173234150068</v>
      </c>
      <c r="P516" s="310">
        <f t="shared" ca="1" si="221"/>
        <v>23</v>
      </c>
      <c r="Q516" s="304">
        <f t="shared" ca="1" si="222"/>
        <v>0</v>
      </c>
      <c r="R516" s="306">
        <f t="shared" ca="1" si="223"/>
        <v>0</v>
      </c>
      <c r="S516" s="307">
        <f t="shared" ca="1" si="224"/>
        <v>2.7549999999999994</v>
      </c>
      <c r="T516" s="304">
        <f t="shared" ref="T516:T579" ca="1" si="233">m*g</f>
        <v>27.026549999999997</v>
      </c>
      <c r="U516" s="311">
        <f t="shared" ref="U516:U579" ca="1" si="234">IF(pos_xz&lt;L_rampe,Poids*COS(Beta),0)</f>
        <v>0</v>
      </c>
      <c r="V516" s="306">
        <f t="shared" ref="V516:V579" ca="1" si="235">Rho_moyen*(20000-Alt_rampe-pos_z)/(20000+Alt_rampe+pos_z)</f>
        <v>1.2260873310957143</v>
      </c>
      <c r="W516" s="304">
        <f t="shared" ref="W516:W579" ca="1" si="236">1/2*Rho*Sref*Cx*vit_xz^2</f>
        <v>24.858254356002377</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0.76743703232678051</v>
      </c>
      <c r="AH516" s="304">
        <f t="shared" ca="1" si="231"/>
        <v>-9.0229369604489467</v>
      </c>
    </row>
    <row r="517" spans="1:34" x14ac:dyDescent="0.2">
      <c r="A517" s="347">
        <f t="shared" ref="A517:A580" ca="1" si="238">IF(B516+0.01&lt;=T_ini+ROUNDUP(Temps_fin_propu,0), 0.01, IF(K516&gt;0, 0.1, 0.0001))</f>
        <v>1E-4</v>
      </c>
      <c r="B517" s="304">
        <f t="shared" ref="B517:B580" ca="1" si="239">B516+pas</f>
        <v>33.012500000000593</v>
      </c>
      <c r="D517" s="306">
        <f t="shared" ref="D517:D580" ca="1" si="240">IF(AND(L516&lt;L_rampe,Poussee&lt;Poids*SIN(M516)),0,(-W516+Poussee)/m*COS(M516)-U516/m*SIN(M516))</f>
        <v>-0.57045829566908424</v>
      </c>
      <c r="E517" s="307">
        <f t="shared" ref="E517:E580" ca="1" si="241">IF(AND(L516&lt;L_rampe,Poussee&lt;Poids*SIN(M516)),0,(-W516+Poussee)/m*SIN(M516)+U516/m*COS(M516)-Poids/m)</f>
        <v>-0.80509125053396602</v>
      </c>
      <c r="F517" s="304">
        <f t="shared" ref="F517:F580" ca="1" si="242">SQRT(acc_x^2+acc_z^2)</f>
        <v>0.9867089686346332</v>
      </c>
      <c r="G517" s="306">
        <f t="shared" ref="G517:G580" ca="1" si="243">G516+acc_x*pas</f>
        <v>6.2908468738335612</v>
      </c>
      <c r="H517" s="307">
        <f t="shared" ref="H517:H580" ca="1" si="244">H516+acc_z*pas</f>
        <v>-99.304475200732838</v>
      </c>
      <c r="I517" s="304">
        <f t="shared" ref="I517:I580" ca="1" si="245">SQRT(vit_x^2+vit_z^2)</f>
        <v>99.503535360724669</v>
      </c>
      <c r="J517" s="306">
        <f t="shared" ref="J517:J580" ca="1" si="246">J516+0.5*(vit_x+G516)*pas*(K516&gt;=0)</f>
        <v>612.90891036688618</v>
      </c>
      <c r="K517" s="307">
        <f t="shared" ref="K517:K580" ca="1" si="247">K516+0.5*(vit_z+H516)*pas</f>
        <v>-8.8821650792811671</v>
      </c>
      <c r="L517" s="304">
        <f t="shared" ca="1" si="232"/>
        <v>612.97326635312515</v>
      </c>
      <c r="M517" s="306">
        <f t="shared" ref="M517:M580" ca="1" si="248">IF(AND(L516&gt;L_rampe,G517&gt;0),ATAN2(G517,H517),$M$4)</f>
        <v>-1.5075317882282304</v>
      </c>
      <c r="N517" s="304">
        <f t="shared" ref="N517:N580" ca="1" si="249">DEGREES(Beta)</f>
        <v>-86.375208947287405</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2.7549999999999994</v>
      </c>
      <c r="T517" s="304">
        <f t="shared" ca="1" si="233"/>
        <v>27.026549999999997</v>
      </c>
      <c r="U517" s="311">
        <f t="shared" ca="1" si="234"/>
        <v>0</v>
      </c>
      <c r="V517" s="306">
        <f t="shared" ca="1" si="235"/>
        <v>1.2260885486556548</v>
      </c>
      <c r="W517" s="304">
        <f t="shared" ca="1" si="236"/>
        <v>24.858317384994404</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0.76741454053117941</v>
      </c>
      <c r="AH517" s="304">
        <f t="shared" ref="AH517:AH580" ca="1" si="260">IF(AND(L516&lt;L_rampe,Poussee&lt;Poids*SIN(M516)), g*SIN(M516), (-W516+Poussee)/m)</f>
        <v>-9.0229598388393395</v>
      </c>
    </row>
    <row r="518" spans="1:34" x14ac:dyDescent="0.2">
      <c r="A518" s="347">
        <f t="shared" ca="1" si="238"/>
        <v>1E-4</v>
      </c>
      <c r="B518" s="304">
        <f t="shared" ca="1" si="239"/>
        <v>33.012600000000596</v>
      </c>
      <c r="D518" s="306">
        <f t="shared" ca="1" si="240"/>
        <v>-0.57045412920595429</v>
      </c>
      <c r="E518" s="307">
        <f t="shared" ca="1" si="241"/>
        <v>-0.8050680626935538</v>
      </c>
      <c r="F518" s="304">
        <f t="shared" ca="1" si="242"/>
        <v>0.98668764008538967</v>
      </c>
      <c r="G518" s="306">
        <f t="shared" ca="1" si="243"/>
        <v>6.2907898284206407</v>
      </c>
      <c r="H518" s="307">
        <f t="shared" ca="1" si="244"/>
        <v>-99.304555707539109</v>
      </c>
      <c r="I518" s="304">
        <f t="shared" ca="1" si="245"/>
        <v>99.50361209994891</v>
      </c>
      <c r="J518" s="306">
        <f t="shared" ca="1" si="246"/>
        <v>612.90891036688618</v>
      </c>
      <c r="K518" s="307">
        <f t="shared" ca="1" si="247"/>
        <v>-8.8920955308265803</v>
      </c>
      <c r="L518" s="304">
        <f t="shared" ca="1" si="232"/>
        <v>612.9734103287459</v>
      </c>
      <c r="M518" s="306">
        <f t="shared" ca="1" si="248"/>
        <v>-1.5075324115334499</v>
      </c>
      <c r="N518" s="304">
        <f t="shared" ca="1" si="249"/>
        <v>-86.375244660045823</v>
      </c>
      <c r="P518" s="310">
        <f t="shared" ca="1" si="250"/>
        <v>23</v>
      </c>
      <c r="Q518" s="304">
        <f t="shared" ca="1" si="251"/>
        <v>0</v>
      </c>
      <c r="R518" s="306">
        <f t="shared" ca="1" si="252"/>
        <v>0</v>
      </c>
      <c r="S518" s="307">
        <f t="shared" ca="1" si="253"/>
        <v>2.7549999999999994</v>
      </c>
      <c r="T518" s="304">
        <f t="shared" ca="1" si="233"/>
        <v>27.026549999999997</v>
      </c>
      <c r="U518" s="311">
        <f t="shared" ca="1" si="234"/>
        <v>0</v>
      </c>
      <c r="V518" s="306">
        <f t="shared" ca="1" si="235"/>
        <v>1.2260897662177923</v>
      </c>
      <c r="W518" s="304">
        <f t="shared" ca="1" si="236"/>
        <v>24.85838041301291</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0.76739204908103176</v>
      </c>
      <c r="AH518" s="304">
        <f t="shared" ca="1" si="260"/>
        <v>-9.0229827168763741</v>
      </c>
    </row>
    <row r="519" spans="1:34" x14ac:dyDescent="0.2">
      <c r="A519" s="347">
        <f t="shared" ca="1" si="238"/>
        <v>1E-4</v>
      </c>
      <c r="B519" s="304">
        <f t="shared" ca="1" si="239"/>
        <v>33.012700000000599</v>
      </c>
      <c r="D519" s="306">
        <f t="shared" ca="1" si="240"/>
        <v>-0.57044996275135207</v>
      </c>
      <c r="E519" s="307">
        <f t="shared" ca="1" si="241"/>
        <v>-0.8050448752112711</v>
      </c>
      <c r="F519" s="304">
        <f t="shared" ca="1" si="242"/>
        <v>0.98666631193476451</v>
      </c>
      <c r="G519" s="306">
        <f t="shared" ca="1" si="243"/>
        <v>6.2907327834243656</v>
      </c>
      <c r="H519" s="307">
        <f t="shared" ca="1" si="244"/>
        <v>-99.304636212026637</v>
      </c>
      <c r="I519" s="304">
        <f t="shared" ca="1" si="245"/>
        <v>99.503688836924042</v>
      </c>
      <c r="J519" s="306">
        <f t="shared" ca="1" si="246"/>
        <v>612.90891036688618</v>
      </c>
      <c r="K519" s="307">
        <f t="shared" ca="1" si="247"/>
        <v>-8.9020259904225583</v>
      </c>
      <c r="L519" s="304">
        <f t="shared" ca="1" si="232"/>
        <v>612.97355446532754</v>
      </c>
      <c r="M519" s="306">
        <f t="shared" ca="1" si="248"/>
        <v>-1.5075330348320557</v>
      </c>
      <c r="N519" s="304">
        <f t="shared" ca="1" si="249"/>
        <v>-86.375280372425323</v>
      </c>
      <c r="P519" s="310">
        <f t="shared" ca="1" si="250"/>
        <v>23</v>
      </c>
      <c r="Q519" s="304">
        <f t="shared" ca="1" si="251"/>
        <v>0</v>
      </c>
      <c r="R519" s="306">
        <f t="shared" ca="1" si="252"/>
        <v>0</v>
      </c>
      <c r="S519" s="307">
        <f t="shared" ca="1" si="253"/>
        <v>2.7549999999999994</v>
      </c>
      <c r="T519" s="304">
        <f t="shared" ca="1" si="233"/>
        <v>27.026549999999997</v>
      </c>
      <c r="U519" s="311">
        <f t="shared" ca="1" si="234"/>
        <v>0</v>
      </c>
      <c r="V519" s="306">
        <f t="shared" ca="1" si="235"/>
        <v>1.2260909837821259</v>
      </c>
      <c r="W519" s="304">
        <f t="shared" ca="1" si="236"/>
        <v>24.858443440057894</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0.76736955797634465</v>
      </c>
      <c r="AH519" s="304">
        <f t="shared" ca="1" si="260"/>
        <v>-9.0230055945600416</v>
      </c>
    </row>
    <row r="520" spans="1:34" x14ac:dyDescent="0.2">
      <c r="A520" s="347">
        <f t="shared" ca="1" si="238"/>
        <v>1E-4</v>
      </c>
      <c r="B520" s="304">
        <f t="shared" ca="1" si="239"/>
        <v>33.012800000000603</v>
      </c>
      <c r="D520" s="306">
        <f t="shared" ca="1" si="240"/>
        <v>-0.57044579630528092</v>
      </c>
      <c r="E520" s="307">
        <f t="shared" ca="1" si="241"/>
        <v>-0.80502168808711616</v>
      </c>
      <c r="F520" s="304">
        <f t="shared" ca="1" si="242"/>
        <v>0.9866449841827587</v>
      </c>
      <c r="G520" s="306">
        <f t="shared" ca="1" si="243"/>
        <v>6.290675738844735</v>
      </c>
      <c r="H520" s="307">
        <f t="shared" ca="1" si="244"/>
        <v>-99.30471671419545</v>
      </c>
      <c r="I520" s="304">
        <f t="shared" ca="1" si="245"/>
        <v>99.503765571650092</v>
      </c>
      <c r="J520" s="306">
        <f t="shared" ca="1" si="246"/>
        <v>612.90891036688618</v>
      </c>
      <c r="K520" s="307">
        <f t="shared" ca="1" si="247"/>
        <v>-8.9119564580688699</v>
      </c>
      <c r="L520" s="304">
        <f t="shared" ca="1" si="232"/>
        <v>612.97369876287041</v>
      </c>
      <c r="M520" s="306">
        <f t="shared" ca="1" si="248"/>
        <v>-1.5075336581240482</v>
      </c>
      <c r="N520" s="304">
        <f t="shared" ca="1" si="249"/>
        <v>-86.37531608442589</v>
      </c>
      <c r="P520" s="310">
        <f t="shared" ca="1" si="250"/>
        <v>23</v>
      </c>
      <c r="Q520" s="304">
        <f t="shared" ca="1" si="251"/>
        <v>0</v>
      </c>
      <c r="R520" s="306">
        <f t="shared" ca="1" si="252"/>
        <v>0</v>
      </c>
      <c r="S520" s="307">
        <f t="shared" ca="1" si="253"/>
        <v>2.7549999999999994</v>
      </c>
      <c r="T520" s="304">
        <f t="shared" ca="1" si="233"/>
        <v>27.026549999999997</v>
      </c>
      <c r="U520" s="311">
        <f t="shared" ca="1" si="234"/>
        <v>0</v>
      </c>
      <c r="V520" s="306">
        <f t="shared" ca="1" si="235"/>
        <v>1.2260922013486566</v>
      </c>
      <c r="W520" s="304">
        <f t="shared" ca="1" si="236"/>
        <v>24.858506466129398</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0.7673470672171181</v>
      </c>
      <c r="AH520" s="304">
        <f t="shared" ca="1" si="260"/>
        <v>-9.0230284718903437</v>
      </c>
    </row>
    <row r="521" spans="1:34" x14ac:dyDescent="0.2">
      <c r="A521" s="347">
        <f t="shared" ca="1" si="238"/>
        <v>1E-4</v>
      </c>
      <c r="B521" s="304">
        <f t="shared" ca="1" si="239"/>
        <v>33.012900000000606</v>
      </c>
      <c r="D521" s="306">
        <f t="shared" ca="1" si="240"/>
        <v>-0.57044162986774094</v>
      </c>
      <c r="E521" s="307">
        <f t="shared" ca="1" si="241"/>
        <v>-0.80499850132106943</v>
      </c>
      <c r="F521" s="304">
        <f t="shared" ca="1" si="242"/>
        <v>0.98662365682935693</v>
      </c>
      <c r="G521" s="306">
        <f t="shared" ca="1" si="243"/>
        <v>6.2906186946817479</v>
      </c>
      <c r="H521" s="307">
        <f t="shared" ca="1" si="244"/>
        <v>-99.304797214045578</v>
      </c>
      <c r="I521" s="304">
        <f t="shared" ca="1" si="245"/>
        <v>99.503842304127105</v>
      </c>
      <c r="J521" s="306">
        <f t="shared" ca="1" si="246"/>
        <v>612.90891036688618</v>
      </c>
      <c r="K521" s="307">
        <f t="shared" ca="1" si="247"/>
        <v>-8.9218869337652826</v>
      </c>
      <c r="L521" s="304">
        <f t="shared" ca="1" si="232"/>
        <v>612.97384322137475</v>
      </c>
      <c r="M521" s="306">
        <f t="shared" ca="1" si="248"/>
        <v>-1.5075342814094272</v>
      </c>
      <c r="N521" s="304">
        <f t="shared" ca="1" si="249"/>
        <v>-86.375351796047539</v>
      </c>
      <c r="P521" s="310">
        <f t="shared" ca="1" si="250"/>
        <v>23</v>
      </c>
      <c r="Q521" s="304">
        <f t="shared" ca="1" si="251"/>
        <v>0</v>
      </c>
      <c r="R521" s="306">
        <f t="shared" ca="1" si="252"/>
        <v>0</v>
      </c>
      <c r="S521" s="307">
        <f t="shared" ca="1" si="253"/>
        <v>2.7549999999999994</v>
      </c>
      <c r="T521" s="304">
        <f t="shared" ca="1" si="233"/>
        <v>27.026549999999997</v>
      </c>
      <c r="U521" s="311">
        <f t="shared" ca="1" si="234"/>
        <v>0</v>
      </c>
      <c r="V521" s="306">
        <f t="shared" ca="1" si="235"/>
        <v>1.2260934189173838</v>
      </c>
      <c r="W521" s="304">
        <f t="shared" ca="1" si="236"/>
        <v>24.858569491227414</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0.7673245768033361</v>
      </c>
      <c r="AH521" s="304">
        <f t="shared" ca="1" si="260"/>
        <v>-9.0230513488672965</v>
      </c>
    </row>
    <row r="522" spans="1:34" x14ac:dyDescent="0.2">
      <c r="A522" s="347">
        <f t="shared" ca="1" si="238"/>
        <v>1E-4</v>
      </c>
      <c r="B522" s="304">
        <f t="shared" ca="1" si="239"/>
        <v>33.013000000000609</v>
      </c>
      <c r="D522" s="306">
        <f t="shared" ca="1" si="240"/>
        <v>-0.57043746343873314</v>
      </c>
      <c r="E522" s="307">
        <f t="shared" ca="1" si="241"/>
        <v>-0.80497531491313978</v>
      </c>
      <c r="F522" s="304">
        <f t="shared" ca="1" si="242"/>
        <v>0.98660232987456731</v>
      </c>
      <c r="G522" s="306">
        <f t="shared" ca="1" si="243"/>
        <v>6.2905616509354036</v>
      </c>
      <c r="H522" s="307">
        <f t="shared" ca="1" si="244"/>
        <v>-99.304877711577063</v>
      </c>
      <c r="I522" s="304">
        <f t="shared" ca="1" si="245"/>
        <v>99.503919034355093</v>
      </c>
      <c r="J522" s="306">
        <f t="shared" ca="1" si="246"/>
        <v>612.90891036688618</v>
      </c>
      <c r="K522" s="307">
        <f t="shared" ca="1" si="247"/>
        <v>-8.9318174175115637</v>
      </c>
      <c r="L522" s="304">
        <f t="shared" ca="1" si="232"/>
        <v>612.973987840841</v>
      </c>
      <c r="M522" s="306">
        <f t="shared" ca="1" si="248"/>
        <v>-1.507534904688193</v>
      </c>
      <c r="N522" s="304">
        <f t="shared" ca="1" si="249"/>
        <v>-86.375387507290284</v>
      </c>
      <c r="P522" s="310">
        <f t="shared" ca="1" si="250"/>
        <v>23</v>
      </c>
      <c r="Q522" s="304">
        <f t="shared" ca="1" si="251"/>
        <v>0</v>
      </c>
      <c r="R522" s="306">
        <f t="shared" ca="1" si="252"/>
        <v>0</v>
      </c>
      <c r="S522" s="307">
        <f t="shared" ca="1" si="253"/>
        <v>2.7549999999999994</v>
      </c>
      <c r="T522" s="304">
        <f t="shared" ca="1" si="233"/>
        <v>27.026549999999997</v>
      </c>
      <c r="U522" s="311">
        <f t="shared" ca="1" si="234"/>
        <v>0</v>
      </c>
      <c r="V522" s="306">
        <f t="shared" ca="1" si="235"/>
        <v>1.2260946364883081</v>
      </c>
      <c r="W522" s="304">
        <f t="shared" ca="1" si="236"/>
        <v>24.858632515351953</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0.76730208673500222</v>
      </c>
      <c r="AH522" s="304">
        <f t="shared" ca="1" si="260"/>
        <v>-9.0230742254908964</v>
      </c>
    </row>
    <row r="523" spans="1:34" x14ac:dyDescent="0.2">
      <c r="A523" s="347">
        <f t="shared" ca="1" si="238"/>
        <v>1E-4</v>
      </c>
      <c r="B523" s="304">
        <f t="shared" ca="1" si="239"/>
        <v>33.013100000000613</v>
      </c>
      <c r="D523" s="306">
        <f t="shared" ca="1" si="240"/>
        <v>-0.57043329701825862</v>
      </c>
      <c r="E523" s="307">
        <f t="shared" ca="1" si="241"/>
        <v>-0.80495212886331835</v>
      </c>
      <c r="F523" s="304">
        <f t="shared" ca="1" si="242"/>
        <v>0.98658100331838405</v>
      </c>
      <c r="G523" s="306">
        <f t="shared" ca="1" si="243"/>
        <v>6.2905046076057021</v>
      </c>
      <c r="H523" s="307">
        <f t="shared" ca="1" si="244"/>
        <v>-99.304958206789948</v>
      </c>
      <c r="I523" s="304">
        <f t="shared" ca="1" si="245"/>
        <v>99.503995762334128</v>
      </c>
      <c r="J523" s="306">
        <f t="shared" ca="1" si="246"/>
        <v>612.90891036688618</v>
      </c>
      <c r="K523" s="307">
        <f t="shared" ca="1" si="247"/>
        <v>-8.9417479093074821</v>
      </c>
      <c r="L523" s="304">
        <f t="shared" ca="1" si="232"/>
        <v>612.97413262126918</v>
      </c>
      <c r="M523" s="306">
        <f t="shared" ca="1" si="248"/>
        <v>-1.5075355279603455</v>
      </c>
      <c r="N523" s="304">
        <f t="shared" ca="1" si="249"/>
        <v>-86.375423218154111</v>
      </c>
      <c r="P523" s="310">
        <f t="shared" ca="1" si="250"/>
        <v>23</v>
      </c>
      <c r="Q523" s="304">
        <f t="shared" ca="1" si="251"/>
        <v>0</v>
      </c>
      <c r="R523" s="306">
        <f t="shared" ca="1" si="252"/>
        <v>0</v>
      </c>
      <c r="S523" s="307">
        <f t="shared" ca="1" si="253"/>
        <v>2.7549999999999994</v>
      </c>
      <c r="T523" s="304">
        <f t="shared" ca="1" si="233"/>
        <v>27.026549999999997</v>
      </c>
      <c r="U523" s="311">
        <f t="shared" ca="1" si="234"/>
        <v>0</v>
      </c>
      <c r="V523" s="306">
        <f t="shared" ca="1" si="235"/>
        <v>1.2260958540614282</v>
      </c>
      <c r="W523" s="304">
        <f t="shared" ca="1" si="236"/>
        <v>24.858695538503031</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0.7672795970121129</v>
      </c>
      <c r="AH523" s="304">
        <f t="shared" ca="1" si="260"/>
        <v>-9.023097101761147</v>
      </c>
    </row>
    <row r="524" spans="1:34" x14ac:dyDescent="0.2">
      <c r="A524" s="347">
        <f t="shared" ca="1" si="238"/>
        <v>1E-4</v>
      </c>
      <c r="B524" s="304">
        <f t="shared" ca="1" si="239"/>
        <v>33.013200000000616</v>
      </c>
      <c r="D524" s="306">
        <f t="shared" ca="1" si="240"/>
        <v>-0.57042913060631695</v>
      </c>
      <c r="E524" s="307">
        <f t="shared" ca="1" si="241"/>
        <v>-0.80492894317160335</v>
      </c>
      <c r="F524" s="304">
        <f t="shared" ca="1" si="242"/>
        <v>0.9865596771608055</v>
      </c>
      <c r="G524" s="306">
        <f t="shared" ca="1" si="243"/>
        <v>6.2904475646926414</v>
      </c>
      <c r="H524" s="307">
        <f t="shared" ca="1" si="244"/>
        <v>-99.30503869968426</v>
      </c>
      <c r="I524" s="304">
        <f t="shared" ca="1" si="245"/>
        <v>99.50407248806421</v>
      </c>
      <c r="J524" s="306">
        <f t="shared" ca="1" si="246"/>
        <v>612.90891036688618</v>
      </c>
      <c r="K524" s="307">
        <f t="shared" ca="1" si="247"/>
        <v>-8.9516784091528052</v>
      </c>
      <c r="L524" s="304">
        <f t="shared" ca="1" si="232"/>
        <v>612.97427756265972</v>
      </c>
      <c r="M524" s="306">
        <f t="shared" ca="1" si="248"/>
        <v>-1.5075361512258851</v>
      </c>
      <c r="N524" s="304">
        <f t="shared" ca="1" si="249"/>
        <v>-86.375458928639048</v>
      </c>
      <c r="P524" s="310">
        <f t="shared" ca="1" si="250"/>
        <v>23</v>
      </c>
      <c r="Q524" s="304">
        <f t="shared" ca="1" si="251"/>
        <v>0</v>
      </c>
      <c r="R524" s="306">
        <f t="shared" ca="1" si="252"/>
        <v>0</v>
      </c>
      <c r="S524" s="307">
        <f t="shared" ca="1" si="253"/>
        <v>2.7549999999999994</v>
      </c>
      <c r="T524" s="304">
        <f t="shared" ca="1" si="233"/>
        <v>27.026549999999997</v>
      </c>
      <c r="U524" s="311">
        <f t="shared" ca="1" si="234"/>
        <v>0</v>
      </c>
      <c r="V524" s="306">
        <f t="shared" ca="1" si="235"/>
        <v>1.2260970716367456</v>
      </c>
      <c r="W524" s="304">
        <f t="shared" ca="1" si="236"/>
        <v>24.858758560680666</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0.76725710763466104</v>
      </c>
      <c r="AH524" s="304">
        <f t="shared" ca="1" si="260"/>
        <v>-9.0231199776780535</v>
      </c>
    </row>
    <row r="525" spans="1:34" x14ac:dyDescent="0.2">
      <c r="A525" s="347">
        <f t="shared" ca="1" si="238"/>
        <v>1E-4</v>
      </c>
      <c r="B525" s="304">
        <f t="shared" ca="1" si="239"/>
        <v>33.013300000000619</v>
      </c>
      <c r="D525" s="306">
        <f t="shared" ca="1" si="240"/>
        <v>-0.57042496420290778</v>
      </c>
      <c r="E525" s="307">
        <f t="shared" ca="1" si="241"/>
        <v>-0.80490575783798413</v>
      </c>
      <c r="F525" s="304">
        <f t="shared" ca="1" si="242"/>
        <v>0.98653835140182367</v>
      </c>
      <c r="G525" s="306">
        <f t="shared" ca="1" si="243"/>
        <v>6.2903905221962209</v>
      </c>
      <c r="H525" s="307">
        <f t="shared" ca="1" si="244"/>
        <v>-99.305119190260044</v>
      </c>
      <c r="I525" s="304">
        <f t="shared" ca="1" si="245"/>
        <v>99.504149211545396</v>
      </c>
      <c r="J525" s="306">
        <f t="shared" ca="1" si="246"/>
        <v>612.90891036688618</v>
      </c>
      <c r="K525" s="307">
        <f t="shared" ca="1" si="247"/>
        <v>-8.9616089170473021</v>
      </c>
      <c r="L525" s="304">
        <f t="shared" ca="1" si="232"/>
        <v>612.97442266501287</v>
      </c>
      <c r="M525" s="306">
        <f t="shared" ca="1" si="248"/>
        <v>-1.5075367744848116</v>
      </c>
      <c r="N525" s="304">
        <f t="shared" ca="1" si="249"/>
        <v>-86.375494638745081</v>
      </c>
      <c r="P525" s="310">
        <f t="shared" ca="1" si="250"/>
        <v>23</v>
      </c>
      <c r="Q525" s="304">
        <f t="shared" ca="1" si="251"/>
        <v>0</v>
      </c>
      <c r="R525" s="306">
        <f t="shared" ca="1" si="252"/>
        <v>0</v>
      </c>
      <c r="S525" s="307">
        <f t="shared" ca="1" si="253"/>
        <v>2.7549999999999994</v>
      </c>
      <c r="T525" s="304">
        <f t="shared" ca="1" si="233"/>
        <v>27.026549999999997</v>
      </c>
      <c r="U525" s="311">
        <f t="shared" ca="1" si="234"/>
        <v>0</v>
      </c>
      <c r="V525" s="306">
        <f t="shared" ca="1" si="235"/>
        <v>1.2260982892142593</v>
      </c>
      <c r="W525" s="304">
        <f t="shared" ca="1" si="236"/>
        <v>24.858821581884861</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0.76723461860264308</v>
      </c>
      <c r="AH525" s="304">
        <f t="shared" ca="1" si="260"/>
        <v>-9.0231428532416231</v>
      </c>
    </row>
    <row r="526" spans="1:34" x14ac:dyDescent="0.2">
      <c r="A526" s="347">
        <f t="shared" ca="1" si="238"/>
        <v>1E-4</v>
      </c>
      <c r="B526" s="304">
        <f t="shared" ca="1" si="239"/>
        <v>33.013400000000622</v>
      </c>
      <c r="D526" s="306">
        <f t="shared" ca="1" si="240"/>
        <v>-0.57042079780803423</v>
      </c>
      <c r="E526" s="307">
        <f t="shared" ca="1" si="241"/>
        <v>-0.80488257286246245</v>
      </c>
      <c r="F526" s="304">
        <f t="shared" ca="1" si="242"/>
        <v>0.9865170260414422</v>
      </c>
      <c r="G526" s="306">
        <f t="shared" ca="1" si="243"/>
        <v>6.2903334801164403</v>
      </c>
      <c r="H526" s="307">
        <f t="shared" ca="1" si="244"/>
        <v>-99.305199678517326</v>
      </c>
      <c r="I526" s="304">
        <f t="shared" ca="1" si="245"/>
        <v>99.504225932777715</v>
      </c>
      <c r="J526" s="306">
        <f t="shared" ca="1" si="246"/>
        <v>612.90891036688618</v>
      </c>
      <c r="K526" s="307">
        <f t="shared" ca="1" si="247"/>
        <v>-8.9715394329907419</v>
      </c>
      <c r="L526" s="304">
        <f t="shared" ca="1" si="232"/>
        <v>612.97456792832884</v>
      </c>
      <c r="M526" s="306">
        <f t="shared" ca="1" si="248"/>
        <v>-1.5075373977371254</v>
      </c>
      <c r="N526" s="304">
        <f t="shared" ca="1" si="249"/>
        <v>-86.375530348472225</v>
      </c>
      <c r="P526" s="310">
        <f t="shared" ca="1" si="250"/>
        <v>23</v>
      </c>
      <c r="Q526" s="304">
        <f t="shared" ca="1" si="251"/>
        <v>0</v>
      </c>
      <c r="R526" s="306">
        <f t="shared" ca="1" si="252"/>
        <v>0</v>
      </c>
      <c r="S526" s="307">
        <f t="shared" ca="1" si="253"/>
        <v>2.7549999999999994</v>
      </c>
      <c r="T526" s="304">
        <f t="shared" ca="1" si="233"/>
        <v>27.026549999999997</v>
      </c>
      <c r="U526" s="311">
        <f t="shared" ca="1" si="234"/>
        <v>0</v>
      </c>
      <c r="V526" s="306">
        <f t="shared" ca="1" si="235"/>
        <v>1.2260995067939695</v>
      </c>
      <c r="W526" s="304">
        <f t="shared" ca="1" si="236"/>
        <v>24.858884602115626</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0.76721212991605547</v>
      </c>
      <c r="AH526" s="304">
        <f t="shared" ca="1" si="260"/>
        <v>-9.0231657284518576</v>
      </c>
    </row>
    <row r="527" spans="1:34" x14ac:dyDescent="0.2">
      <c r="A527" s="347">
        <f t="shared" ca="1" si="238"/>
        <v>1E-4</v>
      </c>
      <c r="B527" s="304">
        <f t="shared" ca="1" si="239"/>
        <v>33.013500000000626</v>
      </c>
      <c r="D527" s="306">
        <f t="shared" ca="1" si="240"/>
        <v>-0.57041663142169352</v>
      </c>
      <c r="E527" s="307">
        <f t="shared" ca="1" si="241"/>
        <v>-0.80485938824503478</v>
      </c>
      <c r="F527" s="304">
        <f t="shared" ca="1" si="242"/>
        <v>0.98649570107965689</v>
      </c>
      <c r="G527" s="306">
        <f t="shared" ca="1" si="243"/>
        <v>6.2902764384532981</v>
      </c>
      <c r="H527" s="307">
        <f t="shared" ca="1" si="244"/>
        <v>-99.30528016445615</v>
      </c>
      <c r="I527" s="304">
        <f t="shared" ca="1" si="245"/>
        <v>99.504302651761193</v>
      </c>
      <c r="J527" s="306">
        <f t="shared" ca="1" si="246"/>
        <v>612.90891036688618</v>
      </c>
      <c r="K527" s="307">
        <f t="shared" ca="1" si="247"/>
        <v>-8.98146995698289</v>
      </c>
      <c r="L527" s="304">
        <f t="shared" ca="1" si="232"/>
        <v>612.97471335260798</v>
      </c>
      <c r="M527" s="306">
        <f t="shared" ca="1" si="248"/>
        <v>-1.5075380209828262</v>
      </c>
      <c r="N527" s="304">
        <f t="shared" ca="1" si="249"/>
        <v>-86.375566057820478</v>
      </c>
      <c r="P527" s="310">
        <f t="shared" ca="1" si="250"/>
        <v>23</v>
      </c>
      <c r="Q527" s="304">
        <f t="shared" ca="1" si="251"/>
        <v>0</v>
      </c>
      <c r="R527" s="306">
        <f t="shared" ca="1" si="252"/>
        <v>0</v>
      </c>
      <c r="S527" s="307">
        <f t="shared" ca="1" si="253"/>
        <v>2.7549999999999994</v>
      </c>
      <c r="T527" s="304">
        <f t="shared" ca="1" si="233"/>
        <v>27.026549999999997</v>
      </c>
      <c r="U527" s="311">
        <f t="shared" ca="1" si="234"/>
        <v>0</v>
      </c>
      <c r="V527" s="306">
        <f t="shared" ca="1" si="235"/>
        <v>1.2261007243758761</v>
      </c>
      <c r="W527" s="304">
        <f t="shared" ca="1" si="236"/>
        <v>24.858947621372973</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0.76718964157489822</v>
      </c>
      <c r="AH527" s="304">
        <f t="shared" ca="1" si="260"/>
        <v>-9.0231886033087587</v>
      </c>
    </row>
    <row r="528" spans="1:34" x14ac:dyDescent="0.2">
      <c r="A528" s="347">
        <f t="shared" ca="1" si="238"/>
        <v>1E-4</v>
      </c>
      <c r="B528" s="304">
        <f t="shared" ca="1" si="239"/>
        <v>33.013600000000629</v>
      </c>
      <c r="D528" s="306">
        <f t="shared" ca="1" si="240"/>
        <v>-0.57041246504388943</v>
      </c>
      <c r="E528" s="307">
        <f t="shared" ca="1" si="241"/>
        <v>-0.804836203985694</v>
      </c>
      <c r="F528" s="304">
        <f t="shared" ca="1" si="242"/>
        <v>0.98647437651646475</v>
      </c>
      <c r="G528" s="306">
        <f t="shared" ca="1" si="243"/>
        <v>6.2902193972067941</v>
      </c>
      <c r="H528" s="307">
        <f t="shared" ca="1" si="244"/>
        <v>-99.305360648076544</v>
      </c>
      <c r="I528" s="304">
        <f t="shared" ca="1" si="245"/>
        <v>99.504379368495862</v>
      </c>
      <c r="J528" s="306">
        <f t="shared" ca="1" si="246"/>
        <v>612.90891036688618</v>
      </c>
      <c r="K528" s="307">
        <f t="shared" ca="1" si="247"/>
        <v>-8.9914004890235173</v>
      </c>
      <c r="L528" s="304">
        <f t="shared" ca="1" si="232"/>
        <v>612.97485893785051</v>
      </c>
      <c r="M528" s="306">
        <f t="shared" ca="1" si="248"/>
        <v>-1.5075386442219143</v>
      </c>
      <c r="N528" s="304">
        <f t="shared" ca="1" si="249"/>
        <v>-86.375601766789856</v>
      </c>
      <c r="P528" s="310">
        <f t="shared" ca="1" si="250"/>
        <v>23</v>
      </c>
      <c r="Q528" s="304">
        <f t="shared" ca="1" si="251"/>
        <v>0</v>
      </c>
      <c r="R528" s="306">
        <f t="shared" ca="1" si="252"/>
        <v>0</v>
      </c>
      <c r="S528" s="307">
        <f t="shared" ca="1" si="253"/>
        <v>2.7549999999999994</v>
      </c>
      <c r="T528" s="304">
        <f t="shared" ca="1" si="233"/>
        <v>27.026549999999997</v>
      </c>
      <c r="U528" s="311">
        <f t="shared" ca="1" si="234"/>
        <v>0</v>
      </c>
      <c r="V528" s="306">
        <f t="shared" ca="1" si="235"/>
        <v>1.2261019419599792</v>
      </c>
      <c r="W528" s="304">
        <f t="shared" ca="1" si="236"/>
        <v>24.859010639656898</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0.76716715357916243</v>
      </c>
      <c r="AH528" s="304">
        <f t="shared" ca="1" si="260"/>
        <v>-9.0232114778123336</v>
      </c>
    </row>
    <row r="529" spans="1:34" x14ac:dyDescent="0.2">
      <c r="A529" s="347">
        <f t="shared" ca="1" si="238"/>
        <v>1E-4</v>
      </c>
      <c r="B529" s="304">
        <f t="shared" ca="1" si="239"/>
        <v>33.013700000000632</v>
      </c>
      <c r="D529" s="306">
        <f t="shared" ca="1" si="240"/>
        <v>-0.57040829867462062</v>
      </c>
      <c r="E529" s="307">
        <f t="shared" ca="1" si="241"/>
        <v>-0.80481302008444366</v>
      </c>
      <c r="F529" s="304">
        <f t="shared" ca="1" si="242"/>
        <v>0.98645305235186853</v>
      </c>
      <c r="G529" s="306">
        <f t="shared" ca="1" si="243"/>
        <v>6.2901623563769267</v>
      </c>
      <c r="H529" s="307">
        <f t="shared" ca="1" si="244"/>
        <v>-99.305441129378551</v>
      </c>
      <c r="I529" s="304">
        <f t="shared" ca="1" si="245"/>
        <v>99.50445608298179</v>
      </c>
      <c r="J529" s="306">
        <f t="shared" ca="1" si="246"/>
        <v>612.90891036688618</v>
      </c>
      <c r="K529" s="307">
        <f t="shared" ca="1" si="247"/>
        <v>-9.0013310291123894</v>
      </c>
      <c r="L529" s="304">
        <f t="shared" ca="1" si="232"/>
        <v>612.97500468405667</v>
      </c>
      <c r="M529" s="306">
        <f t="shared" ca="1" si="248"/>
        <v>-1.5075392674543899</v>
      </c>
      <c r="N529" s="304">
        <f t="shared" ca="1" si="249"/>
        <v>-86.375637475380373</v>
      </c>
      <c r="P529" s="310">
        <f t="shared" ca="1" si="250"/>
        <v>23</v>
      </c>
      <c r="Q529" s="304">
        <f t="shared" ca="1" si="251"/>
        <v>0</v>
      </c>
      <c r="R529" s="306">
        <f t="shared" ca="1" si="252"/>
        <v>0</v>
      </c>
      <c r="S529" s="307">
        <f t="shared" ca="1" si="253"/>
        <v>2.7549999999999994</v>
      </c>
      <c r="T529" s="304">
        <f t="shared" ca="1" si="233"/>
        <v>27.026549999999997</v>
      </c>
      <c r="U529" s="311">
        <f t="shared" ca="1" si="234"/>
        <v>0</v>
      </c>
      <c r="V529" s="306">
        <f t="shared" ca="1" si="235"/>
        <v>1.2261031595462788</v>
      </c>
      <c r="W529" s="304">
        <f t="shared" ca="1" si="236"/>
        <v>24.859073656967457</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0.76714466592885344</v>
      </c>
      <c r="AH529" s="304">
        <f t="shared" ca="1" si="260"/>
        <v>-9.0232343519625786</v>
      </c>
    </row>
    <row r="530" spans="1:34" x14ac:dyDescent="0.2">
      <c r="A530" s="347">
        <f t="shared" ca="1" si="238"/>
        <v>1E-4</v>
      </c>
      <c r="B530" s="304">
        <f t="shared" ca="1" si="239"/>
        <v>33.013800000000636</v>
      </c>
      <c r="D530" s="306">
        <f t="shared" ca="1" si="240"/>
        <v>-0.57040413231388754</v>
      </c>
      <c r="E530" s="307">
        <f t="shared" ca="1" si="241"/>
        <v>-0.80478983654126424</v>
      </c>
      <c r="F530" s="304">
        <f t="shared" ca="1" si="242"/>
        <v>0.98643172858585293</v>
      </c>
      <c r="G530" s="306">
        <f t="shared" ca="1" si="243"/>
        <v>6.2901053159636957</v>
      </c>
      <c r="H530" s="307">
        <f t="shared" ca="1" si="244"/>
        <v>-99.305521608362199</v>
      </c>
      <c r="I530" s="304">
        <f t="shared" ca="1" si="245"/>
        <v>99.504532795218964</v>
      </c>
      <c r="J530" s="306">
        <f t="shared" ca="1" si="246"/>
        <v>612.90891036688618</v>
      </c>
      <c r="K530" s="307">
        <f t="shared" ca="1" si="247"/>
        <v>-9.011261577249277</v>
      </c>
      <c r="L530" s="304">
        <f t="shared" ca="1" si="232"/>
        <v>612.97515059122691</v>
      </c>
      <c r="M530" s="306">
        <f t="shared" ca="1" si="248"/>
        <v>-1.5075398906802528</v>
      </c>
      <c r="N530" s="304">
        <f t="shared" ca="1" si="249"/>
        <v>-86.375673183591999</v>
      </c>
      <c r="P530" s="310">
        <f t="shared" ca="1" si="250"/>
        <v>23</v>
      </c>
      <c r="Q530" s="304">
        <f t="shared" ca="1" si="251"/>
        <v>0</v>
      </c>
      <c r="R530" s="306">
        <f t="shared" ca="1" si="252"/>
        <v>0</v>
      </c>
      <c r="S530" s="307">
        <f t="shared" ca="1" si="253"/>
        <v>2.7549999999999994</v>
      </c>
      <c r="T530" s="304">
        <f t="shared" ca="1" si="233"/>
        <v>27.026549999999997</v>
      </c>
      <c r="U530" s="311">
        <f t="shared" ca="1" si="234"/>
        <v>0</v>
      </c>
      <c r="V530" s="306">
        <f t="shared" ca="1" si="235"/>
        <v>1.226104377134775</v>
      </c>
      <c r="W530" s="304">
        <f t="shared" ca="1" si="236"/>
        <v>24.859136673304615</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0.76712217862394994</v>
      </c>
      <c r="AH530" s="304">
        <f t="shared" ca="1" si="260"/>
        <v>-9.0232572257595134</v>
      </c>
    </row>
    <row r="531" spans="1:34" x14ac:dyDescent="0.2">
      <c r="A531" s="347">
        <f t="shared" ca="1" si="238"/>
        <v>1E-4</v>
      </c>
      <c r="B531" s="304">
        <f t="shared" ca="1" si="239"/>
        <v>33.013900000000639</v>
      </c>
      <c r="D531" s="306">
        <f t="shared" ca="1" si="240"/>
        <v>-0.57039996596169262</v>
      </c>
      <c r="E531" s="307">
        <f t="shared" ca="1" si="241"/>
        <v>-0.8047666533561646</v>
      </c>
      <c r="F531" s="304">
        <f t="shared" ca="1" si="242"/>
        <v>0.98641040521842693</v>
      </c>
      <c r="G531" s="306">
        <f t="shared" ca="1" si="243"/>
        <v>6.2900482759670995</v>
      </c>
      <c r="H531" s="307">
        <f t="shared" ca="1" si="244"/>
        <v>-99.30560208502753</v>
      </c>
      <c r="I531" s="304">
        <f t="shared" ca="1" si="245"/>
        <v>99.504609505207455</v>
      </c>
      <c r="J531" s="306">
        <f t="shared" ca="1" si="246"/>
        <v>612.90891036688618</v>
      </c>
      <c r="K531" s="307">
        <f t="shared" ca="1" si="247"/>
        <v>-9.0211921334339458</v>
      </c>
      <c r="L531" s="304">
        <f t="shared" ca="1" si="232"/>
        <v>612.97529665936133</v>
      </c>
      <c r="M531" s="306">
        <f t="shared" ca="1" si="248"/>
        <v>-1.5075405138995033</v>
      </c>
      <c r="N531" s="304">
        <f t="shared" ca="1" si="249"/>
        <v>-86.37570889142475</v>
      </c>
      <c r="P531" s="310">
        <f t="shared" ca="1" si="250"/>
        <v>23</v>
      </c>
      <c r="Q531" s="304">
        <f t="shared" ca="1" si="251"/>
        <v>0</v>
      </c>
      <c r="R531" s="306">
        <f t="shared" ca="1" si="252"/>
        <v>0</v>
      </c>
      <c r="S531" s="307">
        <f t="shared" ca="1" si="253"/>
        <v>2.7549999999999994</v>
      </c>
      <c r="T531" s="304">
        <f t="shared" ca="1" si="233"/>
        <v>27.026549999999997</v>
      </c>
      <c r="U531" s="311">
        <f t="shared" ca="1" si="234"/>
        <v>0</v>
      </c>
      <c r="V531" s="306">
        <f t="shared" ca="1" si="235"/>
        <v>1.2261055947254678</v>
      </c>
      <c r="W531" s="304">
        <f t="shared" ca="1" si="236"/>
        <v>24.859199688668411</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0.76709969166446257</v>
      </c>
      <c r="AH531" s="304">
        <f t="shared" ca="1" si="260"/>
        <v>-9.023280099203129</v>
      </c>
    </row>
    <row r="532" spans="1:34" x14ac:dyDescent="0.2">
      <c r="A532" s="347">
        <f t="shared" ca="1" si="238"/>
        <v>1E-4</v>
      </c>
      <c r="B532" s="304">
        <f t="shared" ca="1" si="239"/>
        <v>33.014000000000642</v>
      </c>
      <c r="D532" s="306">
        <f t="shared" ca="1" si="240"/>
        <v>-0.57039579961803588</v>
      </c>
      <c r="E532" s="307">
        <f t="shared" ca="1" si="241"/>
        <v>-0.80474347052913409</v>
      </c>
      <c r="F532" s="304">
        <f t="shared" ca="1" si="242"/>
        <v>0.98638908224958255</v>
      </c>
      <c r="G532" s="306">
        <f t="shared" ca="1" si="243"/>
        <v>6.289991236387138</v>
      </c>
      <c r="H532" s="307">
        <f t="shared" ca="1" si="244"/>
        <v>-99.305682559374588</v>
      </c>
      <c r="I532" s="304">
        <f t="shared" ca="1" si="245"/>
        <v>99.504686212947291</v>
      </c>
      <c r="J532" s="306">
        <f t="shared" ca="1" si="246"/>
        <v>612.90891036688618</v>
      </c>
      <c r="K532" s="307">
        <f t="shared" ca="1" si="247"/>
        <v>-9.0311226976661665</v>
      </c>
      <c r="L532" s="304">
        <f t="shared" ca="1" si="232"/>
        <v>612.97544288846029</v>
      </c>
      <c r="M532" s="306">
        <f t="shared" ca="1" si="248"/>
        <v>-1.5075411371121414</v>
      </c>
      <c r="N532" s="304">
        <f t="shared" ca="1" si="249"/>
        <v>-86.375744598878669</v>
      </c>
      <c r="P532" s="310">
        <f t="shared" ca="1" si="250"/>
        <v>23</v>
      </c>
      <c r="Q532" s="304">
        <f t="shared" ca="1" si="251"/>
        <v>0</v>
      </c>
      <c r="R532" s="306">
        <f t="shared" ca="1" si="252"/>
        <v>0</v>
      </c>
      <c r="S532" s="307">
        <f t="shared" ca="1" si="253"/>
        <v>2.7549999999999994</v>
      </c>
      <c r="T532" s="304">
        <f t="shared" ca="1" si="233"/>
        <v>27.026549999999997</v>
      </c>
      <c r="U532" s="311">
        <f t="shared" ca="1" si="234"/>
        <v>0</v>
      </c>
      <c r="V532" s="306">
        <f t="shared" ca="1" si="235"/>
        <v>1.2261068123183569</v>
      </c>
      <c r="W532" s="304">
        <f t="shared" ca="1" si="236"/>
        <v>24.85926270305885</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0.76707720505038068</v>
      </c>
      <c r="AH532" s="304">
        <f t="shared" ca="1" si="260"/>
        <v>-9.0233029722934361</v>
      </c>
    </row>
    <row r="533" spans="1:34" x14ac:dyDescent="0.2">
      <c r="A533" s="347">
        <f t="shared" ca="1" si="238"/>
        <v>1E-4</v>
      </c>
      <c r="B533" s="304">
        <f t="shared" ca="1" si="239"/>
        <v>33.014100000000646</v>
      </c>
      <c r="D533" s="306">
        <f t="shared" ca="1" si="240"/>
        <v>-0.57039163328291642</v>
      </c>
      <c r="E533" s="307">
        <f t="shared" ca="1" si="241"/>
        <v>-0.80472028806017271</v>
      </c>
      <c r="F533" s="304">
        <f t="shared" ca="1" si="242"/>
        <v>0.98636775967931978</v>
      </c>
      <c r="G533" s="306">
        <f t="shared" ca="1" si="243"/>
        <v>6.2899341972238094</v>
      </c>
      <c r="H533" s="307">
        <f t="shared" ca="1" si="244"/>
        <v>-99.305763031403401</v>
      </c>
      <c r="I533" s="304">
        <f t="shared" ca="1" si="245"/>
        <v>99.504762918438487</v>
      </c>
      <c r="J533" s="306">
        <f t="shared" ca="1" si="246"/>
        <v>612.90891036688618</v>
      </c>
      <c r="K533" s="307">
        <f t="shared" ca="1" si="247"/>
        <v>-9.0410532699457047</v>
      </c>
      <c r="L533" s="304">
        <f t="shared" ca="1" si="232"/>
        <v>612.9755892785239</v>
      </c>
      <c r="M533" s="306">
        <f t="shared" ca="1" si="248"/>
        <v>-1.5075417603181673</v>
      </c>
      <c r="N533" s="304">
        <f t="shared" ca="1" si="249"/>
        <v>-86.375780305953711</v>
      </c>
      <c r="P533" s="310">
        <f t="shared" ca="1" si="250"/>
        <v>23</v>
      </c>
      <c r="Q533" s="304">
        <f t="shared" ca="1" si="251"/>
        <v>0</v>
      </c>
      <c r="R533" s="306">
        <f t="shared" ca="1" si="252"/>
        <v>0</v>
      </c>
      <c r="S533" s="307">
        <f t="shared" ca="1" si="253"/>
        <v>2.7549999999999994</v>
      </c>
      <c r="T533" s="304">
        <f t="shared" ca="1" si="233"/>
        <v>27.026549999999997</v>
      </c>
      <c r="U533" s="311">
        <f t="shared" ca="1" si="234"/>
        <v>0</v>
      </c>
      <c r="V533" s="306">
        <f t="shared" ca="1" si="235"/>
        <v>1.2261080299134421</v>
      </c>
      <c r="W533" s="304">
        <f t="shared" ca="1" si="236"/>
        <v>24.859325716475929</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0.7670547187817025</v>
      </c>
      <c r="AH533" s="304">
        <f t="shared" ca="1" si="260"/>
        <v>-9.0233258450304366</v>
      </c>
    </row>
    <row r="534" spans="1:34" x14ac:dyDescent="0.2">
      <c r="A534" s="347">
        <f t="shared" ca="1" si="238"/>
        <v>1E-4</v>
      </c>
      <c r="B534" s="304">
        <f t="shared" ca="1" si="239"/>
        <v>33.014200000000649</v>
      </c>
      <c r="D534" s="306">
        <f t="shared" ca="1" si="240"/>
        <v>-0.57038746695633558</v>
      </c>
      <c r="E534" s="307">
        <f t="shared" ca="1" si="241"/>
        <v>-0.80469710594927335</v>
      </c>
      <c r="F534" s="304">
        <f t="shared" ca="1" si="242"/>
        <v>0.98634643750763396</v>
      </c>
      <c r="G534" s="306">
        <f t="shared" ca="1" si="243"/>
        <v>6.2898771584771138</v>
      </c>
      <c r="H534" s="307">
        <f t="shared" ca="1" si="244"/>
        <v>-99.305843501113998</v>
      </c>
      <c r="I534" s="304">
        <f t="shared" ca="1" si="245"/>
        <v>99.5048396216811</v>
      </c>
      <c r="J534" s="306">
        <f t="shared" ca="1" si="246"/>
        <v>612.90891036688618</v>
      </c>
      <c r="K534" s="307">
        <f t="shared" ca="1" si="247"/>
        <v>-9.0509838502723312</v>
      </c>
      <c r="L534" s="304">
        <f t="shared" ca="1" si="232"/>
        <v>612.97573582955272</v>
      </c>
      <c r="M534" s="306">
        <f t="shared" ca="1" si="248"/>
        <v>-1.5075423835175812</v>
      </c>
      <c r="N534" s="304">
        <f t="shared" ca="1" si="249"/>
        <v>-86.375816012649921</v>
      </c>
      <c r="P534" s="310">
        <f t="shared" ca="1" si="250"/>
        <v>23</v>
      </c>
      <c r="Q534" s="304">
        <f t="shared" ca="1" si="251"/>
        <v>0</v>
      </c>
      <c r="R534" s="306">
        <f t="shared" ca="1" si="252"/>
        <v>0</v>
      </c>
      <c r="S534" s="307">
        <f t="shared" ca="1" si="253"/>
        <v>2.7549999999999994</v>
      </c>
      <c r="T534" s="304">
        <f t="shared" ca="1" si="233"/>
        <v>27.026549999999997</v>
      </c>
      <c r="U534" s="311">
        <f t="shared" ca="1" si="234"/>
        <v>0</v>
      </c>
      <c r="V534" s="306">
        <f t="shared" ca="1" si="235"/>
        <v>1.2261092475107238</v>
      </c>
      <c r="W534" s="304">
        <f t="shared" ca="1" si="236"/>
        <v>24.859388728919672</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0.76703223285842626</v>
      </c>
      <c r="AH534" s="304">
        <f t="shared" ca="1" si="260"/>
        <v>-9.023348717414132</v>
      </c>
    </row>
    <row r="535" spans="1:34" x14ac:dyDescent="0.2">
      <c r="A535" s="347">
        <f t="shared" ca="1" si="238"/>
        <v>1E-4</v>
      </c>
      <c r="B535" s="304">
        <f t="shared" ca="1" si="239"/>
        <v>33.014300000000652</v>
      </c>
      <c r="D535" s="306">
        <f t="shared" ca="1" si="240"/>
        <v>-0.57038330063829268</v>
      </c>
      <c r="E535" s="307">
        <f t="shared" ca="1" si="241"/>
        <v>-0.80467392419643424</v>
      </c>
      <c r="F535" s="304">
        <f t="shared" ca="1" si="242"/>
        <v>0.98632511573452386</v>
      </c>
      <c r="G535" s="306">
        <f t="shared" ca="1" si="243"/>
        <v>6.2898201201470503</v>
      </c>
      <c r="H535" s="307">
        <f t="shared" ca="1" si="244"/>
        <v>-99.30592396850642</v>
      </c>
      <c r="I535" s="304">
        <f t="shared" ca="1" si="245"/>
        <v>99.504916322675157</v>
      </c>
      <c r="J535" s="306">
        <f t="shared" ca="1" si="246"/>
        <v>612.90891036688618</v>
      </c>
      <c r="K535" s="307">
        <f t="shared" ca="1" si="247"/>
        <v>-9.0609144386458116</v>
      </c>
      <c r="L535" s="304">
        <f t="shared" ca="1" si="232"/>
        <v>612.97588254154675</v>
      </c>
      <c r="M535" s="306">
        <f t="shared" ca="1" si="248"/>
        <v>-1.5075430067103828</v>
      </c>
      <c r="N535" s="304">
        <f t="shared" ca="1" si="249"/>
        <v>-86.375851718967283</v>
      </c>
      <c r="P535" s="310">
        <f t="shared" ca="1" si="250"/>
        <v>23</v>
      </c>
      <c r="Q535" s="304">
        <f t="shared" ca="1" si="251"/>
        <v>0</v>
      </c>
      <c r="R535" s="306">
        <f t="shared" ca="1" si="252"/>
        <v>0</v>
      </c>
      <c r="S535" s="307">
        <f t="shared" ca="1" si="253"/>
        <v>2.7549999999999994</v>
      </c>
      <c r="T535" s="304">
        <f t="shared" ca="1" si="233"/>
        <v>27.026549999999997</v>
      </c>
      <c r="U535" s="311">
        <f t="shared" ca="1" si="234"/>
        <v>0</v>
      </c>
      <c r="V535" s="306">
        <f t="shared" ca="1" si="235"/>
        <v>1.2261104651102019</v>
      </c>
      <c r="W535" s="304">
        <f t="shared" ca="1" si="236"/>
        <v>24.859451740390092</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0.76700974728054483</v>
      </c>
      <c r="AH535" s="304">
        <f t="shared" ca="1" si="260"/>
        <v>-9.0233715894445297</v>
      </c>
    </row>
    <row r="536" spans="1:34" x14ac:dyDescent="0.2">
      <c r="A536" s="347">
        <f t="shared" ca="1" si="238"/>
        <v>1E-4</v>
      </c>
      <c r="B536" s="304">
        <f t="shared" ca="1" si="239"/>
        <v>33.014400000000656</v>
      </c>
      <c r="D536" s="306">
        <f t="shared" ca="1" si="240"/>
        <v>-0.57037913432879128</v>
      </c>
      <c r="E536" s="307">
        <f t="shared" ca="1" si="241"/>
        <v>-0.80465074280164828</v>
      </c>
      <c r="F536" s="304">
        <f t="shared" ca="1" si="242"/>
        <v>0.98630379435998605</v>
      </c>
      <c r="G536" s="306">
        <f t="shared" ca="1" si="243"/>
        <v>6.289763082233617</v>
      </c>
      <c r="H536" s="307">
        <f t="shared" ca="1" si="244"/>
        <v>-99.306004433580696</v>
      </c>
      <c r="I536" s="304">
        <f t="shared" ca="1" si="245"/>
        <v>99.504993021420674</v>
      </c>
      <c r="J536" s="306">
        <f t="shared" ca="1" si="246"/>
        <v>612.90891036688618</v>
      </c>
      <c r="K536" s="307">
        <f t="shared" ca="1" si="247"/>
        <v>-9.0708450350659167</v>
      </c>
      <c r="L536" s="304">
        <f t="shared" ca="1" si="232"/>
        <v>612.97602941450646</v>
      </c>
      <c r="M536" s="306">
        <f t="shared" ca="1" si="248"/>
        <v>-1.5075436298965723</v>
      </c>
      <c r="N536" s="304">
        <f t="shared" ca="1" si="249"/>
        <v>-86.375887424905784</v>
      </c>
      <c r="P536" s="310">
        <f t="shared" ca="1" si="250"/>
        <v>23</v>
      </c>
      <c r="Q536" s="304">
        <f t="shared" ca="1" si="251"/>
        <v>0</v>
      </c>
      <c r="R536" s="306">
        <f t="shared" ca="1" si="252"/>
        <v>0</v>
      </c>
      <c r="S536" s="307">
        <f t="shared" ca="1" si="253"/>
        <v>2.7549999999999994</v>
      </c>
      <c r="T536" s="304">
        <f t="shared" ca="1" si="233"/>
        <v>27.026549999999997</v>
      </c>
      <c r="U536" s="311">
        <f t="shared" ca="1" si="234"/>
        <v>0</v>
      </c>
      <c r="V536" s="306">
        <f t="shared" ca="1" si="235"/>
        <v>1.2261116827118759</v>
      </c>
      <c r="W536" s="304">
        <f t="shared" ca="1" si="236"/>
        <v>24.859514750887183</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0.76698726204805645</v>
      </c>
      <c r="AH536" s="304">
        <f t="shared" ca="1" si="260"/>
        <v>-9.023394461121633</v>
      </c>
    </row>
    <row r="537" spans="1:34" x14ac:dyDescent="0.2">
      <c r="A537" s="347">
        <f t="shared" ca="1" si="238"/>
        <v>1E-4</v>
      </c>
      <c r="B537" s="304">
        <f t="shared" ca="1" si="239"/>
        <v>33.014500000000659</v>
      </c>
      <c r="D537" s="306">
        <f t="shared" ca="1" si="240"/>
        <v>-0.57037496802783039</v>
      </c>
      <c r="E537" s="307">
        <f t="shared" ca="1" si="241"/>
        <v>-0.80462756176491901</v>
      </c>
      <c r="F537" s="304">
        <f t="shared" ca="1" si="242"/>
        <v>0.98628247338402353</v>
      </c>
      <c r="G537" s="306">
        <f t="shared" ca="1" si="243"/>
        <v>6.2897060447368141</v>
      </c>
      <c r="H537" s="307">
        <f t="shared" ca="1" si="244"/>
        <v>-99.30608489633687</v>
      </c>
      <c r="I537" s="304">
        <f t="shared" ca="1" si="245"/>
        <v>99.505069717917706</v>
      </c>
      <c r="J537" s="306">
        <f t="shared" ca="1" si="246"/>
        <v>612.90891036688618</v>
      </c>
      <c r="K537" s="307">
        <f t="shared" ca="1" si="247"/>
        <v>-9.080775639532412</v>
      </c>
      <c r="L537" s="304">
        <f t="shared" ca="1" si="232"/>
        <v>612.97617644843194</v>
      </c>
      <c r="M537" s="306">
        <f t="shared" ca="1" si="248"/>
        <v>-1.50754425307615</v>
      </c>
      <c r="N537" s="304">
        <f t="shared" ca="1" si="249"/>
        <v>-86.375923130465466</v>
      </c>
      <c r="P537" s="310">
        <f t="shared" ca="1" si="250"/>
        <v>23</v>
      </c>
      <c r="Q537" s="304">
        <f t="shared" ca="1" si="251"/>
        <v>0</v>
      </c>
      <c r="R537" s="306">
        <f t="shared" ca="1" si="252"/>
        <v>0</v>
      </c>
      <c r="S537" s="307">
        <f t="shared" ca="1" si="253"/>
        <v>2.7549999999999994</v>
      </c>
      <c r="T537" s="304">
        <f t="shared" ca="1" si="233"/>
        <v>27.026549999999997</v>
      </c>
      <c r="U537" s="311">
        <f t="shared" ca="1" si="234"/>
        <v>0</v>
      </c>
      <c r="V537" s="306">
        <f t="shared" ca="1" si="235"/>
        <v>1.2261129003157467</v>
      </c>
      <c r="W537" s="304">
        <f t="shared" ca="1" si="236"/>
        <v>24.859577760410975</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0.76696477716096112</v>
      </c>
      <c r="AH537" s="304">
        <f t="shared" ca="1" si="260"/>
        <v>-9.0234173324454403</v>
      </c>
    </row>
    <row r="538" spans="1:34" x14ac:dyDescent="0.2">
      <c r="A538" s="347">
        <f t="shared" ca="1" si="238"/>
        <v>1E-4</v>
      </c>
      <c r="B538" s="304">
        <f t="shared" ca="1" si="239"/>
        <v>33.014600000000662</v>
      </c>
      <c r="D538" s="306">
        <f t="shared" ca="1" si="240"/>
        <v>-0.57037080173540988</v>
      </c>
      <c r="E538" s="307">
        <f t="shared" ca="1" si="241"/>
        <v>-0.80460438108623578</v>
      </c>
      <c r="F538" s="304">
        <f t="shared" ca="1" si="242"/>
        <v>0.98626115280662796</v>
      </c>
      <c r="G538" s="306">
        <f t="shared" ca="1" si="243"/>
        <v>6.2896490076566405</v>
      </c>
      <c r="H538" s="307">
        <f t="shared" ca="1" si="244"/>
        <v>-99.306165356774983</v>
      </c>
      <c r="I538" s="304">
        <f t="shared" ca="1" si="245"/>
        <v>99.505146412166297</v>
      </c>
      <c r="J538" s="306">
        <f t="shared" ca="1" si="246"/>
        <v>612.90891036688618</v>
      </c>
      <c r="K538" s="307">
        <f t="shared" ca="1" si="247"/>
        <v>-9.0907062520450683</v>
      </c>
      <c r="L538" s="304">
        <f t="shared" ca="1" si="232"/>
        <v>612.97632364332367</v>
      </c>
      <c r="M538" s="306">
        <f t="shared" ca="1" si="248"/>
        <v>-1.5075448762491159</v>
      </c>
      <c r="N538" s="304">
        <f t="shared" ca="1" si="249"/>
        <v>-86.375958835646315</v>
      </c>
      <c r="P538" s="310">
        <f t="shared" ca="1" si="250"/>
        <v>23</v>
      </c>
      <c r="Q538" s="304">
        <f t="shared" ca="1" si="251"/>
        <v>0</v>
      </c>
      <c r="R538" s="306">
        <f t="shared" ca="1" si="252"/>
        <v>0</v>
      </c>
      <c r="S538" s="307">
        <f t="shared" ca="1" si="253"/>
        <v>2.7549999999999994</v>
      </c>
      <c r="T538" s="304">
        <f t="shared" ca="1" si="233"/>
        <v>27.026549999999997</v>
      </c>
      <c r="U538" s="311">
        <f t="shared" ca="1" si="234"/>
        <v>0</v>
      </c>
      <c r="V538" s="306">
        <f t="shared" ca="1" si="235"/>
        <v>1.2261141179218136</v>
      </c>
      <c r="W538" s="304">
        <f t="shared" ca="1" si="236"/>
        <v>24.859640768961484</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0.76694229261924463</v>
      </c>
      <c r="AH538" s="304">
        <f t="shared" ca="1" si="260"/>
        <v>-9.023440203415964</v>
      </c>
    </row>
    <row r="539" spans="1:34" x14ac:dyDescent="0.2">
      <c r="A539" s="347">
        <f t="shared" ca="1" si="238"/>
        <v>1E-4</v>
      </c>
      <c r="B539" s="304">
        <f t="shared" ca="1" si="239"/>
        <v>33.014700000000666</v>
      </c>
      <c r="D539" s="306">
        <f t="shared" ca="1" si="240"/>
        <v>-0.57036663545153088</v>
      </c>
      <c r="E539" s="307">
        <f t="shared" ca="1" si="241"/>
        <v>-0.8045812007655897</v>
      </c>
      <c r="F539" s="304">
        <f t="shared" ca="1" si="242"/>
        <v>0.98623983262779324</v>
      </c>
      <c r="G539" s="306">
        <f t="shared" ca="1" si="243"/>
        <v>6.2895919709930954</v>
      </c>
      <c r="H539" s="307">
        <f t="shared" ca="1" si="244"/>
        <v>-99.306245814895064</v>
      </c>
      <c r="I539" s="304">
        <f t="shared" ca="1" si="245"/>
        <v>99.505223104166475</v>
      </c>
      <c r="J539" s="306">
        <f t="shared" ca="1" si="246"/>
        <v>612.90891036688618</v>
      </c>
      <c r="K539" s="307">
        <f t="shared" ca="1" si="247"/>
        <v>-9.1006368726036513</v>
      </c>
      <c r="L539" s="304">
        <f t="shared" ca="1" si="232"/>
        <v>612.97647099918174</v>
      </c>
      <c r="M539" s="306">
        <f t="shared" ca="1" si="248"/>
        <v>-1.50754549941547</v>
      </c>
      <c r="N539" s="304">
        <f t="shared" ca="1" si="249"/>
        <v>-86.375994540448346</v>
      </c>
      <c r="P539" s="310">
        <f t="shared" ca="1" si="250"/>
        <v>23</v>
      </c>
      <c r="Q539" s="304">
        <f t="shared" ca="1" si="251"/>
        <v>0</v>
      </c>
      <c r="R539" s="306">
        <f t="shared" ca="1" si="252"/>
        <v>0</v>
      </c>
      <c r="S539" s="307">
        <f t="shared" ca="1" si="253"/>
        <v>2.7549999999999994</v>
      </c>
      <c r="T539" s="304">
        <f t="shared" ca="1" si="233"/>
        <v>27.026549999999997</v>
      </c>
      <c r="U539" s="311">
        <f t="shared" ca="1" si="234"/>
        <v>0</v>
      </c>
      <c r="V539" s="306">
        <f t="shared" ca="1" si="235"/>
        <v>1.2261153355300767</v>
      </c>
      <c r="W539" s="304">
        <f t="shared" ca="1" si="236"/>
        <v>24.859703776538705</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0.76691980842290874</v>
      </c>
      <c r="AH539" s="304">
        <f t="shared" ca="1" si="260"/>
        <v>-9.0234630740332076</v>
      </c>
    </row>
    <row r="540" spans="1:34" x14ac:dyDescent="0.2">
      <c r="A540" s="347">
        <f t="shared" ca="1" si="238"/>
        <v>1E-4</v>
      </c>
      <c r="B540" s="304">
        <f t="shared" ca="1" si="239"/>
        <v>33.014800000000669</v>
      </c>
      <c r="D540" s="306">
        <f t="shared" ca="1" si="240"/>
        <v>-0.57036246917619504</v>
      </c>
      <c r="E540" s="307">
        <f t="shared" ca="1" si="241"/>
        <v>-0.80455802080298433</v>
      </c>
      <c r="F540" s="304">
        <f t="shared" ca="1" si="242"/>
        <v>0.98621851284752382</v>
      </c>
      <c r="G540" s="306">
        <f t="shared" ca="1" si="243"/>
        <v>6.289534934746178</v>
      </c>
      <c r="H540" s="307">
        <f t="shared" ca="1" si="244"/>
        <v>-99.306326270697141</v>
      </c>
      <c r="I540" s="304">
        <f t="shared" ca="1" si="245"/>
        <v>99.50529979391824</v>
      </c>
      <c r="J540" s="306">
        <f t="shared" ca="1" si="246"/>
        <v>612.90891036688618</v>
      </c>
      <c r="K540" s="307">
        <f t="shared" ca="1" si="247"/>
        <v>-9.1105675012079317</v>
      </c>
      <c r="L540" s="304">
        <f t="shared" ca="1" si="232"/>
        <v>612.97661851600651</v>
      </c>
      <c r="M540" s="306">
        <f t="shared" ca="1" si="248"/>
        <v>-1.5075461225752125</v>
      </c>
      <c r="N540" s="304">
        <f t="shared" ca="1" si="249"/>
        <v>-86.376030244871558</v>
      </c>
      <c r="P540" s="310">
        <f t="shared" ca="1" si="250"/>
        <v>23</v>
      </c>
      <c r="Q540" s="304">
        <f t="shared" ca="1" si="251"/>
        <v>0</v>
      </c>
      <c r="R540" s="306">
        <f t="shared" ca="1" si="252"/>
        <v>0</v>
      </c>
      <c r="S540" s="307">
        <f t="shared" ca="1" si="253"/>
        <v>2.7549999999999994</v>
      </c>
      <c r="T540" s="304">
        <f t="shared" ca="1" si="233"/>
        <v>27.026549999999997</v>
      </c>
      <c r="U540" s="311">
        <f t="shared" ca="1" si="234"/>
        <v>0</v>
      </c>
      <c r="V540" s="306">
        <f t="shared" ca="1" si="235"/>
        <v>1.2261165531405358</v>
      </c>
      <c r="W540" s="304">
        <f t="shared" ca="1" si="236"/>
        <v>24.859766783142639</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0.76689732457194992</v>
      </c>
      <c r="AH540" s="304">
        <f t="shared" ca="1" si="260"/>
        <v>-9.0234859442971729</v>
      </c>
    </row>
    <row r="541" spans="1:34" x14ac:dyDescent="0.2">
      <c r="A541" s="347">
        <f t="shared" ca="1" si="238"/>
        <v>1E-4</v>
      </c>
      <c r="B541" s="304">
        <f t="shared" ca="1" si="239"/>
        <v>33.014900000000672</v>
      </c>
      <c r="D541" s="306">
        <f t="shared" ca="1" si="240"/>
        <v>-0.57035830290940093</v>
      </c>
      <c r="E541" s="307">
        <f t="shared" ca="1" si="241"/>
        <v>-0.80453484119841967</v>
      </c>
      <c r="F541" s="304">
        <f t="shared" ca="1" si="242"/>
        <v>0.98619719346581913</v>
      </c>
      <c r="G541" s="306">
        <f t="shared" ca="1" si="243"/>
        <v>6.2894778989158873</v>
      </c>
      <c r="H541" s="307">
        <f t="shared" ca="1" si="244"/>
        <v>-99.306406724181258</v>
      </c>
      <c r="I541" s="304">
        <f t="shared" ca="1" si="245"/>
        <v>99.505376481421663</v>
      </c>
      <c r="J541" s="306">
        <f t="shared" ca="1" si="246"/>
        <v>612.90891036688618</v>
      </c>
      <c r="K541" s="307">
        <f t="shared" ca="1" si="247"/>
        <v>-9.120498137857675</v>
      </c>
      <c r="L541" s="304">
        <f t="shared" ca="1" si="232"/>
        <v>612.9767661937982</v>
      </c>
      <c r="M541" s="306">
        <f t="shared" ca="1" si="248"/>
        <v>-1.5075467457283434</v>
      </c>
      <c r="N541" s="304">
        <f t="shared" ca="1" si="249"/>
        <v>-86.376065948915937</v>
      </c>
      <c r="P541" s="310">
        <f t="shared" ca="1" si="250"/>
        <v>23</v>
      </c>
      <c r="Q541" s="304">
        <f t="shared" ca="1" si="251"/>
        <v>0</v>
      </c>
      <c r="R541" s="306">
        <f t="shared" ca="1" si="252"/>
        <v>0</v>
      </c>
      <c r="S541" s="307">
        <f t="shared" ca="1" si="253"/>
        <v>2.7549999999999994</v>
      </c>
      <c r="T541" s="304">
        <f t="shared" ca="1" si="233"/>
        <v>27.026549999999997</v>
      </c>
      <c r="U541" s="311">
        <f t="shared" ca="1" si="234"/>
        <v>0</v>
      </c>
      <c r="V541" s="306">
        <f t="shared" ca="1" si="235"/>
        <v>1.2261177707531912</v>
      </c>
      <c r="W541" s="304">
        <f t="shared" ca="1" si="236"/>
        <v>24.859829788773325</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0.76687484106636994</v>
      </c>
      <c r="AH541" s="304">
        <f t="shared" ca="1" si="260"/>
        <v>-9.0235088142078563</v>
      </c>
    </row>
    <row r="542" spans="1:34" x14ac:dyDescent="0.2">
      <c r="A542" s="347">
        <f t="shared" ca="1" si="238"/>
        <v>1E-4</v>
      </c>
      <c r="B542" s="304">
        <f t="shared" ca="1" si="239"/>
        <v>33.015000000000676</v>
      </c>
      <c r="D542" s="306">
        <f t="shared" ca="1" si="240"/>
        <v>-0.57035413665115076</v>
      </c>
      <c r="E542" s="307">
        <f t="shared" ca="1" si="241"/>
        <v>-0.80451166195188151</v>
      </c>
      <c r="F542" s="304">
        <f t="shared" ca="1" si="242"/>
        <v>0.98617587448266952</v>
      </c>
      <c r="G542" s="306">
        <f t="shared" ca="1" si="243"/>
        <v>6.2894208635022224</v>
      </c>
      <c r="H542" s="307">
        <f t="shared" ca="1" si="244"/>
        <v>-99.306487175347456</v>
      </c>
      <c r="I542" s="304">
        <f t="shared" ca="1" si="245"/>
        <v>99.505453166676787</v>
      </c>
      <c r="J542" s="306">
        <f t="shared" ca="1" si="246"/>
        <v>612.90891036688618</v>
      </c>
      <c r="K542" s="307">
        <f t="shared" ca="1" si="247"/>
        <v>-9.1304287825526522</v>
      </c>
      <c r="L542" s="304">
        <f t="shared" ca="1" si="232"/>
        <v>612.97691403255715</v>
      </c>
      <c r="M542" s="306">
        <f t="shared" ca="1" si="248"/>
        <v>-1.5075473688748628</v>
      </c>
      <c r="N542" s="304">
        <f t="shared" ca="1" si="249"/>
        <v>-86.376101652581525</v>
      </c>
      <c r="P542" s="310">
        <f t="shared" ca="1" si="250"/>
        <v>23</v>
      </c>
      <c r="Q542" s="304">
        <f t="shared" ca="1" si="251"/>
        <v>0</v>
      </c>
      <c r="R542" s="306">
        <f t="shared" ca="1" si="252"/>
        <v>0</v>
      </c>
      <c r="S542" s="307">
        <f t="shared" ca="1" si="253"/>
        <v>2.7549999999999994</v>
      </c>
      <c r="T542" s="304">
        <f t="shared" ca="1" si="233"/>
        <v>27.026549999999997</v>
      </c>
      <c r="U542" s="311">
        <f t="shared" ca="1" si="234"/>
        <v>0</v>
      </c>
      <c r="V542" s="306">
        <f t="shared" ca="1" si="235"/>
        <v>1.2261189883680428</v>
      </c>
      <c r="W542" s="304">
        <f t="shared" ca="1" si="236"/>
        <v>24.859892793430763</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0.76685235790615458</v>
      </c>
      <c r="AH542" s="304">
        <f t="shared" ca="1" si="260"/>
        <v>-9.0235316837652739</v>
      </c>
    </row>
    <row r="543" spans="1:34" x14ac:dyDescent="0.2">
      <c r="A543" s="347">
        <f t="shared" ca="1" si="238"/>
        <v>1E-4</v>
      </c>
      <c r="B543" s="304">
        <f t="shared" ca="1" si="239"/>
        <v>33.015100000000679</v>
      </c>
      <c r="D543" s="306">
        <f t="shared" ca="1" si="240"/>
        <v>-0.57034997040144375</v>
      </c>
      <c r="E543" s="307">
        <f t="shared" ca="1" si="241"/>
        <v>-0.80448848306336807</v>
      </c>
      <c r="F543" s="304">
        <f t="shared" ca="1" si="242"/>
        <v>0.98615455589807366</v>
      </c>
      <c r="G543" s="306">
        <f t="shared" ca="1" si="243"/>
        <v>6.2893638285051825</v>
      </c>
      <c r="H543" s="307">
        <f t="shared" ca="1" si="244"/>
        <v>-99.306567624195765</v>
      </c>
      <c r="I543" s="304">
        <f t="shared" ca="1" si="245"/>
        <v>99.505529849683612</v>
      </c>
      <c r="J543" s="306">
        <f t="shared" ca="1" si="246"/>
        <v>612.90891036688618</v>
      </c>
      <c r="K543" s="307">
        <f t="shared" ca="1" si="247"/>
        <v>-9.1403594352926287</v>
      </c>
      <c r="L543" s="304">
        <f t="shared" ca="1" si="232"/>
        <v>612.97706203228358</v>
      </c>
      <c r="M543" s="306">
        <f t="shared" ca="1" si="248"/>
        <v>-1.507547992014771</v>
      </c>
      <c r="N543" s="304">
        <f t="shared" ca="1" si="249"/>
        <v>-86.376137355868309</v>
      </c>
      <c r="P543" s="310">
        <f t="shared" ca="1" si="250"/>
        <v>23</v>
      </c>
      <c r="Q543" s="304">
        <f t="shared" ca="1" si="251"/>
        <v>0</v>
      </c>
      <c r="R543" s="306">
        <f t="shared" ca="1" si="252"/>
        <v>0</v>
      </c>
      <c r="S543" s="307">
        <f t="shared" ca="1" si="253"/>
        <v>2.7549999999999994</v>
      </c>
      <c r="T543" s="304">
        <f t="shared" ca="1" si="233"/>
        <v>27.026549999999997</v>
      </c>
      <c r="U543" s="311">
        <f t="shared" ca="1" si="234"/>
        <v>0</v>
      </c>
      <c r="V543" s="306">
        <f t="shared" ca="1" si="235"/>
        <v>1.2261202059850909</v>
      </c>
      <c r="W543" s="304">
        <f t="shared" ca="1" si="236"/>
        <v>24.859955797114964</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0.76682987509130385</v>
      </c>
      <c r="AH543" s="304">
        <f t="shared" ca="1" si="260"/>
        <v>-9.0235545529694257</v>
      </c>
    </row>
    <row r="544" spans="1:34" x14ac:dyDescent="0.2">
      <c r="A544" s="347">
        <f t="shared" ca="1" si="238"/>
        <v>1E-4</v>
      </c>
      <c r="B544" s="304">
        <f t="shared" ca="1" si="239"/>
        <v>33.015200000000682</v>
      </c>
      <c r="D544" s="306">
        <f t="shared" ca="1" si="240"/>
        <v>-0.57034580416028113</v>
      </c>
      <c r="E544" s="307">
        <f t="shared" ca="1" si="241"/>
        <v>-0.80446530453287757</v>
      </c>
      <c r="F544" s="304">
        <f t="shared" ca="1" si="242"/>
        <v>0.9861332377120311</v>
      </c>
      <c r="G544" s="306">
        <f t="shared" ca="1" si="243"/>
        <v>6.2893067939247667</v>
      </c>
      <c r="H544" s="307">
        <f t="shared" ca="1" si="244"/>
        <v>-99.306648070726212</v>
      </c>
      <c r="I544" s="304">
        <f t="shared" ca="1" si="245"/>
        <v>99.505606530442179</v>
      </c>
      <c r="J544" s="306">
        <f t="shared" ca="1" si="246"/>
        <v>612.90891036688618</v>
      </c>
      <c r="K544" s="307">
        <f t="shared" ca="1" si="247"/>
        <v>-9.1502900960773754</v>
      </c>
      <c r="L544" s="304">
        <f t="shared" ca="1" si="232"/>
        <v>612.97721019297774</v>
      </c>
      <c r="M544" s="306">
        <f t="shared" ca="1" si="248"/>
        <v>-1.5075486151480677</v>
      </c>
      <c r="N544" s="304">
        <f t="shared" ca="1" si="249"/>
        <v>-86.376173058776288</v>
      </c>
      <c r="P544" s="310">
        <f t="shared" ca="1" si="250"/>
        <v>23</v>
      </c>
      <c r="Q544" s="304">
        <f t="shared" ca="1" si="251"/>
        <v>0</v>
      </c>
      <c r="R544" s="306">
        <f t="shared" ca="1" si="252"/>
        <v>0</v>
      </c>
      <c r="S544" s="307">
        <f t="shared" ca="1" si="253"/>
        <v>2.7549999999999994</v>
      </c>
      <c r="T544" s="304">
        <f t="shared" ca="1" si="233"/>
        <v>27.026549999999997</v>
      </c>
      <c r="U544" s="311">
        <f t="shared" ca="1" si="234"/>
        <v>0</v>
      </c>
      <c r="V544" s="306">
        <f t="shared" ca="1" si="235"/>
        <v>1.2261214236043345</v>
      </c>
      <c r="W544" s="304">
        <f t="shared" ca="1" si="236"/>
        <v>24.860018799825916</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0.76680739262181596</v>
      </c>
      <c r="AH544" s="304">
        <f t="shared" ca="1" si="260"/>
        <v>-9.0235774218203151</v>
      </c>
    </row>
    <row r="545" spans="1:34" x14ac:dyDescent="0.2">
      <c r="A545" s="347">
        <f t="shared" ca="1" si="238"/>
        <v>1E-4</v>
      </c>
      <c r="B545" s="304">
        <f t="shared" ca="1" si="239"/>
        <v>33.015300000000686</v>
      </c>
      <c r="D545" s="306">
        <f t="shared" ca="1" si="240"/>
        <v>-0.57034163792766368</v>
      </c>
      <c r="E545" s="307">
        <f t="shared" ca="1" si="241"/>
        <v>-0.80444212636041357</v>
      </c>
      <c r="F545" s="304">
        <f t="shared" ca="1" si="242"/>
        <v>0.98611191992454572</v>
      </c>
      <c r="G545" s="306">
        <f t="shared" ca="1" si="243"/>
        <v>6.289249759760974</v>
      </c>
      <c r="H545" s="307">
        <f t="shared" ca="1" si="244"/>
        <v>-99.306728514938854</v>
      </c>
      <c r="I545" s="304">
        <f t="shared" ca="1" si="245"/>
        <v>99.505683208952561</v>
      </c>
      <c r="J545" s="306">
        <f t="shared" ca="1" si="246"/>
        <v>612.90891036688618</v>
      </c>
      <c r="K545" s="307">
        <f t="shared" ca="1" si="247"/>
        <v>-9.1602207649066578</v>
      </c>
      <c r="L545" s="304">
        <f t="shared" ca="1" si="232"/>
        <v>612.97735851464006</v>
      </c>
      <c r="M545" s="306">
        <f t="shared" ca="1" si="248"/>
        <v>-1.5075492382747533</v>
      </c>
      <c r="N545" s="304">
        <f t="shared" ca="1" si="249"/>
        <v>-86.376208761305477</v>
      </c>
      <c r="P545" s="310">
        <f t="shared" ca="1" si="250"/>
        <v>23</v>
      </c>
      <c r="Q545" s="304">
        <f t="shared" ca="1" si="251"/>
        <v>0</v>
      </c>
      <c r="R545" s="306">
        <f t="shared" ca="1" si="252"/>
        <v>0</v>
      </c>
      <c r="S545" s="307">
        <f t="shared" ca="1" si="253"/>
        <v>2.7549999999999994</v>
      </c>
      <c r="T545" s="304">
        <f t="shared" ca="1" si="233"/>
        <v>27.026549999999997</v>
      </c>
      <c r="U545" s="311">
        <f t="shared" ca="1" si="234"/>
        <v>0</v>
      </c>
      <c r="V545" s="306">
        <f t="shared" ca="1" si="235"/>
        <v>1.2261226412257746</v>
      </c>
      <c r="W545" s="304">
        <f t="shared" ca="1" si="236"/>
        <v>24.860081801563677</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0.76678491049769093</v>
      </c>
      <c r="AH545" s="304">
        <f t="shared" ca="1" si="260"/>
        <v>-9.0236002903179386</v>
      </c>
    </row>
    <row r="546" spans="1:34" x14ac:dyDescent="0.2">
      <c r="A546" s="347">
        <f t="shared" ca="1" si="238"/>
        <v>1E-4</v>
      </c>
      <c r="B546" s="304">
        <f t="shared" ca="1" si="239"/>
        <v>33.015400000000689</v>
      </c>
      <c r="D546" s="306">
        <f t="shared" ca="1" si="240"/>
        <v>-0.57033747170359206</v>
      </c>
      <c r="E546" s="307">
        <f t="shared" ca="1" si="241"/>
        <v>-0.80441894854595297</v>
      </c>
      <c r="F546" s="304">
        <f t="shared" ca="1" si="242"/>
        <v>0.98609060253559977</v>
      </c>
      <c r="G546" s="306">
        <f t="shared" ca="1" si="243"/>
        <v>6.2891927260138036</v>
      </c>
      <c r="H546" s="307">
        <f t="shared" ca="1" si="244"/>
        <v>-99.306808956833706</v>
      </c>
      <c r="I546" s="304">
        <f t="shared" ca="1" si="245"/>
        <v>99.505759885214758</v>
      </c>
      <c r="J546" s="306">
        <f t="shared" ca="1" si="246"/>
        <v>612.90891036688618</v>
      </c>
      <c r="K546" s="307">
        <f t="shared" ca="1" si="247"/>
        <v>-9.1701514417802468</v>
      </c>
      <c r="L546" s="304">
        <f t="shared" ca="1" si="232"/>
        <v>612.97750699727055</v>
      </c>
      <c r="M546" s="306">
        <f t="shared" ca="1" si="248"/>
        <v>-1.5075498613948277</v>
      </c>
      <c r="N546" s="304">
        <f t="shared" ca="1" si="249"/>
        <v>-86.376244463455862</v>
      </c>
      <c r="P546" s="310">
        <f t="shared" ca="1" si="250"/>
        <v>23</v>
      </c>
      <c r="Q546" s="304">
        <f t="shared" ca="1" si="251"/>
        <v>0</v>
      </c>
      <c r="R546" s="306">
        <f t="shared" ca="1" si="252"/>
        <v>0</v>
      </c>
      <c r="S546" s="307">
        <f t="shared" ca="1" si="253"/>
        <v>2.7549999999999994</v>
      </c>
      <c r="T546" s="304">
        <f t="shared" ca="1" si="233"/>
        <v>27.026549999999997</v>
      </c>
      <c r="U546" s="311">
        <f t="shared" ca="1" si="234"/>
        <v>0</v>
      </c>
      <c r="V546" s="306">
        <f t="shared" ca="1" si="235"/>
        <v>1.2261238588494106</v>
      </c>
      <c r="W546" s="304">
        <f t="shared" ca="1" si="236"/>
        <v>24.860144802328229</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0.76676242871891276</v>
      </c>
      <c r="AH546" s="304">
        <f t="shared" ca="1" si="260"/>
        <v>-9.0236231584623159</v>
      </c>
    </row>
    <row r="547" spans="1:34" x14ac:dyDescent="0.2">
      <c r="A547" s="347">
        <f t="shared" ca="1" si="238"/>
        <v>1E-4</v>
      </c>
      <c r="B547" s="304">
        <f t="shared" ca="1" si="239"/>
        <v>33.015500000000692</v>
      </c>
      <c r="D547" s="306">
        <f t="shared" ca="1" si="240"/>
        <v>-0.57033330548806704</v>
      </c>
      <c r="E547" s="307">
        <f t="shared" ca="1" si="241"/>
        <v>-0.80439577108950466</v>
      </c>
      <c r="F547" s="304">
        <f t="shared" ca="1" si="242"/>
        <v>0.98606928554520124</v>
      </c>
      <c r="G547" s="306">
        <f t="shared" ca="1" si="243"/>
        <v>6.2891356926832547</v>
      </c>
      <c r="H547" s="307">
        <f t="shared" ca="1" si="244"/>
        <v>-99.30688939641081</v>
      </c>
      <c r="I547" s="304">
        <f t="shared" ca="1" si="245"/>
        <v>99.505836559228783</v>
      </c>
      <c r="J547" s="306">
        <f t="shared" ca="1" si="246"/>
        <v>612.90891036688618</v>
      </c>
      <c r="K547" s="307">
        <f t="shared" ca="1" si="247"/>
        <v>-9.1800821266979096</v>
      </c>
      <c r="L547" s="304">
        <f t="shared" ca="1" si="232"/>
        <v>612.97765564086967</v>
      </c>
      <c r="M547" s="306">
        <f t="shared" ca="1" si="248"/>
        <v>-1.507550484508291</v>
      </c>
      <c r="N547" s="304">
        <f t="shared" ca="1" si="249"/>
        <v>-86.37628016522747</v>
      </c>
      <c r="P547" s="310">
        <f t="shared" ca="1" si="250"/>
        <v>23</v>
      </c>
      <c r="Q547" s="304">
        <f t="shared" ca="1" si="251"/>
        <v>0</v>
      </c>
      <c r="R547" s="306">
        <f t="shared" ca="1" si="252"/>
        <v>0</v>
      </c>
      <c r="S547" s="307">
        <f t="shared" ca="1" si="253"/>
        <v>2.7549999999999994</v>
      </c>
      <c r="T547" s="304">
        <f t="shared" ca="1" si="233"/>
        <v>27.026549999999997</v>
      </c>
      <c r="U547" s="311">
        <f t="shared" ca="1" si="234"/>
        <v>0</v>
      </c>
      <c r="V547" s="306">
        <f t="shared" ca="1" si="235"/>
        <v>1.2261250764752429</v>
      </c>
      <c r="W547" s="304">
        <f t="shared" ca="1" si="236"/>
        <v>24.860207802119575</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0.76673994728548323</v>
      </c>
      <c r="AH547" s="304">
        <f t="shared" ca="1" si="260"/>
        <v>-9.0236460262534433</v>
      </c>
    </row>
    <row r="548" spans="1:34" x14ac:dyDescent="0.2">
      <c r="A548" s="347">
        <f t="shared" ca="1" si="238"/>
        <v>1E-4</v>
      </c>
      <c r="B548" s="304">
        <f t="shared" ca="1" si="239"/>
        <v>33.015600000000696</v>
      </c>
      <c r="D548" s="306">
        <f t="shared" ca="1" si="240"/>
        <v>-0.57032913928108941</v>
      </c>
      <c r="E548" s="307">
        <f t="shared" ca="1" si="241"/>
        <v>-0.80437259399106686</v>
      </c>
      <c r="F548" s="304">
        <f t="shared" ca="1" si="242"/>
        <v>0.98604796895334956</v>
      </c>
      <c r="G548" s="306">
        <f t="shared" ca="1" si="243"/>
        <v>6.2890786597693262</v>
      </c>
      <c r="H548" s="307">
        <f t="shared" ca="1" si="244"/>
        <v>-99.306969833670209</v>
      </c>
      <c r="I548" s="304">
        <f t="shared" ca="1" si="245"/>
        <v>99.505913230994736</v>
      </c>
      <c r="J548" s="306">
        <f t="shared" ca="1" si="246"/>
        <v>612.90891036688618</v>
      </c>
      <c r="K548" s="307">
        <f t="shared" ca="1" si="247"/>
        <v>-9.1900128196594135</v>
      </c>
      <c r="L548" s="304">
        <f t="shared" ca="1" si="232"/>
        <v>612.97780444543764</v>
      </c>
      <c r="M548" s="306">
        <f t="shared" ca="1" si="248"/>
        <v>-1.5075511076151435</v>
      </c>
      <c r="N548" s="304">
        <f t="shared" ca="1" si="249"/>
        <v>-86.376315866620303</v>
      </c>
      <c r="P548" s="310">
        <f t="shared" ca="1" si="250"/>
        <v>23</v>
      </c>
      <c r="Q548" s="304">
        <f t="shared" ca="1" si="251"/>
        <v>0</v>
      </c>
      <c r="R548" s="306">
        <f t="shared" ca="1" si="252"/>
        <v>0</v>
      </c>
      <c r="S548" s="307">
        <f t="shared" ca="1" si="253"/>
        <v>2.7549999999999994</v>
      </c>
      <c r="T548" s="304">
        <f t="shared" ca="1" si="233"/>
        <v>27.026549999999997</v>
      </c>
      <c r="U548" s="311">
        <f t="shared" ca="1" si="234"/>
        <v>0</v>
      </c>
      <c r="V548" s="306">
        <f t="shared" ca="1" si="235"/>
        <v>1.2261262941032709</v>
      </c>
      <c r="W548" s="304">
        <f t="shared" ca="1" si="236"/>
        <v>24.860270800937748</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0.76671746619740588</v>
      </c>
      <c r="AH548" s="304">
        <f t="shared" ca="1" si="260"/>
        <v>-9.0236688936913172</v>
      </c>
    </row>
    <row r="549" spans="1:34" x14ac:dyDescent="0.2">
      <c r="A549" s="347">
        <f t="shared" ca="1" si="238"/>
        <v>1E-4</v>
      </c>
      <c r="B549" s="304">
        <f t="shared" ca="1" si="239"/>
        <v>33.015700000000699</v>
      </c>
      <c r="D549" s="306">
        <f t="shared" ca="1" si="240"/>
        <v>-0.57032497308265739</v>
      </c>
      <c r="E549" s="307">
        <f t="shared" ca="1" si="241"/>
        <v>-0.80434941725062892</v>
      </c>
      <c r="F549" s="304">
        <f t="shared" ca="1" si="242"/>
        <v>0.98602665276003587</v>
      </c>
      <c r="G549" s="306">
        <f t="shared" ca="1" si="243"/>
        <v>6.2890216272720183</v>
      </c>
      <c r="H549" s="307">
        <f t="shared" ca="1" si="244"/>
        <v>-99.307050268611931</v>
      </c>
      <c r="I549" s="304">
        <f t="shared" ca="1" si="245"/>
        <v>99.505989900512574</v>
      </c>
      <c r="J549" s="306">
        <f t="shared" ca="1" si="246"/>
        <v>612.90891036688618</v>
      </c>
      <c r="K549" s="307">
        <f t="shared" ca="1" si="247"/>
        <v>-9.1999435206645277</v>
      </c>
      <c r="L549" s="304">
        <f t="shared" ca="1" si="232"/>
        <v>612.97795341097469</v>
      </c>
      <c r="M549" s="306">
        <f t="shared" ca="1" si="248"/>
        <v>-1.5075517307153852</v>
      </c>
      <c r="N549" s="304">
        <f t="shared" ca="1" si="249"/>
        <v>-86.376351567634359</v>
      </c>
      <c r="P549" s="310">
        <f t="shared" ca="1" si="250"/>
        <v>23</v>
      </c>
      <c r="Q549" s="304">
        <f t="shared" ca="1" si="251"/>
        <v>0</v>
      </c>
      <c r="R549" s="306">
        <f t="shared" ca="1" si="252"/>
        <v>0</v>
      </c>
      <c r="S549" s="307">
        <f t="shared" ca="1" si="253"/>
        <v>2.7549999999999994</v>
      </c>
      <c r="T549" s="304">
        <f t="shared" ca="1" si="233"/>
        <v>27.026549999999997</v>
      </c>
      <c r="U549" s="311">
        <f t="shared" ca="1" si="234"/>
        <v>0</v>
      </c>
      <c r="V549" s="306">
        <f t="shared" ca="1" si="235"/>
        <v>1.2261275117334947</v>
      </c>
      <c r="W549" s="304">
        <f t="shared" ca="1" si="236"/>
        <v>24.860333798782726</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0.76669498545466652</v>
      </c>
      <c r="AH549" s="304">
        <f t="shared" ca="1" si="260"/>
        <v>-9.0236917607759537</v>
      </c>
    </row>
    <row r="550" spans="1:34" x14ac:dyDescent="0.2">
      <c r="A550" s="347">
        <f t="shared" ca="1" si="238"/>
        <v>1E-4</v>
      </c>
      <c r="B550" s="304">
        <f t="shared" ca="1" si="239"/>
        <v>33.015800000000702</v>
      </c>
      <c r="D550" s="306">
        <f t="shared" ca="1" si="240"/>
        <v>-0.57032080689277342</v>
      </c>
      <c r="E550" s="307">
        <f t="shared" ca="1" si="241"/>
        <v>-0.80432624086819438</v>
      </c>
      <c r="F550" s="304">
        <f t="shared" ca="1" si="242"/>
        <v>0.98600533696526449</v>
      </c>
      <c r="G550" s="306">
        <f t="shared" ca="1" si="243"/>
        <v>6.2889645951913291</v>
      </c>
      <c r="H550" s="307">
        <f t="shared" ca="1" si="244"/>
        <v>-99.307130701236019</v>
      </c>
      <c r="I550" s="304">
        <f t="shared" ca="1" si="245"/>
        <v>99.506066567782412</v>
      </c>
      <c r="J550" s="306">
        <f t="shared" ca="1" si="246"/>
        <v>612.90891036688618</v>
      </c>
      <c r="K550" s="307">
        <f t="shared" ca="1" si="247"/>
        <v>-9.2098742297130194</v>
      </c>
      <c r="L550" s="304">
        <f t="shared" ca="1" si="232"/>
        <v>612.97810253748128</v>
      </c>
      <c r="M550" s="306">
        <f t="shared" ca="1" si="248"/>
        <v>-1.5075523538090161</v>
      </c>
      <c r="N550" s="304">
        <f t="shared" ca="1" si="249"/>
        <v>-86.376387268269653</v>
      </c>
      <c r="P550" s="310">
        <f t="shared" ca="1" si="250"/>
        <v>23</v>
      </c>
      <c r="Q550" s="304">
        <f t="shared" ca="1" si="251"/>
        <v>0</v>
      </c>
      <c r="R550" s="306">
        <f t="shared" ca="1" si="252"/>
        <v>0</v>
      </c>
      <c r="S550" s="307">
        <f t="shared" ca="1" si="253"/>
        <v>2.7549999999999994</v>
      </c>
      <c r="T550" s="304">
        <f t="shared" ca="1" si="233"/>
        <v>27.026549999999997</v>
      </c>
      <c r="U550" s="311">
        <f t="shared" ca="1" si="234"/>
        <v>0</v>
      </c>
      <c r="V550" s="306">
        <f t="shared" ca="1" si="235"/>
        <v>1.2261287293659149</v>
      </c>
      <c r="W550" s="304">
        <f t="shared" ca="1" si="236"/>
        <v>24.860396795654577</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0.76667250505727402</v>
      </c>
      <c r="AH550" s="304">
        <f t="shared" ca="1" si="260"/>
        <v>-9.0237146275073439</v>
      </c>
    </row>
    <row r="551" spans="1:34" x14ac:dyDescent="0.2">
      <c r="A551" s="347">
        <f t="shared" ca="1" si="238"/>
        <v>1E-4</v>
      </c>
      <c r="B551" s="304">
        <f t="shared" ca="1" si="239"/>
        <v>33.015900000000705</v>
      </c>
      <c r="D551" s="306">
        <f t="shared" ca="1" si="240"/>
        <v>-0.57031664071143839</v>
      </c>
      <c r="E551" s="307">
        <f t="shared" ca="1" si="241"/>
        <v>-0.80430306484374547</v>
      </c>
      <c r="F551" s="304">
        <f t="shared" ca="1" si="242"/>
        <v>0.98598402156902232</v>
      </c>
      <c r="G551" s="306">
        <f t="shared" ca="1" si="243"/>
        <v>6.2889075635272578</v>
      </c>
      <c r="H551" s="307">
        <f t="shared" ca="1" si="244"/>
        <v>-99.307211131542502</v>
      </c>
      <c r="I551" s="304">
        <f t="shared" ca="1" si="245"/>
        <v>99.50614323280422</v>
      </c>
      <c r="J551" s="306">
        <f t="shared" ca="1" si="246"/>
        <v>612.90891036688618</v>
      </c>
      <c r="K551" s="307">
        <f t="shared" ca="1" si="247"/>
        <v>-9.2198049468046577</v>
      </c>
      <c r="L551" s="304">
        <f t="shared" ca="1" si="232"/>
        <v>612.9782518249574</v>
      </c>
      <c r="M551" s="306">
        <f t="shared" ca="1" si="248"/>
        <v>-1.5075529768960363</v>
      </c>
      <c r="N551" s="304">
        <f t="shared" ca="1" si="249"/>
        <v>-86.376422968526185</v>
      </c>
      <c r="P551" s="310">
        <f t="shared" ca="1" si="250"/>
        <v>23</v>
      </c>
      <c r="Q551" s="304">
        <f t="shared" ca="1" si="251"/>
        <v>0</v>
      </c>
      <c r="R551" s="306">
        <f t="shared" ca="1" si="252"/>
        <v>0</v>
      </c>
      <c r="S551" s="307">
        <f t="shared" ca="1" si="253"/>
        <v>2.7549999999999994</v>
      </c>
      <c r="T551" s="304">
        <f t="shared" ca="1" si="233"/>
        <v>27.026549999999997</v>
      </c>
      <c r="U551" s="311">
        <f t="shared" ca="1" si="234"/>
        <v>0</v>
      </c>
      <c r="V551" s="306">
        <f t="shared" ca="1" si="235"/>
        <v>1.2261299470005311</v>
      </c>
      <c r="W551" s="304">
        <f t="shared" ca="1" si="236"/>
        <v>24.860459791553264</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0.76665002500520352</v>
      </c>
      <c r="AH551" s="304">
        <f t="shared" ca="1" si="260"/>
        <v>-9.0237374938855108</v>
      </c>
    </row>
    <row r="552" spans="1:34" x14ac:dyDescent="0.2">
      <c r="A552" s="347">
        <f t="shared" ca="1" si="238"/>
        <v>1E-4</v>
      </c>
      <c r="B552" s="304">
        <f t="shared" ca="1" si="239"/>
        <v>33.016000000000709</v>
      </c>
      <c r="D552" s="306">
        <f t="shared" ca="1" si="240"/>
        <v>-0.57031247453865241</v>
      </c>
      <c r="E552" s="307">
        <f t="shared" ca="1" si="241"/>
        <v>-0.80427988917728932</v>
      </c>
      <c r="F552" s="304">
        <f t="shared" ca="1" si="242"/>
        <v>0.98596270657131546</v>
      </c>
      <c r="G552" s="306">
        <f t="shared" ca="1" si="243"/>
        <v>6.2888505322798043</v>
      </c>
      <c r="H552" s="307">
        <f t="shared" ca="1" si="244"/>
        <v>-99.307291559531421</v>
      </c>
      <c r="I552" s="304">
        <f t="shared" ca="1" si="245"/>
        <v>99.50621989557807</v>
      </c>
      <c r="J552" s="306">
        <f t="shared" ca="1" si="246"/>
        <v>612.90891036688618</v>
      </c>
      <c r="K552" s="307">
        <f t="shared" ca="1" si="247"/>
        <v>-9.2297356719392116</v>
      </c>
      <c r="L552" s="304">
        <f t="shared" ca="1" si="232"/>
        <v>612.97840127340339</v>
      </c>
      <c r="M552" s="306">
        <f t="shared" ca="1" si="248"/>
        <v>-1.5075535999764458</v>
      </c>
      <c r="N552" s="304">
        <f t="shared" ca="1" si="249"/>
        <v>-86.376458668403941</v>
      </c>
      <c r="P552" s="310">
        <f t="shared" ca="1" si="250"/>
        <v>23</v>
      </c>
      <c r="Q552" s="304">
        <f t="shared" ca="1" si="251"/>
        <v>0</v>
      </c>
      <c r="R552" s="306">
        <f t="shared" ca="1" si="252"/>
        <v>0</v>
      </c>
      <c r="S552" s="307">
        <f t="shared" ca="1" si="253"/>
        <v>2.7549999999999994</v>
      </c>
      <c r="T552" s="304">
        <f t="shared" ca="1" si="233"/>
        <v>27.026549999999997</v>
      </c>
      <c r="U552" s="311">
        <f t="shared" ca="1" si="234"/>
        <v>0</v>
      </c>
      <c r="V552" s="306">
        <f t="shared" ca="1" si="235"/>
        <v>1.2261311646373427</v>
      </c>
      <c r="W552" s="304">
        <f t="shared" ca="1" si="236"/>
        <v>24.860522786478807</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0.76662754529846922</v>
      </c>
      <c r="AH552" s="304">
        <f t="shared" ca="1" si="260"/>
        <v>-9.0237603599104421</v>
      </c>
    </row>
    <row r="553" spans="1:34" x14ac:dyDescent="0.2">
      <c r="A553" s="347">
        <f t="shared" ca="1" si="238"/>
        <v>1E-4</v>
      </c>
      <c r="B553" s="304">
        <f t="shared" ca="1" si="239"/>
        <v>33.016100000000712</v>
      </c>
      <c r="D553" s="306">
        <f t="shared" ca="1" si="240"/>
        <v>-0.57030830837441693</v>
      </c>
      <c r="E553" s="307">
        <f t="shared" ca="1" si="241"/>
        <v>-0.80425671386882058</v>
      </c>
      <c r="F553" s="304">
        <f t="shared" ca="1" si="242"/>
        <v>0.98594139197214103</v>
      </c>
      <c r="G553" s="306">
        <f t="shared" ca="1" si="243"/>
        <v>6.2887935014489669</v>
      </c>
      <c r="H553" s="307">
        <f t="shared" ca="1" si="244"/>
        <v>-99.307371985202806</v>
      </c>
      <c r="I553" s="304">
        <f t="shared" ca="1" si="245"/>
        <v>99.506296556103976</v>
      </c>
      <c r="J553" s="306">
        <f t="shared" ca="1" si="246"/>
        <v>612.90891036688618</v>
      </c>
      <c r="K553" s="307">
        <f t="shared" ca="1" si="247"/>
        <v>-9.2396664051164485</v>
      </c>
      <c r="L553" s="304">
        <f t="shared" ca="1" si="232"/>
        <v>612.97855088281972</v>
      </c>
      <c r="M553" s="306">
        <f t="shared" ca="1" si="248"/>
        <v>-1.507554223050245</v>
      </c>
      <c r="N553" s="304">
        <f t="shared" ca="1" si="249"/>
        <v>-86.376494367902964</v>
      </c>
      <c r="P553" s="310">
        <f t="shared" ca="1" si="250"/>
        <v>23</v>
      </c>
      <c r="Q553" s="304">
        <f t="shared" ca="1" si="251"/>
        <v>0</v>
      </c>
      <c r="R553" s="306">
        <f t="shared" ca="1" si="252"/>
        <v>0</v>
      </c>
      <c r="S553" s="307">
        <f t="shared" ca="1" si="253"/>
        <v>2.7549999999999994</v>
      </c>
      <c r="T553" s="304">
        <f t="shared" ca="1" si="233"/>
        <v>27.026549999999997</v>
      </c>
      <c r="U553" s="311">
        <f t="shared" ca="1" si="234"/>
        <v>0</v>
      </c>
      <c r="V553" s="306">
        <f t="shared" ca="1" si="235"/>
        <v>1.2261323822763506</v>
      </c>
      <c r="W553" s="304">
        <f t="shared" ca="1" si="236"/>
        <v>24.860585780431226</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0.76660506593706224</v>
      </c>
      <c r="AH553" s="304">
        <f t="shared" ca="1" si="260"/>
        <v>-9.0237832255821466</v>
      </c>
    </row>
    <row r="554" spans="1:34" x14ac:dyDescent="0.2">
      <c r="A554" s="347">
        <f t="shared" ca="1" si="238"/>
        <v>1E-4</v>
      </c>
      <c r="B554" s="304">
        <f t="shared" ca="1" si="239"/>
        <v>33.016200000000715</v>
      </c>
      <c r="D554" s="306">
        <f t="shared" ca="1" si="240"/>
        <v>-0.57030414221872971</v>
      </c>
      <c r="E554" s="307">
        <f t="shared" ca="1" si="241"/>
        <v>-0.80423353891833216</v>
      </c>
      <c r="F554" s="304">
        <f t="shared" ca="1" si="242"/>
        <v>0.98592007777149238</v>
      </c>
      <c r="G554" s="306">
        <f t="shared" ca="1" si="243"/>
        <v>6.2887364710347446</v>
      </c>
      <c r="H554" s="307">
        <f t="shared" ca="1" si="244"/>
        <v>-99.307452408556699</v>
      </c>
      <c r="I554" s="304">
        <f t="shared" ca="1" si="245"/>
        <v>99.506373214381981</v>
      </c>
      <c r="J554" s="306">
        <f t="shared" ca="1" si="246"/>
        <v>612.90891036688618</v>
      </c>
      <c r="K554" s="307">
        <f t="shared" ca="1" si="247"/>
        <v>-9.2495971463361357</v>
      </c>
      <c r="L554" s="304">
        <f t="shared" ca="1" si="232"/>
        <v>612.97870065320637</v>
      </c>
      <c r="M554" s="306">
        <f t="shared" ca="1" si="248"/>
        <v>-1.5075548461174337</v>
      </c>
      <c r="N554" s="304">
        <f t="shared" ca="1" si="249"/>
        <v>-86.376530067023239</v>
      </c>
      <c r="P554" s="310">
        <f t="shared" ca="1" si="250"/>
        <v>23</v>
      </c>
      <c r="Q554" s="304">
        <f t="shared" ca="1" si="251"/>
        <v>0</v>
      </c>
      <c r="R554" s="306">
        <f t="shared" ca="1" si="252"/>
        <v>0</v>
      </c>
      <c r="S554" s="307">
        <f t="shared" ca="1" si="253"/>
        <v>2.7549999999999994</v>
      </c>
      <c r="T554" s="304">
        <f t="shared" ca="1" si="233"/>
        <v>27.026549999999997</v>
      </c>
      <c r="U554" s="311">
        <f t="shared" ca="1" si="234"/>
        <v>0</v>
      </c>
      <c r="V554" s="306">
        <f t="shared" ca="1" si="235"/>
        <v>1.2261335999175544</v>
      </c>
      <c r="W554" s="304">
        <f t="shared" ca="1" si="236"/>
        <v>24.860648773410535</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0.7665825869209808</v>
      </c>
      <c r="AH554" s="304">
        <f t="shared" ca="1" si="260"/>
        <v>-9.0238060909006279</v>
      </c>
    </row>
    <row r="555" spans="1:34" x14ac:dyDescent="0.2">
      <c r="A555" s="347">
        <f t="shared" ca="1" si="238"/>
        <v>1E-4</v>
      </c>
      <c r="B555" s="304">
        <f t="shared" ca="1" si="239"/>
        <v>33.016300000000719</v>
      </c>
      <c r="D555" s="306">
        <f t="shared" ca="1" si="240"/>
        <v>-0.57029997607159422</v>
      </c>
      <c r="E555" s="307">
        <f t="shared" ca="1" si="241"/>
        <v>-0.80421036432581872</v>
      </c>
      <c r="F555" s="304">
        <f t="shared" ca="1" si="242"/>
        <v>0.98589876396936771</v>
      </c>
      <c r="G555" s="306">
        <f t="shared" ca="1" si="243"/>
        <v>6.2886794410371376</v>
      </c>
      <c r="H555" s="307">
        <f t="shared" ca="1" si="244"/>
        <v>-99.307532829593129</v>
      </c>
      <c r="I555" s="304">
        <f t="shared" ca="1" si="245"/>
        <v>99.506449870412126</v>
      </c>
      <c r="J555" s="306">
        <f t="shared" ca="1" si="246"/>
        <v>612.90891036688618</v>
      </c>
      <c r="K555" s="307">
        <f t="shared" ca="1" si="247"/>
        <v>-9.259527895598044</v>
      </c>
      <c r="L555" s="304">
        <f t="shared" ca="1" si="232"/>
        <v>612.97885058456382</v>
      </c>
      <c r="M555" s="306">
        <f t="shared" ca="1" si="248"/>
        <v>-1.507555469178012</v>
      </c>
      <c r="N555" s="304">
        <f t="shared" ca="1" si="249"/>
        <v>-86.376565765764752</v>
      </c>
      <c r="P555" s="310">
        <f t="shared" ca="1" si="250"/>
        <v>23</v>
      </c>
      <c r="Q555" s="304">
        <f t="shared" ca="1" si="251"/>
        <v>0</v>
      </c>
      <c r="R555" s="306">
        <f t="shared" ca="1" si="252"/>
        <v>0</v>
      </c>
      <c r="S555" s="307">
        <f t="shared" ca="1" si="253"/>
        <v>2.7549999999999994</v>
      </c>
      <c r="T555" s="304">
        <f t="shared" ca="1" si="233"/>
        <v>27.026549999999997</v>
      </c>
      <c r="U555" s="311">
        <f t="shared" ca="1" si="234"/>
        <v>0</v>
      </c>
      <c r="V555" s="306">
        <f t="shared" ca="1" si="235"/>
        <v>1.2261348175609541</v>
      </c>
      <c r="W555" s="304">
        <f t="shared" ca="1" si="236"/>
        <v>24.860711765416735</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0.76656010825021248</v>
      </c>
      <c r="AH555" s="304">
        <f t="shared" ca="1" si="260"/>
        <v>-9.0238289558658948</v>
      </c>
    </row>
    <row r="556" spans="1:34" x14ac:dyDescent="0.2">
      <c r="A556" s="347">
        <f t="shared" ca="1" si="238"/>
        <v>1E-4</v>
      </c>
      <c r="B556" s="304">
        <f t="shared" ca="1" si="239"/>
        <v>33.016400000000722</v>
      </c>
      <c r="D556" s="306">
        <f t="shared" ca="1" si="240"/>
        <v>-0.57029580993301154</v>
      </c>
      <c r="E556" s="307">
        <f t="shared" ca="1" si="241"/>
        <v>-0.80418719009128026</v>
      </c>
      <c r="F556" s="304">
        <f t="shared" ca="1" si="242"/>
        <v>0.98587745056576814</v>
      </c>
      <c r="G556" s="306">
        <f t="shared" ca="1" si="243"/>
        <v>6.288622411456144</v>
      </c>
      <c r="H556" s="307">
        <f t="shared" ca="1" si="244"/>
        <v>-99.307613248312137</v>
      </c>
      <c r="I556" s="304">
        <f t="shared" ca="1" si="245"/>
        <v>99.506526524194427</v>
      </c>
      <c r="J556" s="306">
        <f t="shared" ca="1" si="246"/>
        <v>612.90891036688618</v>
      </c>
      <c r="K556" s="307">
        <f t="shared" ca="1" si="247"/>
        <v>-9.2694586529019389</v>
      </c>
      <c r="L556" s="304">
        <f t="shared" ca="1" si="232"/>
        <v>612.97900067689227</v>
      </c>
      <c r="M556" s="306">
        <f t="shared" ca="1" si="248"/>
        <v>-1.5075560922319802</v>
      </c>
      <c r="N556" s="304">
        <f t="shared" ca="1" si="249"/>
        <v>-86.376601464127532</v>
      </c>
      <c r="P556" s="310">
        <f t="shared" ca="1" si="250"/>
        <v>23</v>
      </c>
      <c r="Q556" s="304">
        <f t="shared" ca="1" si="251"/>
        <v>0</v>
      </c>
      <c r="R556" s="306">
        <f t="shared" ca="1" si="252"/>
        <v>0</v>
      </c>
      <c r="S556" s="307">
        <f t="shared" ca="1" si="253"/>
        <v>2.7549999999999994</v>
      </c>
      <c r="T556" s="304">
        <f t="shared" ca="1" si="233"/>
        <v>27.026549999999997</v>
      </c>
      <c r="U556" s="311">
        <f t="shared" ca="1" si="234"/>
        <v>0</v>
      </c>
      <c r="V556" s="306">
        <f t="shared" ca="1" si="235"/>
        <v>1.2261360352065496</v>
      </c>
      <c r="W556" s="304">
        <f t="shared" ca="1" si="236"/>
        <v>24.860774756449842</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0.7665376299247626</v>
      </c>
      <c r="AH556" s="304">
        <f t="shared" ca="1" si="260"/>
        <v>-9.0238518204779457</v>
      </c>
    </row>
    <row r="557" spans="1:34" x14ac:dyDescent="0.2">
      <c r="A557" s="347">
        <f t="shared" ca="1" si="238"/>
        <v>1E-4</v>
      </c>
      <c r="B557" s="304">
        <f t="shared" ca="1" si="239"/>
        <v>33.016500000000725</v>
      </c>
      <c r="D557" s="306">
        <f t="shared" ca="1" si="240"/>
        <v>-0.57029164380297914</v>
      </c>
      <c r="E557" s="307">
        <f t="shared" ca="1" si="241"/>
        <v>-0.80416401621471145</v>
      </c>
      <c r="F557" s="304">
        <f t="shared" ca="1" si="242"/>
        <v>0.98585613756068824</v>
      </c>
      <c r="G557" s="306">
        <f t="shared" ca="1" si="243"/>
        <v>6.2885653822917638</v>
      </c>
      <c r="H557" s="307">
        <f t="shared" ca="1" si="244"/>
        <v>-99.307693664713753</v>
      </c>
      <c r="I557" s="304">
        <f t="shared" ca="1" si="245"/>
        <v>99.506603175728927</v>
      </c>
      <c r="J557" s="306">
        <f t="shared" ca="1" si="246"/>
        <v>612.90891036688618</v>
      </c>
      <c r="K557" s="307">
        <f t="shared" ca="1" si="247"/>
        <v>-9.2793894182475896</v>
      </c>
      <c r="L557" s="304">
        <f t="shared" ca="1" si="232"/>
        <v>612.97915093019208</v>
      </c>
      <c r="M557" s="306">
        <f t="shared" ca="1" si="248"/>
        <v>-1.5075567152793383</v>
      </c>
      <c r="N557" s="304">
        <f t="shared" ca="1" si="249"/>
        <v>-86.376637162111592</v>
      </c>
      <c r="P557" s="310">
        <f t="shared" ca="1" si="250"/>
        <v>23</v>
      </c>
      <c r="Q557" s="304">
        <f t="shared" ca="1" si="251"/>
        <v>0</v>
      </c>
      <c r="R557" s="306">
        <f t="shared" ca="1" si="252"/>
        <v>0</v>
      </c>
      <c r="S557" s="307">
        <f t="shared" ca="1" si="253"/>
        <v>2.7549999999999994</v>
      </c>
      <c r="T557" s="304">
        <f t="shared" ca="1" si="233"/>
        <v>27.026549999999997</v>
      </c>
      <c r="U557" s="311">
        <f t="shared" ca="1" si="234"/>
        <v>0</v>
      </c>
      <c r="V557" s="306">
        <f t="shared" ca="1" si="235"/>
        <v>1.2261372528543404</v>
      </c>
      <c r="W557" s="304">
        <f t="shared" ca="1" si="236"/>
        <v>24.860837746509855</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0.7665151519446205</v>
      </c>
      <c r="AH557" s="304">
        <f t="shared" ca="1" si="260"/>
        <v>-9.0238746847367874</v>
      </c>
    </row>
    <row r="558" spans="1:34" x14ac:dyDescent="0.2">
      <c r="A558" s="347">
        <f t="shared" ca="1" si="238"/>
        <v>1E-4</v>
      </c>
      <c r="B558" s="304">
        <f t="shared" ca="1" si="239"/>
        <v>33.016600000000729</v>
      </c>
      <c r="D558" s="306">
        <f t="shared" ca="1" si="240"/>
        <v>-0.57028747768149801</v>
      </c>
      <c r="E558" s="307">
        <f t="shared" ca="1" si="241"/>
        <v>-0.8041408426961123</v>
      </c>
      <c r="F558" s="304">
        <f t="shared" ca="1" si="242"/>
        <v>0.98583482495412933</v>
      </c>
      <c r="G558" s="306">
        <f t="shared" ca="1" si="243"/>
        <v>6.2885083535439952</v>
      </c>
      <c r="H558" s="307">
        <f t="shared" ca="1" si="244"/>
        <v>-99.307774078798019</v>
      </c>
      <c r="I558" s="304">
        <f t="shared" ca="1" si="245"/>
        <v>99.506679825015667</v>
      </c>
      <c r="J558" s="306">
        <f t="shared" ca="1" si="246"/>
        <v>612.90891036688618</v>
      </c>
      <c r="K558" s="307">
        <f t="shared" ca="1" si="247"/>
        <v>-9.289320191634765</v>
      </c>
      <c r="L558" s="304">
        <f t="shared" ca="1" si="232"/>
        <v>612.97930134446335</v>
      </c>
      <c r="M558" s="306">
        <f t="shared" ca="1" si="248"/>
        <v>-1.5075573383200862</v>
      </c>
      <c r="N558" s="304">
        <f t="shared" ca="1" si="249"/>
        <v>-86.376672859716905</v>
      </c>
      <c r="P558" s="310">
        <f t="shared" ca="1" si="250"/>
        <v>23</v>
      </c>
      <c r="Q558" s="304">
        <f t="shared" ca="1" si="251"/>
        <v>0</v>
      </c>
      <c r="R558" s="306">
        <f t="shared" ca="1" si="252"/>
        <v>0</v>
      </c>
      <c r="S558" s="307">
        <f t="shared" ca="1" si="253"/>
        <v>2.7549999999999994</v>
      </c>
      <c r="T558" s="304">
        <f t="shared" ca="1" si="233"/>
        <v>27.026549999999997</v>
      </c>
      <c r="U558" s="311">
        <f t="shared" ca="1" si="234"/>
        <v>0</v>
      </c>
      <c r="V558" s="306">
        <f t="shared" ca="1" si="235"/>
        <v>1.2261384705043274</v>
      </c>
      <c r="W558" s="304">
        <f t="shared" ca="1" si="236"/>
        <v>24.860900735596804</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0.76649267430979506</v>
      </c>
      <c r="AH558" s="304">
        <f t="shared" ca="1" si="260"/>
        <v>-9.0238975486424167</v>
      </c>
    </row>
    <row r="559" spans="1:34" x14ac:dyDescent="0.2">
      <c r="A559" s="347">
        <f t="shared" ca="1" si="238"/>
        <v>1E-4</v>
      </c>
      <c r="B559" s="304">
        <f t="shared" ca="1" si="239"/>
        <v>33.016700000000732</v>
      </c>
      <c r="D559" s="306">
        <f t="shared" ca="1" si="240"/>
        <v>-0.57028331156857226</v>
      </c>
      <c r="E559" s="307">
        <f t="shared" ca="1" si="241"/>
        <v>-0.80411766953547037</v>
      </c>
      <c r="F559" s="304">
        <f t="shared" ca="1" si="242"/>
        <v>0.98581351274608386</v>
      </c>
      <c r="G559" s="306">
        <f t="shared" ca="1" si="243"/>
        <v>6.2884513252128382</v>
      </c>
      <c r="H559" s="307">
        <f t="shared" ca="1" si="244"/>
        <v>-99.307854490564978</v>
      </c>
      <c r="I559" s="304">
        <f t="shared" ca="1" si="245"/>
        <v>99.50675647205469</v>
      </c>
      <c r="J559" s="306">
        <f t="shared" ca="1" si="246"/>
        <v>612.90891036688618</v>
      </c>
      <c r="K559" s="307">
        <f t="shared" ca="1" si="247"/>
        <v>-9.2992509730632325</v>
      </c>
      <c r="L559" s="304">
        <f t="shared" ca="1" si="232"/>
        <v>612.97945191970643</v>
      </c>
      <c r="M559" s="306">
        <f t="shared" ca="1" si="248"/>
        <v>-1.5075579613542243</v>
      </c>
      <c r="N559" s="304">
        <f t="shared" ca="1" si="249"/>
        <v>-86.376708556943512</v>
      </c>
      <c r="P559" s="310">
        <f t="shared" ca="1" si="250"/>
        <v>23</v>
      </c>
      <c r="Q559" s="304">
        <f t="shared" ca="1" si="251"/>
        <v>0</v>
      </c>
      <c r="R559" s="306">
        <f t="shared" ca="1" si="252"/>
        <v>0</v>
      </c>
      <c r="S559" s="307">
        <f t="shared" ca="1" si="253"/>
        <v>2.7549999999999994</v>
      </c>
      <c r="T559" s="304">
        <f t="shared" ca="1" si="233"/>
        <v>27.026549999999997</v>
      </c>
      <c r="U559" s="311">
        <f t="shared" ca="1" si="234"/>
        <v>0</v>
      </c>
      <c r="V559" s="306">
        <f t="shared" ca="1" si="235"/>
        <v>1.2261396881565105</v>
      </c>
      <c r="W559" s="304">
        <f t="shared" ca="1" si="236"/>
        <v>24.860963723710707</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0.76647019702026675</v>
      </c>
      <c r="AH559" s="304">
        <f t="shared" ca="1" si="260"/>
        <v>-9.0239204121948493</v>
      </c>
    </row>
    <row r="560" spans="1:34" x14ac:dyDescent="0.2">
      <c r="A560" s="347">
        <f t="shared" ca="1" si="238"/>
        <v>1E-4</v>
      </c>
      <c r="B560" s="304">
        <f t="shared" ca="1" si="239"/>
        <v>33.016800000000735</v>
      </c>
      <c r="D560" s="306">
        <f t="shared" ca="1" si="240"/>
        <v>-0.570279145464199</v>
      </c>
      <c r="E560" s="307">
        <f t="shared" ca="1" si="241"/>
        <v>-0.80409449673278033</v>
      </c>
      <c r="F560" s="304">
        <f t="shared" ca="1" si="242"/>
        <v>0.9857922009365464</v>
      </c>
      <c r="G560" s="306">
        <f t="shared" ca="1" si="243"/>
        <v>6.288394297298292</v>
      </c>
      <c r="H560" s="307">
        <f t="shared" ca="1" si="244"/>
        <v>-99.307934900014658</v>
      </c>
      <c r="I560" s="304">
        <f t="shared" ca="1" si="245"/>
        <v>99.506833116846011</v>
      </c>
      <c r="J560" s="306">
        <f t="shared" ca="1" si="246"/>
        <v>612.90891036688618</v>
      </c>
      <c r="K560" s="307">
        <f t="shared" ca="1" si="247"/>
        <v>-9.3091817625327611</v>
      </c>
      <c r="L560" s="304">
        <f t="shared" ca="1" si="232"/>
        <v>612.97960265592167</v>
      </c>
      <c r="M560" s="306">
        <f t="shared" ca="1" si="248"/>
        <v>-1.5075585843817525</v>
      </c>
      <c r="N560" s="304">
        <f t="shared" ca="1" si="249"/>
        <v>-86.376744253791401</v>
      </c>
      <c r="P560" s="310">
        <f t="shared" ca="1" si="250"/>
        <v>23</v>
      </c>
      <c r="Q560" s="304">
        <f t="shared" ca="1" si="251"/>
        <v>0</v>
      </c>
      <c r="R560" s="306">
        <f t="shared" ca="1" si="252"/>
        <v>0</v>
      </c>
      <c r="S560" s="307">
        <f t="shared" ca="1" si="253"/>
        <v>2.7549999999999994</v>
      </c>
      <c r="T560" s="304">
        <f t="shared" ca="1" si="233"/>
        <v>27.026549999999997</v>
      </c>
      <c r="U560" s="311">
        <f t="shared" ca="1" si="234"/>
        <v>0</v>
      </c>
      <c r="V560" s="306">
        <f t="shared" ca="1" si="235"/>
        <v>1.2261409058108887</v>
      </c>
      <c r="W560" s="304">
        <f t="shared" ca="1" si="236"/>
        <v>24.86102671085154</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0.76644772007603557</v>
      </c>
      <c r="AH560" s="304">
        <f t="shared" ca="1" si="260"/>
        <v>-9.0239432753940871</v>
      </c>
    </row>
    <row r="561" spans="1:34" x14ac:dyDescent="0.2">
      <c r="A561" s="347">
        <f t="shared" ca="1" si="238"/>
        <v>1E-4</v>
      </c>
      <c r="B561" s="304">
        <f t="shared" ca="1" si="239"/>
        <v>33.016900000000739</v>
      </c>
      <c r="D561" s="306">
        <f t="shared" ca="1" si="240"/>
        <v>-0.57027497936837934</v>
      </c>
      <c r="E561" s="307">
        <f t="shared" ca="1" si="241"/>
        <v>-0.80407132428805106</v>
      </c>
      <c r="F561" s="304">
        <f t="shared" ca="1" si="242"/>
        <v>0.98577088952552538</v>
      </c>
      <c r="G561" s="306">
        <f t="shared" ca="1" si="243"/>
        <v>6.2883372698003548</v>
      </c>
      <c r="H561" s="307">
        <f t="shared" ca="1" si="244"/>
        <v>-99.308015307147087</v>
      </c>
      <c r="I561" s="304">
        <f t="shared" ca="1" si="245"/>
        <v>99.506909759389671</v>
      </c>
      <c r="J561" s="306">
        <f t="shared" ca="1" si="246"/>
        <v>612.90891036688618</v>
      </c>
      <c r="K561" s="307">
        <f t="shared" ca="1" si="247"/>
        <v>-9.3191125600431199</v>
      </c>
      <c r="L561" s="304">
        <f t="shared" ca="1" si="232"/>
        <v>612.97975355310916</v>
      </c>
      <c r="M561" s="306">
        <f t="shared" ca="1" si="248"/>
        <v>-1.5075592074026709</v>
      </c>
      <c r="N561" s="304">
        <f t="shared" ca="1" si="249"/>
        <v>-86.37677995026057</v>
      </c>
      <c r="P561" s="310">
        <f t="shared" ca="1" si="250"/>
        <v>23</v>
      </c>
      <c r="Q561" s="304">
        <f t="shared" ca="1" si="251"/>
        <v>0</v>
      </c>
      <c r="R561" s="306">
        <f t="shared" ca="1" si="252"/>
        <v>0</v>
      </c>
      <c r="S561" s="307">
        <f t="shared" ca="1" si="253"/>
        <v>2.7549999999999994</v>
      </c>
      <c r="T561" s="304">
        <f t="shared" ca="1" si="233"/>
        <v>27.026549999999997</v>
      </c>
      <c r="U561" s="311">
        <f t="shared" ca="1" si="234"/>
        <v>0</v>
      </c>
      <c r="V561" s="306">
        <f t="shared" ca="1" si="235"/>
        <v>1.2261421234674628</v>
      </c>
      <c r="W561" s="304">
        <f t="shared" ca="1" si="236"/>
        <v>24.861089697019338</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0.76642524347710506</v>
      </c>
      <c r="AH561" s="304">
        <f t="shared" ca="1" si="260"/>
        <v>-9.0239661382401248</v>
      </c>
    </row>
    <row r="562" spans="1:34" x14ac:dyDescent="0.2">
      <c r="A562" s="347">
        <f t="shared" ca="1" si="238"/>
        <v>1E-4</v>
      </c>
      <c r="B562" s="304">
        <f t="shared" ca="1" si="239"/>
        <v>33.017000000000742</v>
      </c>
      <c r="D562" s="306">
        <f t="shared" ca="1" si="240"/>
        <v>-0.57027081328111462</v>
      </c>
      <c r="E562" s="307">
        <f t="shared" ca="1" si="241"/>
        <v>-0.80404815220127013</v>
      </c>
      <c r="F562" s="304">
        <f t="shared" ca="1" si="242"/>
        <v>0.98574957851301193</v>
      </c>
      <c r="G562" s="306">
        <f t="shared" ca="1" si="243"/>
        <v>6.2882802427190265</v>
      </c>
      <c r="H562" s="307">
        <f t="shared" ca="1" si="244"/>
        <v>-99.308095711962309</v>
      </c>
      <c r="I562" s="304">
        <f t="shared" ca="1" si="245"/>
        <v>99.506986399685715</v>
      </c>
      <c r="J562" s="306">
        <f t="shared" ca="1" si="246"/>
        <v>612.90891036688618</v>
      </c>
      <c r="K562" s="307">
        <f t="shared" ca="1" si="247"/>
        <v>-9.3290433655940745</v>
      </c>
      <c r="L562" s="304">
        <f t="shared" ca="1" si="232"/>
        <v>612.97990461126938</v>
      </c>
      <c r="M562" s="306">
        <f t="shared" ca="1" si="248"/>
        <v>-1.5075598304169797</v>
      </c>
      <c r="N562" s="304">
        <f t="shared" ca="1" si="249"/>
        <v>-86.376815646351048</v>
      </c>
      <c r="P562" s="310">
        <f t="shared" ca="1" si="250"/>
        <v>23</v>
      </c>
      <c r="Q562" s="304">
        <f t="shared" ca="1" si="251"/>
        <v>0</v>
      </c>
      <c r="R562" s="306">
        <f t="shared" ca="1" si="252"/>
        <v>0</v>
      </c>
      <c r="S562" s="307">
        <f t="shared" ca="1" si="253"/>
        <v>2.7549999999999994</v>
      </c>
      <c r="T562" s="304">
        <f t="shared" ca="1" si="233"/>
        <v>27.026549999999997</v>
      </c>
      <c r="U562" s="311">
        <f t="shared" ca="1" si="234"/>
        <v>0</v>
      </c>
      <c r="V562" s="306">
        <f t="shared" ca="1" si="235"/>
        <v>1.2261433411262326</v>
      </c>
      <c r="W562" s="304">
        <f t="shared" ca="1" si="236"/>
        <v>24.861152682214119</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0.76640276722346634</v>
      </c>
      <c r="AH562" s="304">
        <f t="shared" ca="1" si="260"/>
        <v>-9.0239890007329731</v>
      </c>
    </row>
    <row r="563" spans="1:34" x14ac:dyDescent="0.2">
      <c r="A563" s="347">
        <f t="shared" ca="1" si="238"/>
        <v>1E-4</v>
      </c>
      <c r="B563" s="304">
        <f t="shared" ca="1" si="239"/>
        <v>33.017100000000745</v>
      </c>
      <c r="D563" s="306">
        <f t="shared" ca="1" si="240"/>
        <v>-0.57026664720240483</v>
      </c>
      <c r="E563" s="307">
        <f t="shared" ca="1" si="241"/>
        <v>-0.80402498047242688</v>
      </c>
      <c r="F563" s="304">
        <f t="shared" ca="1" si="242"/>
        <v>0.98572826789899781</v>
      </c>
      <c r="G563" s="306">
        <f t="shared" ca="1" si="243"/>
        <v>6.2882232160543063</v>
      </c>
      <c r="H563" s="307">
        <f t="shared" ca="1" si="244"/>
        <v>-99.308176114460352</v>
      </c>
      <c r="I563" s="304">
        <f t="shared" ca="1" si="245"/>
        <v>99.507063037734156</v>
      </c>
      <c r="J563" s="306">
        <f t="shared" ca="1" si="246"/>
        <v>612.90891036688618</v>
      </c>
      <c r="K563" s="307">
        <f t="shared" ca="1" si="247"/>
        <v>-9.3389741791853957</v>
      </c>
      <c r="L563" s="304">
        <f t="shared" ca="1" si="232"/>
        <v>612.98005583040231</v>
      </c>
      <c r="M563" s="306">
        <f t="shared" ca="1" si="248"/>
        <v>-1.5075604534246787</v>
      </c>
      <c r="N563" s="304">
        <f t="shared" ca="1" si="249"/>
        <v>-86.376851342062807</v>
      </c>
      <c r="P563" s="310">
        <f t="shared" ca="1" si="250"/>
        <v>23</v>
      </c>
      <c r="Q563" s="304">
        <f t="shared" ca="1" si="251"/>
        <v>0</v>
      </c>
      <c r="R563" s="306">
        <f t="shared" ca="1" si="252"/>
        <v>0</v>
      </c>
      <c r="S563" s="307">
        <f t="shared" ca="1" si="253"/>
        <v>2.7549999999999994</v>
      </c>
      <c r="T563" s="304">
        <f t="shared" ca="1" si="233"/>
        <v>27.026549999999997</v>
      </c>
      <c r="U563" s="311">
        <f t="shared" ca="1" si="234"/>
        <v>0</v>
      </c>
      <c r="V563" s="306">
        <f t="shared" ca="1" si="235"/>
        <v>1.2261445587871986</v>
      </c>
      <c r="W563" s="304">
        <f t="shared" ca="1" si="236"/>
        <v>24.861215666435889</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0.76638029131511232</v>
      </c>
      <c r="AH563" s="304">
        <f t="shared" ca="1" si="260"/>
        <v>-9.0240118628726407</v>
      </c>
    </row>
    <row r="564" spans="1:34" x14ac:dyDescent="0.2">
      <c r="A564" s="347">
        <f t="shared" ca="1" si="238"/>
        <v>1E-4</v>
      </c>
      <c r="B564" s="304">
        <f t="shared" ca="1" si="239"/>
        <v>33.017200000000749</v>
      </c>
      <c r="D564" s="306">
        <f t="shared" ca="1" si="240"/>
        <v>-0.57026248113225286</v>
      </c>
      <c r="E564" s="307">
        <f t="shared" ca="1" si="241"/>
        <v>-0.80400180910152663</v>
      </c>
      <c r="F564" s="304">
        <f t="shared" ca="1" si="242"/>
        <v>0.98570695768348959</v>
      </c>
      <c r="G564" s="306">
        <f t="shared" ca="1" si="243"/>
        <v>6.2881661898061934</v>
      </c>
      <c r="H564" s="307">
        <f t="shared" ca="1" si="244"/>
        <v>-99.308256514641258</v>
      </c>
      <c r="I564" s="304">
        <f t="shared" ca="1" si="245"/>
        <v>99.507139673535036</v>
      </c>
      <c r="J564" s="306">
        <f t="shared" ca="1" si="246"/>
        <v>612.90891036688618</v>
      </c>
      <c r="K564" s="307">
        <f t="shared" ca="1" si="247"/>
        <v>-9.3489050008168508</v>
      </c>
      <c r="L564" s="304">
        <f t="shared" ca="1" si="232"/>
        <v>612.98020721050852</v>
      </c>
      <c r="M564" s="306">
        <f t="shared" ca="1" si="248"/>
        <v>-1.5075610764257683</v>
      </c>
      <c r="N564" s="304">
        <f t="shared" ca="1" si="249"/>
        <v>-86.376887037395875</v>
      </c>
      <c r="P564" s="310">
        <f t="shared" ca="1" si="250"/>
        <v>23</v>
      </c>
      <c r="Q564" s="304">
        <f t="shared" ca="1" si="251"/>
        <v>0</v>
      </c>
      <c r="R564" s="306">
        <f t="shared" ca="1" si="252"/>
        <v>0</v>
      </c>
      <c r="S564" s="307">
        <f t="shared" ca="1" si="253"/>
        <v>2.7549999999999994</v>
      </c>
      <c r="T564" s="304">
        <f t="shared" ca="1" si="233"/>
        <v>27.026549999999997</v>
      </c>
      <c r="U564" s="311">
        <f t="shared" ca="1" si="234"/>
        <v>0</v>
      </c>
      <c r="V564" s="306">
        <f t="shared" ca="1" si="235"/>
        <v>1.2261457764503596</v>
      </c>
      <c r="W564" s="304">
        <f t="shared" ca="1" si="236"/>
        <v>24.861278649684635</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0.7663578157520412</v>
      </c>
      <c r="AH564" s="304">
        <f t="shared" ca="1" si="260"/>
        <v>-9.0240347246591259</v>
      </c>
    </row>
    <row r="565" spans="1:34" x14ac:dyDescent="0.2">
      <c r="A565" s="347">
        <f t="shared" ca="1" si="238"/>
        <v>1E-4</v>
      </c>
      <c r="B565" s="304">
        <f t="shared" ca="1" si="239"/>
        <v>33.017300000000752</v>
      </c>
      <c r="D565" s="306">
        <f t="shared" ca="1" si="240"/>
        <v>-0.57025831507065594</v>
      </c>
      <c r="E565" s="307">
        <f t="shared" ca="1" si="241"/>
        <v>-0.80397863808856584</v>
      </c>
      <c r="F565" s="304">
        <f t="shared" ca="1" si="242"/>
        <v>0.98568564786648316</v>
      </c>
      <c r="G565" s="306">
        <f t="shared" ca="1" si="243"/>
        <v>6.2881091639746867</v>
      </c>
      <c r="H565" s="307">
        <f t="shared" ca="1" si="244"/>
        <v>-99.308336912505069</v>
      </c>
      <c r="I565" s="304">
        <f t="shared" ca="1" si="245"/>
        <v>99.507216307088399</v>
      </c>
      <c r="J565" s="306">
        <f t="shared" ca="1" si="246"/>
        <v>612.90891036688618</v>
      </c>
      <c r="K565" s="307">
        <f t="shared" ca="1" si="247"/>
        <v>-9.3588358304882089</v>
      </c>
      <c r="L565" s="304">
        <f t="shared" ca="1" si="232"/>
        <v>612.98035875158814</v>
      </c>
      <c r="M565" s="306">
        <f t="shared" ca="1" si="248"/>
        <v>-1.5075616994202485</v>
      </c>
      <c r="N565" s="304">
        <f t="shared" ca="1" si="249"/>
        <v>-86.376922732350252</v>
      </c>
      <c r="P565" s="310">
        <f t="shared" ca="1" si="250"/>
        <v>23</v>
      </c>
      <c r="Q565" s="304">
        <f t="shared" ca="1" si="251"/>
        <v>0</v>
      </c>
      <c r="R565" s="306">
        <f t="shared" ca="1" si="252"/>
        <v>0</v>
      </c>
      <c r="S565" s="307">
        <f t="shared" ca="1" si="253"/>
        <v>2.7549999999999994</v>
      </c>
      <c r="T565" s="304">
        <f t="shared" ca="1" si="233"/>
        <v>27.026549999999997</v>
      </c>
      <c r="U565" s="311">
        <f t="shared" ca="1" si="234"/>
        <v>0</v>
      </c>
      <c r="V565" s="306">
        <f t="shared" ca="1" si="235"/>
        <v>1.2261469941157161</v>
      </c>
      <c r="W565" s="304">
        <f t="shared" ca="1" si="236"/>
        <v>24.861341631960389</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0.76633534053425478</v>
      </c>
      <c r="AH565" s="304">
        <f t="shared" ca="1" si="260"/>
        <v>-9.0240575860924288</v>
      </c>
    </row>
    <row r="566" spans="1:34" x14ac:dyDescent="0.2">
      <c r="A566" s="347">
        <f t="shared" ca="1" si="238"/>
        <v>1E-4</v>
      </c>
      <c r="B566" s="304">
        <f t="shared" ca="1" si="239"/>
        <v>33.017400000000755</v>
      </c>
      <c r="D566" s="306">
        <f t="shared" ca="1" si="240"/>
        <v>-0.57025414901761562</v>
      </c>
      <c r="E566" s="307">
        <f t="shared" ca="1" si="241"/>
        <v>-0.80395546743353918</v>
      </c>
      <c r="F566" s="304">
        <f t="shared" ca="1" si="242"/>
        <v>0.98566433844797563</v>
      </c>
      <c r="G566" s="306">
        <f t="shared" ca="1" si="243"/>
        <v>6.2880521385597845</v>
      </c>
      <c r="H566" s="307">
        <f t="shared" ca="1" si="244"/>
        <v>-99.308417308051816</v>
      </c>
      <c r="I566" s="304">
        <f t="shared" ca="1" si="245"/>
        <v>99.507292938394272</v>
      </c>
      <c r="J566" s="306">
        <f t="shared" ca="1" si="246"/>
        <v>612.90891036688618</v>
      </c>
      <c r="K566" s="307">
        <f t="shared" ca="1" si="247"/>
        <v>-9.3687666681992372</v>
      </c>
      <c r="L566" s="304">
        <f t="shared" ca="1" si="232"/>
        <v>612.9805104536415</v>
      </c>
      <c r="M566" s="306">
        <f t="shared" ca="1" si="248"/>
        <v>-1.5075623224081194</v>
      </c>
      <c r="N566" s="304">
        <f t="shared" ca="1" si="249"/>
        <v>-86.376958426925938</v>
      </c>
      <c r="P566" s="310">
        <f t="shared" ca="1" si="250"/>
        <v>23</v>
      </c>
      <c r="Q566" s="304">
        <f t="shared" ca="1" si="251"/>
        <v>0</v>
      </c>
      <c r="R566" s="306">
        <f t="shared" ca="1" si="252"/>
        <v>0</v>
      </c>
      <c r="S566" s="307">
        <f t="shared" ca="1" si="253"/>
        <v>2.7549999999999994</v>
      </c>
      <c r="T566" s="304">
        <f t="shared" ca="1" si="233"/>
        <v>27.026549999999997</v>
      </c>
      <c r="U566" s="311">
        <f t="shared" ca="1" si="234"/>
        <v>0</v>
      </c>
      <c r="V566" s="306">
        <f t="shared" ca="1" si="235"/>
        <v>1.2261482117832685</v>
      </c>
      <c r="W566" s="304">
        <f t="shared" ca="1" si="236"/>
        <v>24.861404613263161</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0.76631286566174595</v>
      </c>
      <c r="AH566" s="304">
        <f t="shared" ca="1" si="260"/>
        <v>-9.0240804471725564</v>
      </c>
    </row>
    <row r="567" spans="1:34" x14ac:dyDescent="0.2">
      <c r="A567" s="347">
        <f t="shared" ca="1" si="238"/>
        <v>1E-4</v>
      </c>
      <c r="B567" s="304">
        <f t="shared" ca="1" si="239"/>
        <v>33.017500000000759</v>
      </c>
      <c r="D567" s="306">
        <f t="shared" ca="1" si="240"/>
        <v>-0.57024998297313334</v>
      </c>
      <c r="E567" s="307">
        <f t="shared" ca="1" si="241"/>
        <v>-0.80393229713644132</v>
      </c>
      <c r="F567" s="304">
        <f t="shared" ca="1" si="242"/>
        <v>0.985643029427964</v>
      </c>
      <c r="G567" s="306">
        <f t="shared" ca="1" si="243"/>
        <v>6.2879951135614869</v>
      </c>
      <c r="H567" s="307">
        <f t="shared" ca="1" si="244"/>
        <v>-99.308497701281524</v>
      </c>
      <c r="I567" s="304">
        <f t="shared" ca="1" si="245"/>
        <v>99.507369567452699</v>
      </c>
      <c r="J567" s="306">
        <f t="shared" ca="1" si="246"/>
        <v>612.90891036688618</v>
      </c>
      <c r="K567" s="307">
        <f t="shared" ca="1" si="247"/>
        <v>-9.3786975139497031</v>
      </c>
      <c r="L567" s="304">
        <f t="shared" ca="1" si="232"/>
        <v>612.98066231666871</v>
      </c>
      <c r="M567" s="306">
        <f t="shared" ca="1" si="248"/>
        <v>-1.5075629453893808</v>
      </c>
      <c r="N567" s="304">
        <f t="shared" ca="1" si="249"/>
        <v>-86.376994121122934</v>
      </c>
      <c r="P567" s="310">
        <f t="shared" ca="1" si="250"/>
        <v>23</v>
      </c>
      <c r="Q567" s="304">
        <f t="shared" ca="1" si="251"/>
        <v>0</v>
      </c>
      <c r="R567" s="306">
        <f t="shared" ca="1" si="252"/>
        <v>0</v>
      </c>
      <c r="S567" s="307">
        <f t="shared" ca="1" si="253"/>
        <v>2.7549999999999994</v>
      </c>
      <c r="T567" s="304">
        <f t="shared" ca="1" si="233"/>
        <v>27.026549999999997</v>
      </c>
      <c r="U567" s="311">
        <f t="shared" ca="1" si="234"/>
        <v>0</v>
      </c>
      <c r="V567" s="306">
        <f t="shared" ca="1" si="235"/>
        <v>1.2261494294530164</v>
      </c>
      <c r="W567" s="304">
        <f t="shared" ca="1" si="236"/>
        <v>24.861467593592973</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0.76629039113450936</v>
      </c>
      <c r="AH567" s="304">
        <f t="shared" ca="1" si="260"/>
        <v>-9.0241033078995159</v>
      </c>
    </row>
    <row r="568" spans="1:34" x14ac:dyDescent="0.2">
      <c r="A568" s="347">
        <f t="shared" ca="1" si="238"/>
        <v>1E-4</v>
      </c>
      <c r="B568" s="304">
        <f t="shared" ca="1" si="239"/>
        <v>33.017600000000762</v>
      </c>
      <c r="D568" s="306">
        <f t="shared" ca="1" si="240"/>
        <v>-0.57024581693721055</v>
      </c>
      <c r="E568" s="307">
        <f t="shared" ca="1" si="241"/>
        <v>-0.8039091271972616</v>
      </c>
      <c r="F568" s="304">
        <f t="shared" ca="1" si="242"/>
        <v>0.98562172080644084</v>
      </c>
      <c r="G568" s="306">
        <f t="shared" ca="1" si="243"/>
        <v>6.2879380889797929</v>
      </c>
      <c r="H568" s="307">
        <f t="shared" ca="1" si="244"/>
        <v>-99.308578092194239</v>
      </c>
      <c r="I568" s="304">
        <f t="shared" ca="1" si="245"/>
        <v>99.507446194263693</v>
      </c>
      <c r="J568" s="306">
        <f t="shared" ca="1" si="246"/>
        <v>612.90891036688618</v>
      </c>
      <c r="K568" s="307">
        <f t="shared" ca="1" si="247"/>
        <v>-9.3886283677393774</v>
      </c>
      <c r="L568" s="304">
        <f t="shared" ca="1" si="232"/>
        <v>612.98081434067024</v>
      </c>
      <c r="M568" s="306">
        <f t="shared" ca="1" si="248"/>
        <v>-1.5075635683640334</v>
      </c>
      <c r="N568" s="304">
        <f t="shared" ca="1" si="249"/>
        <v>-86.377029814941267</v>
      </c>
      <c r="P568" s="310">
        <f t="shared" ca="1" si="250"/>
        <v>23</v>
      </c>
      <c r="Q568" s="304">
        <f t="shared" ca="1" si="251"/>
        <v>0</v>
      </c>
      <c r="R568" s="306">
        <f t="shared" ca="1" si="252"/>
        <v>0</v>
      </c>
      <c r="S568" s="307">
        <f t="shared" ca="1" si="253"/>
        <v>2.7549999999999994</v>
      </c>
      <c r="T568" s="304">
        <f t="shared" ca="1" si="233"/>
        <v>27.026549999999997</v>
      </c>
      <c r="U568" s="311">
        <f t="shared" ca="1" si="234"/>
        <v>0</v>
      </c>
      <c r="V568" s="306">
        <f t="shared" ca="1" si="235"/>
        <v>1.2261506471249599</v>
      </c>
      <c r="W568" s="304">
        <f t="shared" ca="1" si="236"/>
        <v>24.861530572949814</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0.76626791695253971</v>
      </c>
      <c r="AH568" s="304">
        <f t="shared" ca="1" si="260"/>
        <v>-9.0241261682733125</v>
      </c>
    </row>
    <row r="569" spans="1:34" x14ac:dyDescent="0.2">
      <c r="A569" s="347">
        <f t="shared" ca="1" si="238"/>
        <v>1E-4</v>
      </c>
      <c r="B569" s="304">
        <f t="shared" ca="1" si="239"/>
        <v>33.017700000000765</v>
      </c>
      <c r="D569" s="306">
        <f t="shared" ca="1" si="240"/>
        <v>-0.57024165090984447</v>
      </c>
      <c r="E569" s="307">
        <f t="shared" ca="1" si="241"/>
        <v>-0.80388595761600712</v>
      </c>
      <c r="F569" s="304">
        <f t="shared" ca="1" si="242"/>
        <v>0.98560041258341091</v>
      </c>
      <c r="G569" s="306">
        <f t="shared" ca="1" si="243"/>
        <v>6.2878810648147017</v>
      </c>
      <c r="H569" s="307">
        <f t="shared" ca="1" si="244"/>
        <v>-99.308658480790001</v>
      </c>
      <c r="I569" s="304">
        <f t="shared" ca="1" si="245"/>
        <v>99.507522818827312</v>
      </c>
      <c r="J569" s="306">
        <f t="shared" ca="1" si="246"/>
        <v>612.90891036688618</v>
      </c>
      <c r="K569" s="307">
        <f t="shared" ca="1" si="247"/>
        <v>-9.3985592295680274</v>
      </c>
      <c r="L569" s="304">
        <f t="shared" ca="1" si="232"/>
        <v>612.98096652564618</v>
      </c>
      <c r="M569" s="306">
        <f t="shared" ca="1" si="248"/>
        <v>-1.5075641913320768</v>
      </c>
      <c r="N569" s="304">
        <f t="shared" ca="1" si="249"/>
        <v>-86.377065508380923</v>
      </c>
      <c r="P569" s="310">
        <f t="shared" ca="1" si="250"/>
        <v>23</v>
      </c>
      <c r="Q569" s="304">
        <f t="shared" ca="1" si="251"/>
        <v>0</v>
      </c>
      <c r="R569" s="306">
        <f t="shared" ca="1" si="252"/>
        <v>0</v>
      </c>
      <c r="S569" s="307">
        <f t="shared" ca="1" si="253"/>
        <v>2.7549999999999994</v>
      </c>
      <c r="T569" s="304">
        <f t="shared" ca="1" si="233"/>
        <v>27.026549999999997</v>
      </c>
      <c r="U569" s="311">
        <f t="shared" ca="1" si="234"/>
        <v>0</v>
      </c>
      <c r="V569" s="306">
        <f t="shared" ca="1" si="235"/>
        <v>1.2261518647990992</v>
      </c>
      <c r="W569" s="304">
        <f t="shared" ca="1" si="236"/>
        <v>24.861593551333719</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0.76624544311583698</v>
      </c>
      <c r="AH569" s="304">
        <f t="shared" ca="1" si="260"/>
        <v>-9.0241490282939445</v>
      </c>
    </row>
    <row r="570" spans="1:34" x14ac:dyDescent="0.2">
      <c r="A570" s="347">
        <f t="shared" ca="1" si="238"/>
        <v>1E-4</v>
      </c>
      <c r="B570" s="304">
        <f t="shared" ca="1" si="239"/>
        <v>33.017800000000769</v>
      </c>
      <c r="D570" s="306">
        <f t="shared" ca="1" si="240"/>
        <v>-0.57023748489103876</v>
      </c>
      <c r="E570" s="307">
        <f t="shared" ca="1" si="241"/>
        <v>-0.8038627883926619</v>
      </c>
      <c r="F570" s="304">
        <f t="shared" ca="1" si="242"/>
        <v>0.98557910475886368</v>
      </c>
      <c r="G570" s="306">
        <f t="shared" ca="1" si="243"/>
        <v>6.2878240410662123</v>
      </c>
      <c r="H570" s="307">
        <f t="shared" ca="1" si="244"/>
        <v>-99.30873886706884</v>
      </c>
      <c r="I570" s="304">
        <f t="shared" ca="1" si="245"/>
        <v>99.507599441143597</v>
      </c>
      <c r="J570" s="306">
        <f t="shared" ca="1" si="246"/>
        <v>612.90891036688618</v>
      </c>
      <c r="K570" s="307">
        <f t="shared" ca="1" si="247"/>
        <v>-9.4084900994354204</v>
      </c>
      <c r="L570" s="304">
        <f t="shared" ca="1" si="232"/>
        <v>612.981118871597</v>
      </c>
      <c r="M570" s="306">
        <f t="shared" ca="1" si="248"/>
        <v>-1.5075648142935112</v>
      </c>
      <c r="N570" s="304">
        <f t="shared" ca="1" si="249"/>
        <v>-86.377101201441917</v>
      </c>
      <c r="P570" s="310">
        <f t="shared" ca="1" si="250"/>
        <v>23</v>
      </c>
      <c r="Q570" s="304">
        <f t="shared" ca="1" si="251"/>
        <v>0</v>
      </c>
      <c r="R570" s="306">
        <f t="shared" ca="1" si="252"/>
        <v>0</v>
      </c>
      <c r="S570" s="307">
        <f t="shared" ca="1" si="253"/>
        <v>2.7549999999999994</v>
      </c>
      <c r="T570" s="304">
        <f t="shared" ca="1" si="233"/>
        <v>27.026549999999997</v>
      </c>
      <c r="U570" s="311">
        <f t="shared" ca="1" si="234"/>
        <v>0</v>
      </c>
      <c r="V570" s="306">
        <f t="shared" ca="1" si="235"/>
        <v>1.2261530824754336</v>
      </c>
      <c r="W570" s="304">
        <f t="shared" ca="1" si="236"/>
        <v>24.861656528744678</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0.76622296962438874</v>
      </c>
      <c r="AH570" s="304">
        <f t="shared" ca="1" si="260"/>
        <v>-9.0241718879614243</v>
      </c>
    </row>
    <row r="571" spans="1:34" x14ac:dyDescent="0.2">
      <c r="A571" s="347">
        <f t="shared" ca="1" si="238"/>
        <v>1E-4</v>
      </c>
      <c r="B571" s="304">
        <f t="shared" ca="1" si="239"/>
        <v>33.017900000000772</v>
      </c>
      <c r="D571" s="306">
        <f t="shared" ca="1" si="240"/>
        <v>-0.57023331888079243</v>
      </c>
      <c r="E571" s="307">
        <f t="shared" ca="1" si="241"/>
        <v>-0.80383961952723304</v>
      </c>
      <c r="F571" s="304">
        <f t="shared" ca="1" si="242"/>
        <v>0.98555779733280491</v>
      </c>
      <c r="G571" s="306">
        <f t="shared" ca="1" si="243"/>
        <v>6.2877670177343239</v>
      </c>
      <c r="H571" s="307">
        <f t="shared" ca="1" si="244"/>
        <v>-99.308819251030798</v>
      </c>
      <c r="I571" s="304">
        <f t="shared" ca="1" si="245"/>
        <v>99.50767606121255</v>
      </c>
      <c r="J571" s="306">
        <f t="shared" ca="1" si="246"/>
        <v>612.90891036688618</v>
      </c>
      <c r="K571" s="307">
        <f t="shared" ca="1" si="247"/>
        <v>-9.4184209773413254</v>
      </c>
      <c r="L571" s="304">
        <f t="shared" ca="1" si="232"/>
        <v>612.98127137852271</v>
      </c>
      <c r="M571" s="306">
        <f t="shared" ca="1" si="248"/>
        <v>-1.5075654372483367</v>
      </c>
      <c r="N571" s="304">
        <f t="shared" ca="1" si="249"/>
        <v>-86.377136894124249</v>
      </c>
      <c r="P571" s="310">
        <f t="shared" ca="1" si="250"/>
        <v>23</v>
      </c>
      <c r="Q571" s="304">
        <f t="shared" ca="1" si="251"/>
        <v>0</v>
      </c>
      <c r="R571" s="306">
        <f t="shared" ca="1" si="252"/>
        <v>0</v>
      </c>
      <c r="S571" s="307">
        <f t="shared" ca="1" si="253"/>
        <v>2.7549999999999994</v>
      </c>
      <c r="T571" s="304">
        <f t="shared" ca="1" si="233"/>
        <v>27.026549999999997</v>
      </c>
      <c r="U571" s="311">
        <f t="shared" ca="1" si="234"/>
        <v>0</v>
      </c>
      <c r="V571" s="306">
        <f t="shared" ca="1" si="235"/>
        <v>1.2261543001539636</v>
      </c>
      <c r="W571" s="304">
        <f t="shared" ca="1" si="236"/>
        <v>24.861719505182705</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0.76620049647820387</v>
      </c>
      <c r="AH571" s="304">
        <f t="shared" ca="1" si="260"/>
        <v>-9.0241947472757467</v>
      </c>
    </row>
    <row r="572" spans="1:34" x14ac:dyDescent="0.2">
      <c r="A572" s="347">
        <f t="shared" ca="1" si="238"/>
        <v>1E-4</v>
      </c>
      <c r="B572" s="304">
        <f t="shared" ca="1" si="239"/>
        <v>33.018000000000775</v>
      </c>
      <c r="D572" s="306">
        <f t="shared" ca="1" si="240"/>
        <v>-0.57022915287910692</v>
      </c>
      <c r="E572" s="307">
        <f t="shared" ca="1" si="241"/>
        <v>-0.80381645101971344</v>
      </c>
      <c r="F572" s="304">
        <f t="shared" ca="1" si="242"/>
        <v>0.98553649030523027</v>
      </c>
      <c r="G572" s="306">
        <f t="shared" ca="1" si="243"/>
        <v>6.2877099948190356</v>
      </c>
      <c r="H572" s="307">
        <f t="shared" ca="1" si="244"/>
        <v>-99.308899632675903</v>
      </c>
      <c r="I572" s="304">
        <f t="shared" ca="1" si="245"/>
        <v>99.507752679034226</v>
      </c>
      <c r="J572" s="306">
        <f t="shared" ca="1" si="246"/>
        <v>612.90891036688618</v>
      </c>
      <c r="K572" s="307">
        <f t="shared" ca="1" si="247"/>
        <v>-9.4283518632855099</v>
      </c>
      <c r="L572" s="304">
        <f t="shared" ca="1" si="232"/>
        <v>612.98142404642374</v>
      </c>
      <c r="M572" s="306">
        <f t="shared" ca="1" si="248"/>
        <v>-1.5075660601965533</v>
      </c>
      <c r="N572" s="304">
        <f t="shared" ca="1" si="249"/>
        <v>-86.377172586427903</v>
      </c>
      <c r="P572" s="310">
        <f t="shared" ca="1" si="250"/>
        <v>23</v>
      </c>
      <c r="Q572" s="304">
        <f t="shared" ca="1" si="251"/>
        <v>0</v>
      </c>
      <c r="R572" s="306">
        <f t="shared" ca="1" si="252"/>
        <v>0</v>
      </c>
      <c r="S572" s="307">
        <f t="shared" ca="1" si="253"/>
        <v>2.7549999999999994</v>
      </c>
      <c r="T572" s="304">
        <f t="shared" ca="1" si="233"/>
        <v>27.026549999999997</v>
      </c>
      <c r="U572" s="311">
        <f t="shared" ca="1" si="234"/>
        <v>0</v>
      </c>
      <c r="V572" s="306">
        <f t="shared" ca="1" si="235"/>
        <v>1.2261555178346888</v>
      </c>
      <c r="W572" s="304">
        <f t="shared" ca="1" si="236"/>
        <v>24.861782480647822</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0.76617802367727172</v>
      </c>
      <c r="AH572" s="304">
        <f t="shared" ca="1" si="260"/>
        <v>-9.0242176062369186</v>
      </c>
    </row>
    <row r="573" spans="1:34" x14ac:dyDescent="0.2">
      <c r="A573" s="347">
        <f t="shared" ca="1" si="238"/>
        <v>1E-4</v>
      </c>
      <c r="B573" s="304">
        <f t="shared" ca="1" si="239"/>
        <v>33.018100000000778</v>
      </c>
      <c r="D573" s="306">
        <f t="shared" ca="1" si="240"/>
        <v>-0.57022498688598355</v>
      </c>
      <c r="E573" s="307">
        <f t="shared" ca="1" si="241"/>
        <v>-0.80379328287009599</v>
      </c>
      <c r="F573" s="304">
        <f t="shared" ca="1" si="242"/>
        <v>0.98551518367613511</v>
      </c>
      <c r="G573" s="306">
        <f t="shared" ca="1" si="243"/>
        <v>6.2876529723203474</v>
      </c>
      <c r="H573" s="307">
        <f t="shared" ca="1" si="244"/>
        <v>-99.308980012004184</v>
      </c>
      <c r="I573" s="304">
        <f t="shared" ca="1" si="245"/>
        <v>99.507829294608641</v>
      </c>
      <c r="J573" s="306">
        <f t="shared" ca="1" si="246"/>
        <v>612.90891036688618</v>
      </c>
      <c r="K573" s="307">
        <f t="shared" ca="1" si="247"/>
        <v>-9.4382827572677446</v>
      </c>
      <c r="L573" s="304">
        <f t="shared" ca="1" si="232"/>
        <v>612.98157687530045</v>
      </c>
      <c r="M573" s="306">
        <f t="shared" ca="1" si="248"/>
        <v>-1.5075666831381613</v>
      </c>
      <c r="N573" s="304">
        <f t="shared" ca="1" si="249"/>
        <v>-86.377208278352938</v>
      </c>
      <c r="P573" s="310">
        <f t="shared" ca="1" si="250"/>
        <v>23</v>
      </c>
      <c r="Q573" s="304">
        <f t="shared" ca="1" si="251"/>
        <v>0</v>
      </c>
      <c r="R573" s="306">
        <f t="shared" ca="1" si="252"/>
        <v>0</v>
      </c>
      <c r="S573" s="307">
        <f t="shared" ca="1" si="253"/>
        <v>2.7549999999999994</v>
      </c>
      <c r="T573" s="304">
        <f t="shared" ca="1" si="233"/>
        <v>27.026549999999997</v>
      </c>
      <c r="U573" s="311">
        <f t="shared" ca="1" si="234"/>
        <v>0</v>
      </c>
      <c r="V573" s="306">
        <f t="shared" ca="1" si="235"/>
        <v>1.2261567355176097</v>
      </c>
      <c r="W573" s="304">
        <f t="shared" ca="1" si="236"/>
        <v>24.861845455140021</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0.76615555122158874</v>
      </c>
      <c r="AH573" s="304">
        <f t="shared" ca="1" si="260"/>
        <v>-9.0242404648449455</v>
      </c>
    </row>
    <row r="574" spans="1:34" x14ac:dyDescent="0.2">
      <c r="A574" s="347">
        <f t="shared" ca="1" si="238"/>
        <v>1E-4</v>
      </c>
      <c r="B574" s="304">
        <f t="shared" ca="1" si="239"/>
        <v>33.018200000000782</v>
      </c>
      <c r="D574" s="306">
        <f t="shared" ca="1" si="240"/>
        <v>-0.57022082090141968</v>
      </c>
      <c r="E574" s="307">
        <f t="shared" ca="1" si="241"/>
        <v>-0.80377011507838247</v>
      </c>
      <c r="F574" s="304">
        <f t="shared" ca="1" si="242"/>
        <v>0.98549387744551986</v>
      </c>
      <c r="G574" s="306">
        <f t="shared" ca="1" si="243"/>
        <v>6.2875959502382575</v>
      </c>
      <c r="H574" s="307">
        <f t="shared" ca="1" si="244"/>
        <v>-99.309060389015698</v>
      </c>
      <c r="I574" s="304">
        <f t="shared" ca="1" si="245"/>
        <v>99.507905907935879</v>
      </c>
      <c r="J574" s="306">
        <f t="shared" ca="1" si="246"/>
        <v>612.90891036688618</v>
      </c>
      <c r="K574" s="307">
        <f t="shared" ca="1" si="247"/>
        <v>-9.448213659287795</v>
      </c>
      <c r="L574" s="304">
        <f t="shared" ca="1" si="232"/>
        <v>612.98172986515283</v>
      </c>
      <c r="M574" s="306">
        <f t="shared" ca="1" si="248"/>
        <v>-1.5075673060731607</v>
      </c>
      <c r="N574" s="304">
        <f t="shared" ca="1" si="249"/>
        <v>-86.377243969899311</v>
      </c>
      <c r="P574" s="310">
        <f t="shared" ca="1" si="250"/>
        <v>23</v>
      </c>
      <c r="Q574" s="304">
        <f t="shared" ca="1" si="251"/>
        <v>0</v>
      </c>
      <c r="R574" s="306">
        <f t="shared" ca="1" si="252"/>
        <v>0</v>
      </c>
      <c r="S574" s="307">
        <f t="shared" ca="1" si="253"/>
        <v>2.7549999999999994</v>
      </c>
      <c r="T574" s="304">
        <f t="shared" ca="1" si="233"/>
        <v>27.026549999999997</v>
      </c>
      <c r="U574" s="311">
        <f t="shared" ca="1" si="234"/>
        <v>0</v>
      </c>
      <c r="V574" s="306">
        <f t="shared" ca="1" si="235"/>
        <v>1.2261579532027262</v>
      </c>
      <c r="W574" s="304">
        <f t="shared" ca="1" si="236"/>
        <v>24.861908428659355</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0.76613307911115491</v>
      </c>
      <c r="AH574" s="304">
        <f t="shared" ca="1" si="260"/>
        <v>-9.0242633230998273</v>
      </c>
    </row>
    <row r="575" spans="1:34" x14ac:dyDescent="0.2">
      <c r="A575" s="347">
        <f t="shared" ca="1" si="238"/>
        <v>1E-4</v>
      </c>
      <c r="B575" s="304">
        <f t="shared" ca="1" si="239"/>
        <v>33.018300000000785</v>
      </c>
      <c r="D575" s="306">
        <f t="shared" ca="1" si="240"/>
        <v>-0.5702166549254194</v>
      </c>
      <c r="E575" s="307">
        <f t="shared" ca="1" si="241"/>
        <v>-0.80374694764455512</v>
      </c>
      <c r="F575" s="304">
        <f t="shared" ca="1" si="242"/>
        <v>0.98547257161337276</v>
      </c>
      <c r="G575" s="306">
        <f t="shared" ca="1" si="243"/>
        <v>6.287538928572765</v>
      </c>
      <c r="H575" s="307">
        <f t="shared" ca="1" si="244"/>
        <v>-99.30914076371046</v>
      </c>
      <c r="I575" s="304">
        <f t="shared" ca="1" si="245"/>
        <v>99.507982519015911</v>
      </c>
      <c r="J575" s="306">
        <f t="shared" ca="1" si="246"/>
        <v>612.90891036688618</v>
      </c>
      <c r="K575" s="307">
        <f t="shared" ca="1" si="247"/>
        <v>-9.458144569345432</v>
      </c>
      <c r="L575" s="304">
        <f t="shared" ca="1" si="232"/>
        <v>612.98188301598145</v>
      </c>
      <c r="M575" s="306">
        <f t="shared" ca="1" si="248"/>
        <v>-1.5075679290015516</v>
      </c>
      <c r="N575" s="304">
        <f t="shared" ca="1" si="249"/>
        <v>-86.37727966106705</v>
      </c>
      <c r="P575" s="310">
        <f t="shared" ca="1" si="250"/>
        <v>23</v>
      </c>
      <c r="Q575" s="304">
        <f t="shared" ca="1" si="251"/>
        <v>0</v>
      </c>
      <c r="R575" s="306">
        <f t="shared" ca="1" si="252"/>
        <v>0</v>
      </c>
      <c r="S575" s="307">
        <f t="shared" ca="1" si="253"/>
        <v>2.7549999999999994</v>
      </c>
      <c r="T575" s="304">
        <f t="shared" ca="1" si="233"/>
        <v>27.026549999999997</v>
      </c>
      <c r="U575" s="311">
        <f t="shared" ca="1" si="234"/>
        <v>0</v>
      </c>
      <c r="V575" s="306">
        <f t="shared" ca="1" si="235"/>
        <v>1.2261591708900377</v>
      </c>
      <c r="W575" s="304">
        <f t="shared" ca="1" si="236"/>
        <v>24.861971401205778</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0.76611060734595426</v>
      </c>
      <c r="AH575" s="304">
        <f t="shared" ca="1" si="260"/>
        <v>-9.0242861810015818</v>
      </c>
    </row>
    <row r="576" spans="1:34" x14ac:dyDescent="0.2">
      <c r="A576" s="347">
        <f t="shared" ca="1" si="238"/>
        <v>1E-4</v>
      </c>
      <c r="B576" s="304">
        <f t="shared" ca="1" si="239"/>
        <v>33.018400000000788</v>
      </c>
      <c r="D576" s="306">
        <f t="shared" ca="1" si="240"/>
        <v>-0.57021248895798093</v>
      </c>
      <c r="E576" s="307">
        <f t="shared" ca="1" si="241"/>
        <v>-0.80372378056862814</v>
      </c>
      <c r="F576" s="304">
        <f t="shared" ca="1" si="242"/>
        <v>0.98545126617970502</v>
      </c>
      <c r="G576" s="306">
        <f t="shared" ca="1" si="243"/>
        <v>6.287481907323869</v>
      </c>
      <c r="H576" s="307">
        <f t="shared" ca="1" si="244"/>
        <v>-99.30922113608851</v>
      </c>
      <c r="I576" s="304">
        <f t="shared" ca="1" si="245"/>
        <v>99.50805912784881</v>
      </c>
      <c r="J576" s="306">
        <f t="shared" ca="1" si="246"/>
        <v>612.90891036688618</v>
      </c>
      <c r="K576" s="307">
        <f t="shared" ca="1" si="247"/>
        <v>-9.4680754874404212</v>
      </c>
      <c r="L576" s="304">
        <f t="shared" ca="1" si="232"/>
        <v>612.98203632778632</v>
      </c>
      <c r="M576" s="306">
        <f t="shared" ca="1" si="248"/>
        <v>-1.5075685519233339</v>
      </c>
      <c r="N576" s="304">
        <f t="shared" ca="1" si="249"/>
        <v>-86.37731535185614</v>
      </c>
      <c r="P576" s="310">
        <f t="shared" ca="1" si="250"/>
        <v>23</v>
      </c>
      <c r="Q576" s="304">
        <f t="shared" ca="1" si="251"/>
        <v>0</v>
      </c>
      <c r="R576" s="306">
        <f t="shared" ca="1" si="252"/>
        <v>0</v>
      </c>
      <c r="S576" s="307">
        <f t="shared" ca="1" si="253"/>
        <v>2.7549999999999994</v>
      </c>
      <c r="T576" s="304">
        <f t="shared" ca="1" si="233"/>
        <v>27.026549999999997</v>
      </c>
      <c r="U576" s="311">
        <f t="shared" ca="1" si="234"/>
        <v>0</v>
      </c>
      <c r="V576" s="306">
        <f t="shared" ca="1" si="235"/>
        <v>1.2261603885795447</v>
      </c>
      <c r="W576" s="304">
        <f t="shared" ca="1" si="236"/>
        <v>24.862034372779341</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0.76608813592599923</v>
      </c>
      <c r="AH576" s="304">
        <f t="shared" ca="1" si="260"/>
        <v>-9.024309038550193</v>
      </c>
    </row>
    <row r="577" spans="1:34" x14ac:dyDescent="0.2">
      <c r="A577" s="347">
        <f t="shared" ca="1" si="238"/>
        <v>1E-4</v>
      </c>
      <c r="B577" s="304">
        <f t="shared" ca="1" si="239"/>
        <v>33.018500000000792</v>
      </c>
      <c r="D577" s="306">
        <f t="shared" ca="1" si="240"/>
        <v>-0.57020832299910651</v>
      </c>
      <c r="E577" s="307">
        <f t="shared" ca="1" si="241"/>
        <v>-0.80370061385058378</v>
      </c>
      <c r="F577" s="304">
        <f t="shared" ca="1" si="242"/>
        <v>0.98542996114450399</v>
      </c>
      <c r="G577" s="306">
        <f t="shared" ca="1" si="243"/>
        <v>6.2874248864915687</v>
      </c>
      <c r="H577" s="307">
        <f t="shared" ca="1" si="244"/>
        <v>-99.309301506149893</v>
      </c>
      <c r="I577" s="304">
        <f t="shared" ca="1" si="245"/>
        <v>99.508135734434589</v>
      </c>
      <c r="J577" s="306">
        <f t="shared" ca="1" si="246"/>
        <v>612.90891036688618</v>
      </c>
      <c r="K577" s="307">
        <f t="shared" ca="1" si="247"/>
        <v>-9.4780064135725333</v>
      </c>
      <c r="L577" s="304">
        <f t="shared" ca="1" si="232"/>
        <v>612.98218980056788</v>
      </c>
      <c r="M577" s="306">
        <f t="shared" ca="1" si="248"/>
        <v>-1.5075691748385078</v>
      </c>
      <c r="N577" s="304">
        <f t="shared" ca="1" si="249"/>
        <v>-86.377351042266596</v>
      </c>
      <c r="P577" s="310">
        <f t="shared" ca="1" si="250"/>
        <v>23</v>
      </c>
      <c r="Q577" s="304">
        <f t="shared" ca="1" si="251"/>
        <v>0</v>
      </c>
      <c r="R577" s="306">
        <f t="shared" ca="1" si="252"/>
        <v>0</v>
      </c>
      <c r="S577" s="307">
        <f t="shared" ca="1" si="253"/>
        <v>2.7549999999999994</v>
      </c>
      <c r="T577" s="304">
        <f t="shared" ca="1" si="233"/>
        <v>27.026549999999997</v>
      </c>
      <c r="U577" s="311">
        <f t="shared" ca="1" si="234"/>
        <v>0</v>
      </c>
      <c r="V577" s="306">
        <f t="shared" ca="1" si="235"/>
        <v>1.2261616062712475</v>
      </c>
      <c r="W577" s="304">
        <f t="shared" ca="1" si="236"/>
        <v>24.862097343380047</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0.76606566485127559</v>
      </c>
      <c r="AH577" s="304">
        <f t="shared" ca="1" si="260"/>
        <v>-9.0243318957456786</v>
      </c>
    </row>
    <row r="578" spans="1:34" x14ac:dyDescent="0.2">
      <c r="A578" s="347">
        <f t="shared" ca="1" si="238"/>
        <v>1E-4</v>
      </c>
      <c r="B578" s="304">
        <f t="shared" ca="1" si="239"/>
        <v>33.018600000000795</v>
      </c>
      <c r="D578" s="306">
        <f t="shared" ca="1" si="240"/>
        <v>-0.57020415704879723</v>
      </c>
      <c r="E578" s="307">
        <f t="shared" ca="1" si="241"/>
        <v>-0.8036774474904238</v>
      </c>
      <c r="F578" s="304">
        <f t="shared" ca="1" si="242"/>
        <v>0.9854086565077721</v>
      </c>
      <c r="G578" s="306">
        <f t="shared" ca="1" si="243"/>
        <v>6.2873678660758641</v>
      </c>
      <c r="H578" s="307">
        <f t="shared" ca="1" si="244"/>
        <v>-99.309381873894637</v>
      </c>
      <c r="I578" s="304">
        <f t="shared" ca="1" si="245"/>
        <v>99.508212338773319</v>
      </c>
      <c r="J578" s="306">
        <f t="shared" ca="1" si="246"/>
        <v>612.90891036688618</v>
      </c>
      <c r="K578" s="307">
        <f t="shared" ca="1" si="247"/>
        <v>-9.4879373477415356</v>
      </c>
      <c r="L578" s="304">
        <f t="shared" ca="1" si="232"/>
        <v>612.98234343432637</v>
      </c>
      <c r="M578" s="306">
        <f t="shared" ca="1" si="248"/>
        <v>-1.5075697977470737</v>
      </c>
      <c r="N578" s="304">
        <f t="shared" ca="1" si="249"/>
        <v>-86.377386732298447</v>
      </c>
      <c r="P578" s="310">
        <f t="shared" ca="1" si="250"/>
        <v>23</v>
      </c>
      <c r="Q578" s="304">
        <f t="shared" ca="1" si="251"/>
        <v>0</v>
      </c>
      <c r="R578" s="306">
        <f t="shared" ca="1" si="252"/>
        <v>0</v>
      </c>
      <c r="S578" s="307">
        <f t="shared" ca="1" si="253"/>
        <v>2.7549999999999994</v>
      </c>
      <c r="T578" s="304">
        <f t="shared" ca="1" si="233"/>
        <v>27.026549999999997</v>
      </c>
      <c r="U578" s="311">
        <f t="shared" ca="1" si="234"/>
        <v>0</v>
      </c>
      <c r="V578" s="306">
        <f t="shared" ca="1" si="235"/>
        <v>1.2261628239651448</v>
      </c>
      <c r="W578" s="304">
        <f t="shared" ca="1" si="236"/>
        <v>24.862160313007902</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0.76604319412177979</v>
      </c>
      <c r="AH578" s="304">
        <f t="shared" ca="1" si="260"/>
        <v>-9.0243547525880405</v>
      </c>
    </row>
    <row r="579" spans="1:34" x14ac:dyDescent="0.2">
      <c r="A579" s="347">
        <f t="shared" ca="1" si="238"/>
        <v>1E-4</v>
      </c>
      <c r="B579" s="304">
        <f t="shared" ca="1" si="239"/>
        <v>33.018700000000798</v>
      </c>
      <c r="D579" s="306">
        <f t="shared" ca="1" si="240"/>
        <v>-0.57019999110705033</v>
      </c>
      <c r="E579" s="307">
        <f t="shared" ca="1" si="241"/>
        <v>-0.80365428148814111</v>
      </c>
      <c r="F579" s="304">
        <f t="shared" ca="1" si="242"/>
        <v>0.98538735226950247</v>
      </c>
      <c r="G579" s="306">
        <f t="shared" ca="1" si="243"/>
        <v>6.2873108460767533</v>
      </c>
      <c r="H579" s="307">
        <f t="shared" ca="1" si="244"/>
        <v>-99.309462239322784</v>
      </c>
      <c r="I579" s="304">
        <f t="shared" ca="1" si="245"/>
        <v>99.508288940864986</v>
      </c>
      <c r="J579" s="306">
        <f t="shared" ca="1" si="246"/>
        <v>612.90891036688618</v>
      </c>
      <c r="K579" s="307">
        <f t="shared" ca="1" si="247"/>
        <v>-9.4978682899471973</v>
      </c>
      <c r="L579" s="304">
        <f t="shared" ca="1" si="232"/>
        <v>612.98249722906189</v>
      </c>
      <c r="M579" s="306">
        <f t="shared" ca="1" si="248"/>
        <v>-1.5075704206490312</v>
      </c>
      <c r="N579" s="304">
        <f t="shared" ca="1" si="249"/>
        <v>-86.377422421951664</v>
      </c>
      <c r="P579" s="310">
        <f t="shared" ca="1" si="250"/>
        <v>23</v>
      </c>
      <c r="Q579" s="304">
        <f t="shared" ca="1" si="251"/>
        <v>0</v>
      </c>
      <c r="R579" s="306">
        <f t="shared" ca="1" si="252"/>
        <v>0</v>
      </c>
      <c r="S579" s="307">
        <f t="shared" ca="1" si="253"/>
        <v>2.7549999999999994</v>
      </c>
      <c r="T579" s="304">
        <f t="shared" ca="1" si="233"/>
        <v>27.026549999999997</v>
      </c>
      <c r="U579" s="311">
        <f t="shared" ca="1" si="234"/>
        <v>0</v>
      </c>
      <c r="V579" s="306">
        <f t="shared" ca="1" si="235"/>
        <v>1.2261640416612376</v>
      </c>
      <c r="W579" s="304">
        <f t="shared" ca="1" si="236"/>
        <v>24.862223281662907</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0.76602072373751184</v>
      </c>
      <c r="AH579" s="304">
        <f t="shared" ca="1" si="260"/>
        <v>-9.0243776090772805</v>
      </c>
    </row>
    <row r="580" spans="1:34" x14ac:dyDescent="0.2">
      <c r="A580" s="347">
        <f t="shared" ca="1" si="238"/>
        <v>1E-4</v>
      </c>
      <c r="B580" s="304">
        <f t="shared" ca="1" si="239"/>
        <v>33.018800000000802</v>
      </c>
      <c r="D580" s="306">
        <f t="shared" ca="1" si="240"/>
        <v>-0.57019582517386924</v>
      </c>
      <c r="E580" s="307">
        <f t="shared" ca="1" si="241"/>
        <v>-0.80363111584373925</v>
      </c>
      <c r="F580" s="304">
        <f t="shared" ca="1" si="242"/>
        <v>0.98536604842970055</v>
      </c>
      <c r="G580" s="306">
        <f t="shared" ca="1" si="243"/>
        <v>6.2872538264942355</v>
      </c>
      <c r="H580" s="307">
        <f t="shared" ca="1" si="244"/>
        <v>-99.309542602434362</v>
      </c>
      <c r="I580" s="304">
        <f t="shared" ca="1" si="245"/>
        <v>99.508365540709647</v>
      </c>
      <c r="J580" s="306">
        <f t="shared" ca="1" si="246"/>
        <v>612.90891036688618</v>
      </c>
      <c r="K580" s="307">
        <f t="shared" ca="1" si="247"/>
        <v>-9.5077992401892857</v>
      </c>
      <c r="L580" s="304">
        <f t="shared" ref="L580:L643" ca="1" si="261">SQRT(pos_x^2+pos_z^2)</f>
        <v>612.98265118477491</v>
      </c>
      <c r="M580" s="306">
        <f t="shared" ca="1" si="248"/>
        <v>-1.5075710435443808</v>
      </c>
      <c r="N580" s="304">
        <f t="shared" ca="1" si="249"/>
        <v>-86.377458111226275</v>
      </c>
      <c r="P580" s="310">
        <f t="shared" ca="1" si="250"/>
        <v>23</v>
      </c>
      <c r="Q580" s="304">
        <f t="shared" ca="1" si="251"/>
        <v>0</v>
      </c>
      <c r="R580" s="306">
        <f t="shared" ca="1" si="252"/>
        <v>0</v>
      </c>
      <c r="S580" s="307">
        <f t="shared" ca="1" si="253"/>
        <v>2.7549999999999994</v>
      </c>
      <c r="T580" s="304">
        <f t="shared" ref="T580:T643" ca="1" si="262">m*g</f>
        <v>27.026549999999997</v>
      </c>
      <c r="U580" s="311">
        <f t="shared" ref="U580:U643" ca="1" si="263">IF(pos_xz&lt;L_rampe,Poids*COS(Beta),0)</f>
        <v>0</v>
      </c>
      <c r="V580" s="306">
        <f t="shared" ref="V580:V643" ca="1" si="264">Rho_moyen*(20000-Alt_rampe-pos_z)/(20000+Alt_rampe+pos_z)</f>
        <v>1.226165259359526</v>
      </c>
      <c r="W580" s="304">
        <f t="shared" ref="W580:W643" ca="1" si="265">1/2*Rho*Sref*Cx*vit_xz^2</f>
        <v>24.862286249345093</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0.76599825369846997</v>
      </c>
      <c r="AH580" s="304">
        <f t="shared" ca="1" si="260"/>
        <v>-9.0244004652133984</v>
      </c>
    </row>
    <row r="581" spans="1:34" x14ac:dyDescent="0.2">
      <c r="A581" s="347">
        <f t="shared" ref="A581:A644" ca="1" si="267">IF(B580+0.01&lt;=T_ini+ROUNDUP(Temps_fin_propu,0), 0.01, IF(K580&gt;0, 0.1, 0.0001))</f>
        <v>1E-4</v>
      </c>
      <c r="B581" s="304">
        <f t="shared" ref="B581:B644" ca="1" si="268">B580+pas</f>
        <v>33.018900000000805</v>
      </c>
      <c r="D581" s="306">
        <f t="shared" ref="D581:D644" ca="1" si="269">IF(AND(L580&lt;L_rampe,Poussee&lt;Poids*SIN(M580)),0,(-W580+Poussee)/m*COS(M580)-U580/m*SIN(M580))</f>
        <v>-0.5701916592492533</v>
      </c>
      <c r="E581" s="307">
        <f t="shared" ref="E581:E644" ca="1" si="270">IF(AND(L580&lt;L_rampe,Poussee&lt;Poids*SIN(M580)),0,(-W580+Poussee)/m*SIN(M580)+U580/m*COS(M580)-Poids/m)</f>
        <v>-0.8036079505572058</v>
      </c>
      <c r="F581" s="304">
        <f t="shared" ref="F581:F644" ca="1" si="271">SQRT(acc_x^2+acc_z^2)</f>
        <v>0.98534474498835645</v>
      </c>
      <c r="G581" s="306">
        <f t="shared" ref="G581:G644" ca="1" si="272">G580+acc_x*pas</f>
        <v>6.2871968073283107</v>
      </c>
      <c r="H581" s="307">
        <f t="shared" ref="H581:H644" ca="1" si="273">H580+acc_z*pas</f>
        <v>-99.309622963229415</v>
      </c>
      <c r="I581" s="304">
        <f t="shared" ref="I581:I644" ca="1" si="274">SQRT(vit_x^2+vit_z^2)</f>
        <v>99.508442138307345</v>
      </c>
      <c r="J581" s="306">
        <f t="shared" ref="J581:J644" ca="1" si="275">J580+0.5*(vit_x+G580)*pas*(K580&gt;=0)</f>
        <v>612.90891036688618</v>
      </c>
      <c r="K581" s="307">
        <f t="shared" ref="K581:K644" ca="1" si="276">K580+0.5*(vit_z+H580)*pas</f>
        <v>-9.5177301984675697</v>
      </c>
      <c r="L581" s="304">
        <f t="shared" ca="1" si="261"/>
        <v>612.98280530146565</v>
      </c>
      <c r="M581" s="306">
        <f t="shared" ref="M581:M644" ca="1" si="277">IF(AND(L580&gt;L_rampe,G581&gt;0),ATAN2(G581,H581),$M$4)</f>
        <v>-1.5075716664331222</v>
      </c>
      <c r="N581" s="304">
        <f t="shared" ref="N581:N644" ca="1" si="278">DEGREES(Beta)</f>
        <v>-86.377493800122267</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2.7549999999999994</v>
      </c>
      <c r="T581" s="304">
        <f t="shared" ca="1" si="262"/>
        <v>27.026549999999997</v>
      </c>
      <c r="U581" s="311">
        <f t="shared" ca="1" si="263"/>
        <v>0</v>
      </c>
      <c r="V581" s="306">
        <f t="shared" ca="1" si="264"/>
        <v>1.2261664770600091</v>
      </c>
      <c r="W581" s="304">
        <f t="shared" ca="1" si="265"/>
        <v>24.862349216054451</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0.76597578400464528</v>
      </c>
      <c r="AH581" s="304">
        <f t="shared" ref="AH581:AH644" ca="1" si="289">IF(AND(L580&lt;L_rampe,Poussee&lt;Poids*SIN(M580)), g*SIN(M580), (-W580+Poussee)/m)</f>
        <v>-9.0244233209964051</v>
      </c>
    </row>
    <row r="582" spans="1:34" x14ac:dyDescent="0.2">
      <c r="A582" s="347">
        <f t="shared" ca="1" si="267"/>
        <v>1E-4</v>
      </c>
      <c r="B582" s="304">
        <f t="shared" ca="1" si="268"/>
        <v>33.019000000000808</v>
      </c>
      <c r="D582" s="306">
        <f t="shared" ca="1" si="269"/>
        <v>-0.57018749333320384</v>
      </c>
      <c r="E582" s="307">
        <f t="shared" ca="1" si="270"/>
        <v>-0.80358478562854252</v>
      </c>
      <c r="F582" s="304">
        <f t="shared" ca="1" si="271"/>
        <v>0.98532344194547261</v>
      </c>
      <c r="G582" s="306">
        <f t="shared" ca="1" si="272"/>
        <v>6.287139788578977</v>
      </c>
      <c r="H582" s="307">
        <f t="shared" ca="1" si="273"/>
        <v>-99.309703321707971</v>
      </c>
      <c r="I582" s="304">
        <f t="shared" ca="1" si="274"/>
        <v>99.508518733658107</v>
      </c>
      <c r="J582" s="306">
        <f t="shared" ca="1" si="275"/>
        <v>612.90891036688618</v>
      </c>
      <c r="K582" s="307">
        <f t="shared" ca="1" si="276"/>
        <v>-9.5276611647818168</v>
      </c>
      <c r="L582" s="304">
        <f t="shared" ca="1" si="261"/>
        <v>612.98295957913433</v>
      </c>
      <c r="M582" s="306">
        <f t="shared" ca="1" si="277"/>
        <v>-1.5075722893152559</v>
      </c>
      <c r="N582" s="304">
        <f t="shared" ca="1" si="278"/>
        <v>-86.377529488639652</v>
      </c>
      <c r="P582" s="310">
        <f t="shared" ca="1" si="279"/>
        <v>23</v>
      </c>
      <c r="Q582" s="304">
        <f t="shared" ca="1" si="280"/>
        <v>0</v>
      </c>
      <c r="R582" s="306">
        <f t="shared" ca="1" si="281"/>
        <v>0</v>
      </c>
      <c r="S582" s="307">
        <f t="shared" ca="1" si="282"/>
        <v>2.7549999999999994</v>
      </c>
      <c r="T582" s="304">
        <f t="shared" ca="1" si="262"/>
        <v>27.026549999999997</v>
      </c>
      <c r="U582" s="311">
        <f t="shared" ca="1" si="263"/>
        <v>0</v>
      </c>
      <c r="V582" s="306">
        <f t="shared" ca="1" si="264"/>
        <v>1.2261676947626881</v>
      </c>
      <c r="W582" s="304">
        <f t="shared" ca="1" si="265"/>
        <v>24.862412181791022</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0.76595331465603778</v>
      </c>
      <c r="AH582" s="304">
        <f t="shared" ca="1" si="289"/>
        <v>-9.0244461764263004</v>
      </c>
    </row>
    <row r="583" spans="1:34" x14ac:dyDescent="0.2">
      <c r="A583" s="347">
        <f t="shared" ca="1" si="267"/>
        <v>1E-4</v>
      </c>
      <c r="B583" s="304">
        <f t="shared" ca="1" si="268"/>
        <v>33.019100000000812</v>
      </c>
      <c r="D583" s="306">
        <f t="shared" ca="1" si="269"/>
        <v>-0.57018332742572075</v>
      </c>
      <c r="E583" s="307">
        <f t="shared" ca="1" si="270"/>
        <v>-0.80356162105773699</v>
      </c>
      <c r="F583" s="304">
        <f t="shared" ca="1" si="271"/>
        <v>0.98530213930103938</v>
      </c>
      <c r="G583" s="306">
        <f t="shared" ca="1" si="272"/>
        <v>6.2870827702462346</v>
      </c>
      <c r="H583" s="307">
        <f t="shared" ca="1" si="273"/>
        <v>-99.309783677870072</v>
      </c>
      <c r="I583" s="304">
        <f t="shared" ca="1" si="274"/>
        <v>99.508595326761977</v>
      </c>
      <c r="J583" s="306">
        <f t="shared" ca="1" si="275"/>
        <v>612.90891036688618</v>
      </c>
      <c r="K583" s="307">
        <f t="shared" ca="1" si="276"/>
        <v>-9.5375921391317959</v>
      </c>
      <c r="L583" s="304">
        <f t="shared" ca="1" si="261"/>
        <v>612.98311401778119</v>
      </c>
      <c r="M583" s="306">
        <f t="shared" ca="1" si="277"/>
        <v>-1.5075729121907817</v>
      </c>
      <c r="N583" s="304">
        <f t="shared" ca="1" si="278"/>
        <v>-86.377565176778447</v>
      </c>
      <c r="P583" s="310">
        <f t="shared" ca="1" si="279"/>
        <v>23</v>
      </c>
      <c r="Q583" s="304">
        <f t="shared" ca="1" si="280"/>
        <v>0</v>
      </c>
      <c r="R583" s="306">
        <f t="shared" ca="1" si="281"/>
        <v>0</v>
      </c>
      <c r="S583" s="307">
        <f t="shared" ca="1" si="282"/>
        <v>2.7549999999999994</v>
      </c>
      <c r="T583" s="304">
        <f t="shared" ca="1" si="262"/>
        <v>27.026549999999997</v>
      </c>
      <c r="U583" s="311">
        <f t="shared" ca="1" si="263"/>
        <v>0</v>
      </c>
      <c r="V583" s="306">
        <f t="shared" ca="1" si="264"/>
        <v>1.2261689124675619</v>
      </c>
      <c r="W583" s="304">
        <f t="shared" ca="1" si="265"/>
        <v>24.862475146554797</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0.7659308456526368</v>
      </c>
      <c r="AH583" s="304">
        <f t="shared" ca="1" si="289"/>
        <v>-9.0244690315030951</v>
      </c>
    </row>
    <row r="584" spans="1:34" x14ac:dyDescent="0.2">
      <c r="A584" s="347">
        <f t="shared" ca="1" si="267"/>
        <v>1E-4</v>
      </c>
      <c r="B584" s="304">
        <f t="shared" ca="1" si="268"/>
        <v>33.019200000000815</v>
      </c>
      <c r="D584" s="306">
        <f t="shared" ca="1" si="269"/>
        <v>-0.57017916152680503</v>
      </c>
      <c r="E584" s="307">
        <f t="shared" ca="1" si="270"/>
        <v>-0.80353845684479097</v>
      </c>
      <c r="F584" s="304">
        <f t="shared" ca="1" si="271"/>
        <v>0.98528083705505931</v>
      </c>
      <c r="G584" s="306">
        <f t="shared" ca="1" si="272"/>
        <v>6.2870257523300817</v>
      </c>
      <c r="H584" s="307">
        <f t="shared" ca="1" si="273"/>
        <v>-99.309864031715762</v>
      </c>
      <c r="I584" s="304">
        <f t="shared" ca="1" si="274"/>
        <v>99.508671917618983</v>
      </c>
      <c r="J584" s="306">
        <f t="shared" ca="1" si="275"/>
        <v>612.90891036688618</v>
      </c>
      <c r="K584" s="307">
        <f t="shared" ca="1" si="276"/>
        <v>-9.5475231215172744</v>
      </c>
      <c r="L584" s="304">
        <f t="shared" ca="1" si="261"/>
        <v>612.98326861740657</v>
      </c>
      <c r="M584" s="306">
        <f t="shared" ca="1" si="277"/>
        <v>-1.5075735350596997</v>
      </c>
      <c r="N584" s="304">
        <f t="shared" ca="1" si="278"/>
        <v>-86.377600864538636</v>
      </c>
      <c r="P584" s="310">
        <f t="shared" ca="1" si="279"/>
        <v>23</v>
      </c>
      <c r="Q584" s="304">
        <f t="shared" ca="1" si="280"/>
        <v>0</v>
      </c>
      <c r="R584" s="306">
        <f t="shared" ca="1" si="281"/>
        <v>0</v>
      </c>
      <c r="S584" s="307">
        <f t="shared" ca="1" si="282"/>
        <v>2.7549999999999994</v>
      </c>
      <c r="T584" s="304">
        <f t="shared" ca="1" si="262"/>
        <v>27.026549999999997</v>
      </c>
      <c r="U584" s="311">
        <f t="shared" ca="1" si="263"/>
        <v>0</v>
      </c>
      <c r="V584" s="306">
        <f t="shared" ca="1" si="264"/>
        <v>1.2261701301746306</v>
      </c>
      <c r="W584" s="304">
        <f t="shared" ca="1" si="265"/>
        <v>24.862538110345785</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0.76590837699444059</v>
      </c>
      <c r="AH584" s="304">
        <f t="shared" ca="1" si="289"/>
        <v>-9.0244918862267891</v>
      </c>
    </row>
    <row r="585" spans="1:34" x14ac:dyDescent="0.2">
      <c r="A585" s="347">
        <f t="shared" ca="1" si="267"/>
        <v>1E-4</v>
      </c>
      <c r="B585" s="304">
        <f t="shared" ca="1" si="268"/>
        <v>33.019300000000818</v>
      </c>
      <c r="D585" s="306">
        <f t="shared" ca="1" si="269"/>
        <v>-0.5701749956364579</v>
      </c>
      <c r="E585" s="307">
        <f t="shared" ca="1" si="270"/>
        <v>-0.80351529298970092</v>
      </c>
      <c r="F585" s="304">
        <f t="shared" ca="1" si="271"/>
        <v>0.98525953520753085</v>
      </c>
      <c r="G585" s="306">
        <f t="shared" ca="1" si="272"/>
        <v>6.2869687348305181</v>
      </c>
      <c r="H585" s="307">
        <f t="shared" ca="1" si="273"/>
        <v>-99.309944383245067</v>
      </c>
      <c r="I585" s="304">
        <f t="shared" ca="1" si="274"/>
        <v>99.508748506229168</v>
      </c>
      <c r="J585" s="306">
        <f t="shared" ca="1" si="275"/>
        <v>612.90891036688618</v>
      </c>
      <c r="K585" s="307">
        <f t="shared" ca="1" si="276"/>
        <v>-9.5574541119380232</v>
      </c>
      <c r="L585" s="304">
        <f t="shared" ca="1" si="261"/>
        <v>612.98342337801068</v>
      </c>
      <c r="M585" s="306">
        <f t="shared" ca="1" si="277"/>
        <v>-1.5075741579220101</v>
      </c>
      <c r="N585" s="304">
        <f t="shared" ca="1" si="278"/>
        <v>-86.377636551920247</v>
      </c>
      <c r="P585" s="310">
        <f t="shared" ca="1" si="279"/>
        <v>23</v>
      </c>
      <c r="Q585" s="304">
        <f t="shared" ca="1" si="280"/>
        <v>0</v>
      </c>
      <c r="R585" s="306">
        <f t="shared" ca="1" si="281"/>
        <v>0</v>
      </c>
      <c r="S585" s="307">
        <f t="shared" ca="1" si="282"/>
        <v>2.7549999999999994</v>
      </c>
      <c r="T585" s="304">
        <f t="shared" ca="1" si="262"/>
        <v>27.026549999999997</v>
      </c>
      <c r="U585" s="311">
        <f t="shared" ca="1" si="263"/>
        <v>0</v>
      </c>
      <c r="V585" s="306">
        <f t="shared" ca="1" si="264"/>
        <v>1.2261713478838949</v>
      </c>
      <c r="W585" s="304">
        <f t="shared" ca="1" si="265"/>
        <v>24.862601073164019</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0.76588590868145623</v>
      </c>
      <c r="AH585" s="304">
        <f t="shared" ca="1" si="289"/>
        <v>-9.0245147405973825</v>
      </c>
    </row>
    <row r="586" spans="1:34" x14ac:dyDescent="0.2">
      <c r="A586" s="347">
        <f t="shared" ca="1" si="267"/>
        <v>1E-4</v>
      </c>
      <c r="B586" s="304">
        <f t="shared" ca="1" si="268"/>
        <v>33.019400000000822</v>
      </c>
      <c r="D586" s="306">
        <f t="shared" ca="1" si="269"/>
        <v>-0.57017082975467925</v>
      </c>
      <c r="E586" s="307">
        <f t="shared" ca="1" si="270"/>
        <v>-0.80349212949245441</v>
      </c>
      <c r="F586" s="304">
        <f t="shared" ca="1" si="271"/>
        <v>0.9852382337584441</v>
      </c>
      <c r="G586" s="306">
        <f t="shared" ca="1" si="272"/>
        <v>6.2869117177475422</v>
      </c>
      <c r="H586" s="307">
        <f t="shared" ca="1" si="273"/>
        <v>-99.310024732458018</v>
      </c>
      <c r="I586" s="304">
        <f t="shared" ca="1" si="274"/>
        <v>99.508825092592531</v>
      </c>
      <c r="J586" s="306">
        <f t="shared" ca="1" si="275"/>
        <v>612.90891036688618</v>
      </c>
      <c r="K586" s="307">
        <f t="shared" ca="1" si="276"/>
        <v>-9.5673851103938077</v>
      </c>
      <c r="L586" s="304">
        <f t="shared" ca="1" si="261"/>
        <v>612.98357829959389</v>
      </c>
      <c r="M586" s="306">
        <f t="shared" ca="1" si="277"/>
        <v>-1.5075747807777129</v>
      </c>
      <c r="N586" s="304">
        <f t="shared" ca="1" si="278"/>
        <v>-86.377672238923253</v>
      </c>
      <c r="P586" s="310">
        <f t="shared" ca="1" si="279"/>
        <v>23</v>
      </c>
      <c r="Q586" s="304">
        <f t="shared" ca="1" si="280"/>
        <v>0</v>
      </c>
      <c r="R586" s="306">
        <f t="shared" ca="1" si="281"/>
        <v>0</v>
      </c>
      <c r="S586" s="307">
        <f t="shared" ca="1" si="282"/>
        <v>2.7549999999999994</v>
      </c>
      <c r="T586" s="304">
        <f t="shared" ca="1" si="262"/>
        <v>27.026549999999997</v>
      </c>
      <c r="U586" s="311">
        <f t="shared" ca="1" si="263"/>
        <v>0</v>
      </c>
      <c r="V586" s="306">
        <f t="shared" ca="1" si="264"/>
        <v>1.2261725655953541</v>
      </c>
      <c r="W586" s="304">
        <f t="shared" ca="1" si="265"/>
        <v>24.86266403500947</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0.76586344071365708</v>
      </c>
      <c r="AH586" s="304">
        <f t="shared" ca="1" si="289"/>
        <v>-9.0245375946148911</v>
      </c>
    </row>
    <row r="587" spans="1:34" x14ac:dyDescent="0.2">
      <c r="A587" s="347">
        <f t="shared" ca="1" si="267"/>
        <v>1E-4</v>
      </c>
      <c r="B587" s="304">
        <f t="shared" ca="1" si="268"/>
        <v>33.019500000000825</v>
      </c>
      <c r="D587" s="306">
        <f t="shared" ca="1" si="269"/>
        <v>-0.57016666388146953</v>
      </c>
      <c r="E587" s="307">
        <f t="shared" ca="1" si="270"/>
        <v>-0.80346896635306209</v>
      </c>
      <c r="F587" s="304">
        <f t="shared" ca="1" si="271"/>
        <v>0.98521693270780863</v>
      </c>
      <c r="G587" s="306">
        <f t="shared" ca="1" si="272"/>
        <v>6.286854701081154</v>
      </c>
      <c r="H587" s="307">
        <f t="shared" ca="1" si="273"/>
        <v>-99.310105079354656</v>
      </c>
      <c r="I587" s="304">
        <f t="shared" ca="1" si="274"/>
        <v>99.508901676709158</v>
      </c>
      <c r="J587" s="306">
        <f t="shared" ca="1" si="275"/>
        <v>612.90891036688618</v>
      </c>
      <c r="K587" s="307">
        <f t="shared" ca="1" si="276"/>
        <v>-9.5773161168843988</v>
      </c>
      <c r="L587" s="304">
        <f t="shared" ca="1" si="261"/>
        <v>612.98373338215629</v>
      </c>
      <c r="M587" s="306">
        <f t="shared" ca="1" si="277"/>
        <v>-1.5075754036268083</v>
      </c>
      <c r="N587" s="304">
        <f t="shared" ca="1" si="278"/>
        <v>-86.377707925547696</v>
      </c>
      <c r="P587" s="310">
        <f t="shared" ca="1" si="279"/>
        <v>23</v>
      </c>
      <c r="Q587" s="304">
        <f t="shared" ca="1" si="280"/>
        <v>0</v>
      </c>
      <c r="R587" s="306">
        <f t="shared" ca="1" si="281"/>
        <v>0</v>
      </c>
      <c r="S587" s="307">
        <f t="shared" ca="1" si="282"/>
        <v>2.7549999999999994</v>
      </c>
      <c r="T587" s="304">
        <f t="shared" ca="1" si="262"/>
        <v>27.026549999999997</v>
      </c>
      <c r="U587" s="311">
        <f t="shared" ca="1" si="263"/>
        <v>0</v>
      </c>
      <c r="V587" s="306">
        <f t="shared" ca="1" si="264"/>
        <v>1.2261737833090085</v>
      </c>
      <c r="W587" s="304">
        <f t="shared" ca="1" si="265"/>
        <v>24.862726995882188</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0.76584097309106625</v>
      </c>
      <c r="AH587" s="304">
        <f t="shared" ca="1" si="289"/>
        <v>-9.0245604482793009</v>
      </c>
    </row>
    <row r="588" spans="1:34" x14ac:dyDescent="0.2">
      <c r="A588" s="347">
        <f t="shared" ca="1" si="267"/>
        <v>1E-4</v>
      </c>
      <c r="B588" s="304">
        <f t="shared" ca="1" si="268"/>
        <v>33.019600000000828</v>
      </c>
      <c r="D588" s="306">
        <f t="shared" ca="1" si="269"/>
        <v>-0.57016249801682917</v>
      </c>
      <c r="E588" s="307">
        <f t="shared" ca="1" si="270"/>
        <v>-0.80344580357150797</v>
      </c>
      <c r="F588" s="304">
        <f t="shared" ca="1" si="271"/>
        <v>0.985195632055612</v>
      </c>
      <c r="G588" s="306">
        <f t="shared" ca="1" si="272"/>
        <v>6.2867976848313525</v>
      </c>
      <c r="H588" s="307">
        <f t="shared" ca="1" si="273"/>
        <v>-99.31018542393501</v>
      </c>
      <c r="I588" s="304">
        <f t="shared" ca="1" si="274"/>
        <v>99.508978258579035</v>
      </c>
      <c r="J588" s="306">
        <f t="shared" ca="1" si="275"/>
        <v>612.90891036688618</v>
      </c>
      <c r="K588" s="307">
        <f t="shared" ca="1" si="276"/>
        <v>-9.5872471314095637</v>
      </c>
      <c r="L588" s="304">
        <f t="shared" ca="1" si="261"/>
        <v>612.98388862569823</v>
      </c>
      <c r="M588" s="306">
        <f t="shared" ca="1" si="277"/>
        <v>-1.5075760264692963</v>
      </c>
      <c r="N588" s="304">
        <f t="shared" ca="1" si="278"/>
        <v>-86.377743611793562</v>
      </c>
      <c r="P588" s="310">
        <f t="shared" ca="1" si="279"/>
        <v>23</v>
      </c>
      <c r="Q588" s="304">
        <f t="shared" ca="1" si="280"/>
        <v>0</v>
      </c>
      <c r="R588" s="306">
        <f t="shared" ca="1" si="281"/>
        <v>0</v>
      </c>
      <c r="S588" s="307">
        <f t="shared" ca="1" si="282"/>
        <v>2.7549999999999994</v>
      </c>
      <c r="T588" s="304">
        <f t="shared" ca="1" si="262"/>
        <v>27.026549999999997</v>
      </c>
      <c r="U588" s="311">
        <f t="shared" ca="1" si="263"/>
        <v>0</v>
      </c>
      <c r="V588" s="306">
        <f t="shared" ca="1" si="264"/>
        <v>1.2261750010248582</v>
      </c>
      <c r="W588" s="304">
        <f t="shared" ca="1" si="265"/>
        <v>24.862789955782162</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0.76581850581365885</v>
      </c>
      <c r="AH588" s="304">
        <f t="shared" ca="1" si="289"/>
        <v>-9.0245833015906332</v>
      </c>
    </row>
    <row r="589" spans="1:34" x14ac:dyDescent="0.2">
      <c r="A589" s="347">
        <f t="shared" ca="1" si="267"/>
        <v>1E-4</v>
      </c>
      <c r="B589" s="304">
        <f t="shared" ca="1" si="268"/>
        <v>33.019700000000832</v>
      </c>
      <c r="D589" s="306">
        <f t="shared" ca="1" si="269"/>
        <v>-0.57015833216075873</v>
      </c>
      <c r="E589" s="307">
        <f t="shared" ca="1" si="270"/>
        <v>-0.80342264114779383</v>
      </c>
      <c r="F589" s="304">
        <f t="shared" ca="1" si="271"/>
        <v>0.98517433180185665</v>
      </c>
      <c r="G589" s="306">
        <f t="shared" ca="1" si="272"/>
        <v>6.286740668998136</v>
      </c>
      <c r="H589" s="307">
        <f t="shared" ca="1" si="273"/>
        <v>-99.310265766199123</v>
      </c>
      <c r="I589" s="304">
        <f t="shared" ca="1" si="274"/>
        <v>99.509054838202218</v>
      </c>
      <c r="J589" s="306">
        <f t="shared" ca="1" si="275"/>
        <v>612.90891036688618</v>
      </c>
      <c r="K589" s="307">
        <f t="shared" ca="1" si="276"/>
        <v>-9.5971781539690699</v>
      </c>
      <c r="L589" s="304">
        <f t="shared" ca="1" si="261"/>
        <v>612.98404403022005</v>
      </c>
      <c r="M589" s="306">
        <f t="shared" ca="1" si="277"/>
        <v>-1.507576649305177</v>
      </c>
      <c r="N589" s="304">
        <f t="shared" ca="1" si="278"/>
        <v>-86.377779297660851</v>
      </c>
      <c r="P589" s="310">
        <f t="shared" ca="1" si="279"/>
        <v>23</v>
      </c>
      <c r="Q589" s="304">
        <f t="shared" ca="1" si="280"/>
        <v>0</v>
      </c>
      <c r="R589" s="306">
        <f t="shared" ca="1" si="281"/>
        <v>0</v>
      </c>
      <c r="S589" s="307">
        <f t="shared" ca="1" si="282"/>
        <v>2.7549999999999994</v>
      </c>
      <c r="T589" s="304">
        <f t="shared" ca="1" si="262"/>
        <v>27.026549999999997</v>
      </c>
      <c r="U589" s="311">
        <f t="shared" ca="1" si="263"/>
        <v>0</v>
      </c>
      <c r="V589" s="306">
        <f t="shared" ca="1" si="264"/>
        <v>1.2261762187429026</v>
      </c>
      <c r="W589" s="304">
        <f t="shared" ca="1" si="265"/>
        <v>24.862852914709404</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0.76579603888144199</v>
      </c>
      <c r="AH589" s="304">
        <f t="shared" ca="1" si="289"/>
        <v>-9.0246061545488807</v>
      </c>
    </row>
    <row r="590" spans="1:34" x14ac:dyDescent="0.2">
      <c r="A590" s="347">
        <f t="shared" ca="1" si="267"/>
        <v>1E-4</v>
      </c>
      <c r="B590" s="304">
        <f t="shared" ca="1" si="268"/>
        <v>33.019800000000835</v>
      </c>
      <c r="D590" s="306">
        <f t="shared" ca="1" si="269"/>
        <v>-0.57015416631325999</v>
      </c>
      <c r="E590" s="307">
        <f t="shared" ca="1" si="270"/>
        <v>-0.80339947908191434</v>
      </c>
      <c r="F590" s="304">
        <f t="shared" ca="1" si="271"/>
        <v>0.98515303194653969</v>
      </c>
      <c r="G590" s="306">
        <f t="shared" ca="1" si="272"/>
        <v>6.2866836535815045</v>
      </c>
      <c r="H590" s="307">
        <f t="shared" ca="1" si="273"/>
        <v>-99.310346106147037</v>
      </c>
      <c r="I590" s="304">
        <f t="shared" ca="1" si="274"/>
        <v>99.50913141557875</v>
      </c>
      <c r="J590" s="306">
        <f t="shared" ca="1" si="275"/>
        <v>612.90891036688618</v>
      </c>
      <c r="K590" s="307">
        <f t="shared" ca="1" si="276"/>
        <v>-9.6071091845626864</v>
      </c>
      <c r="L590" s="304">
        <f t="shared" ca="1" si="261"/>
        <v>612.98419959572186</v>
      </c>
      <c r="M590" s="306">
        <f t="shared" ca="1" si="277"/>
        <v>-1.5075772721344505</v>
      </c>
      <c r="N590" s="304">
        <f t="shared" ca="1" si="278"/>
        <v>-86.377814983149577</v>
      </c>
      <c r="P590" s="310">
        <f t="shared" ca="1" si="279"/>
        <v>23</v>
      </c>
      <c r="Q590" s="304">
        <f t="shared" ca="1" si="280"/>
        <v>0</v>
      </c>
      <c r="R590" s="306">
        <f t="shared" ca="1" si="281"/>
        <v>0</v>
      </c>
      <c r="S590" s="307">
        <f t="shared" ca="1" si="282"/>
        <v>2.7549999999999994</v>
      </c>
      <c r="T590" s="304">
        <f t="shared" ca="1" si="262"/>
        <v>27.026549999999997</v>
      </c>
      <c r="U590" s="311">
        <f t="shared" ca="1" si="263"/>
        <v>0</v>
      </c>
      <c r="V590" s="306">
        <f t="shared" ca="1" si="264"/>
        <v>1.2261774364631419</v>
      </c>
      <c r="W590" s="304">
        <f t="shared" ca="1" si="265"/>
        <v>24.86291587266393</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0.76577357229441034</v>
      </c>
      <c r="AH590" s="304">
        <f t="shared" ca="1" si="289"/>
        <v>-9.0246290071540507</v>
      </c>
    </row>
    <row r="591" spans="1:34" x14ac:dyDescent="0.2">
      <c r="A591" s="347">
        <f t="shared" ca="1" si="267"/>
        <v>1E-4</v>
      </c>
      <c r="B591" s="304">
        <f t="shared" ca="1" si="268"/>
        <v>33.019900000000838</v>
      </c>
      <c r="D591" s="306">
        <f t="shared" ca="1" si="269"/>
        <v>-0.57015000047433195</v>
      </c>
      <c r="E591" s="307">
        <f t="shared" ca="1" si="270"/>
        <v>-0.80337631737386772</v>
      </c>
      <c r="F591" s="304">
        <f t="shared" ca="1" si="271"/>
        <v>0.98513173248965957</v>
      </c>
      <c r="G591" s="306">
        <f t="shared" ca="1" si="272"/>
        <v>6.2866266385814571</v>
      </c>
      <c r="H591" s="307">
        <f t="shared" ca="1" si="273"/>
        <v>-99.31042644377878</v>
      </c>
      <c r="I591" s="304">
        <f t="shared" ca="1" si="274"/>
        <v>99.50920799070866</v>
      </c>
      <c r="J591" s="306">
        <f t="shared" ca="1" si="275"/>
        <v>612.90891036688618</v>
      </c>
      <c r="K591" s="307">
        <f t="shared" ca="1" si="276"/>
        <v>-9.6170402231901821</v>
      </c>
      <c r="L591" s="304">
        <f t="shared" ca="1" si="261"/>
        <v>612.98435532220412</v>
      </c>
      <c r="M591" s="306">
        <f t="shared" ca="1" si="277"/>
        <v>-1.507577894957117</v>
      </c>
      <c r="N591" s="304">
        <f t="shared" ca="1" si="278"/>
        <v>-86.377850668259754</v>
      </c>
      <c r="P591" s="310">
        <f t="shared" ca="1" si="279"/>
        <v>23</v>
      </c>
      <c r="Q591" s="304">
        <f t="shared" ca="1" si="280"/>
        <v>0</v>
      </c>
      <c r="R591" s="306">
        <f t="shared" ca="1" si="281"/>
        <v>0</v>
      </c>
      <c r="S591" s="307">
        <f t="shared" ca="1" si="282"/>
        <v>2.7549999999999994</v>
      </c>
      <c r="T591" s="304">
        <f t="shared" ca="1" si="262"/>
        <v>27.026549999999997</v>
      </c>
      <c r="U591" s="311">
        <f t="shared" ca="1" si="263"/>
        <v>0</v>
      </c>
      <c r="V591" s="306">
        <f t="shared" ca="1" si="264"/>
        <v>1.2261786541855766</v>
      </c>
      <c r="W591" s="304">
        <f t="shared" ca="1" si="265"/>
        <v>24.862978829645762</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0.76575110605256036</v>
      </c>
      <c r="AH591" s="304">
        <f t="shared" ca="1" si="289"/>
        <v>-9.0246518594061467</v>
      </c>
    </row>
    <row r="592" spans="1:34" x14ac:dyDescent="0.2">
      <c r="A592" s="347">
        <f t="shared" ca="1" si="267"/>
        <v>1E-4</v>
      </c>
      <c r="B592" s="304">
        <f t="shared" ca="1" si="268"/>
        <v>33.020000000000842</v>
      </c>
      <c r="D592" s="306">
        <f t="shared" ca="1" si="269"/>
        <v>-0.57014583464397472</v>
      </c>
      <c r="E592" s="307">
        <f t="shared" ca="1" si="270"/>
        <v>-0.80335315602363977</v>
      </c>
      <c r="F592" s="304">
        <f t="shared" ca="1" si="271"/>
        <v>0.9851104334312053</v>
      </c>
      <c r="G592" s="306">
        <f t="shared" ca="1" si="272"/>
        <v>6.2865696239979929</v>
      </c>
      <c r="H592" s="307">
        <f t="shared" ca="1" si="273"/>
        <v>-99.310506779094382</v>
      </c>
      <c r="I592" s="304">
        <f t="shared" ca="1" si="274"/>
        <v>99.50928456359199</v>
      </c>
      <c r="J592" s="306">
        <f t="shared" ca="1" si="275"/>
        <v>612.90891036688618</v>
      </c>
      <c r="K592" s="307">
        <f t="shared" ca="1" si="276"/>
        <v>-9.6269712698513263</v>
      </c>
      <c r="L592" s="304">
        <f t="shared" ca="1" si="261"/>
        <v>612.98451120966683</v>
      </c>
      <c r="M592" s="306">
        <f t="shared" ca="1" si="277"/>
        <v>-1.5075785177731764</v>
      </c>
      <c r="N592" s="304">
        <f t="shared" ca="1" si="278"/>
        <v>-86.377886352991382</v>
      </c>
      <c r="P592" s="310">
        <f t="shared" ca="1" si="279"/>
        <v>23</v>
      </c>
      <c r="Q592" s="304">
        <f t="shared" ca="1" si="280"/>
        <v>0</v>
      </c>
      <c r="R592" s="306">
        <f t="shared" ca="1" si="281"/>
        <v>0</v>
      </c>
      <c r="S592" s="307">
        <f t="shared" ca="1" si="282"/>
        <v>2.7549999999999994</v>
      </c>
      <c r="T592" s="304">
        <f t="shared" ca="1" si="262"/>
        <v>27.026549999999997</v>
      </c>
      <c r="U592" s="311">
        <f t="shared" ca="1" si="263"/>
        <v>0</v>
      </c>
      <c r="V592" s="306">
        <f t="shared" ca="1" si="264"/>
        <v>1.2261798719102062</v>
      </c>
      <c r="W592" s="304">
        <f t="shared" ca="1" si="265"/>
        <v>24.863041785654907</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0.76572864015588138</v>
      </c>
      <c r="AH592" s="304">
        <f t="shared" ca="1" si="289"/>
        <v>-9.0246747113051793</v>
      </c>
    </row>
    <row r="593" spans="1:34" x14ac:dyDescent="0.2">
      <c r="A593" s="347">
        <f t="shared" ca="1" si="267"/>
        <v>1E-4</v>
      </c>
      <c r="B593" s="304">
        <f t="shared" ca="1" si="268"/>
        <v>33.020100000000845</v>
      </c>
      <c r="D593" s="306">
        <f t="shared" ca="1" si="269"/>
        <v>-0.57014166882219131</v>
      </c>
      <c r="E593" s="307">
        <f t="shared" ca="1" si="270"/>
        <v>-0.80332999503123226</v>
      </c>
      <c r="F593" s="304">
        <f t="shared" ca="1" si="271"/>
        <v>0.98508913477118043</v>
      </c>
      <c r="G593" s="306">
        <f t="shared" ca="1" si="272"/>
        <v>6.286512609831111</v>
      </c>
      <c r="H593" s="307">
        <f t="shared" ca="1" si="273"/>
        <v>-99.310587112093884</v>
      </c>
      <c r="I593" s="304">
        <f t="shared" ca="1" si="274"/>
        <v>99.50936113422874</v>
      </c>
      <c r="J593" s="306">
        <f t="shared" ca="1" si="275"/>
        <v>612.90891036688618</v>
      </c>
      <c r="K593" s="307">
        <f t="shared" ca="1" si="276"/>
        <v>-9.6369023245458862</v>
      </c>
      <c r="L593" s="304">
        <f t="shared" ca="1" si="261"/>
        <v>612.98466725811056</v>
      </c>
      <c r="M593" s="306">
        <f t="shared" ca="1" si="277"/>
        <v>-1.5075791405826289</v>
      </c>
      <c r="N593" s="304">
        <f t="shared" ca="1" si="278"/>
        <v>-86.377922037344447</v>
      </c>
      <c r="P593" s="310">
        <f t="shared" ca="1" si="279"/>
        <v>23</v>
      </c>
      <c r="Q593" s="304">
        <f t="shared" ca="1" si="280"/>
        <v>0</v>
      </c>
      <c r="R593" s="306">
        <f t="shared" ca="1" si="281"/>
        <v>0</v>
      </c>
      <c r="S593" s="307">
        <f t="shared" ca="1" si="282"/>
        <v>2.7549999999999994</v>
      </c>
      <c r="T593" s="304">
        <f t="shared" ca="1" si="262"/>
        <v>27.026549999999997</v>
      </c>
      <c r="U593" s="311">
        <f t="shared" ca="1" si="263"/>
        <v>0</v>
      </c>
      <c r="V593" s="306">
        <f t="shared" ca="1" si="264"/>
        <v>1.2261810896370304</v>
      </c>
      <c r="W593" s="304">
        <f t="shared" ca="1" si="265"/>
        <v>24.863104740691348</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0.7657061746043734</v>
      </c>
      <c r="AH593" s="304">
        <f t="shared" ca="1" si="289"/>
        <v>-9.0246975628511485</v>
      </c>
    </row>
    <row r="594" spans="1:34" x14ac:dyDescent="0.2">
      <c r="A594" s="347">
        <f t="shared" ca="1" si="267"/>
        <v>1E-4</v>
      </c>
      <c r="B594" s="304">
        <f t="shared" ca="1" si="268"/>
        <v>33.020200000000848</v>
      </c>
      <c r="D594" s="306">
        <f t="shared" ca="1" si="269"/>
        <v>-0.57013750300898058</v>
      </c>
      <c r="E594" s="307">
        <f t="shared" ca="1" si="270"/>
        <v>-0.80330683439665052</v>
      </c>
      <c r="F594" s="304">
        <f t="shared" ca="1" si="271"/>
        <v>0.9850678365095894</v>
      </c>
      <c r="G594" s="306">
        <f t="shared" ca="1" si="272"/>
        <v>6.2864555960808097</v>
      </c>
      <c r="H594" s="307">
        <f t="shared" ca="1" si="273"/>
        <v>-99.31066744277733</v>
      </c>
      <c r="I594" s="304">
        <f t="shared" ca="1" si="274"/>
        <v>99.509437702618982</v>
      </c>
      <c r="J594" s="306">
        <f t="shared" ca="1" si="275"/>
        <v>612.90891036688618</v>
      </c>
      <c r="K594" s="307">
        <f t="shared" ca="1" si="276"/>
        <v>-9.6468333872736292</v>
      </c>
      <c r="L594" s="304">
        <f t="shared" ca="1" si="261"/>
        <v>612.98482346753542</v>
      </c>
      <c r="M594" s="306">
        <f t="shared" ca="1" si="277"/>
        <v>-1.5075797633854744</v>
      </c>
      <c r="N594" s="304">
        <f t="shared" ca="1" si="278"/>
        <v>-86.377957721318964</v>
      </c>
      <c r="P594" s="310">
        <f t="shared" ca="1" si="279"/>
        <v>23</v>
      </c>
      <c r="Q594" s="304">
        <f t="shared" ca="1" si="280"/>
        <v>0</v>
      </c>
      <c r="R594" s="306">
        <f t="shared" ca="1" si="281"/>
        <v>0</v>
      </c>
      <c r="S594" s="307">
        <f t="shared" ca="1" si="282"/>
        <v>2.7549999999999994</v>
      </c>
      <c r="T594" s="304">
        <f t="shared" ca="1" si="262"/>
        <v>27.026549999999997</v>
      </c>
      <c r="U594" s="311">
        <f t="shared" ca="1" si="263"/>
        <v>0</v>
      </c>
      <c r="V594" s="306">
        <f t="shared" ca="1" si="264"/>
        <v>1.2261823073660496</v>
      </c>
      <c r="W594" s="304">
        <f t="shared" ca="1" si="265"/>
        <v>24.863167694755123</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0.76568370939803998</v>
      </c>
      <c r="AH594" s="304">
        <f t="shared" ca="1" si="289"/>
        <v>-9.0247204140440491</v>
      </c>
    </row>
    <row r="595" spans="1:34" x14ac:dyDescent="0.2">
      <c r="A595" s="347">
        <f t="shared" ca="1" si="267"/>
        <v>1E-4</v>
      </c>
      <c r="B595" s="304">
        <f t="shared" ca="1" si="268"/>
        <v>33.020300000000852</v>
      </c>
      <c r="D595" s="306">
        <f t="shared" ca="1" si="269"/>
        <v>-0.57013333720434423</v>
      </c>
      <c r="E595" s="307">
        <f t="shared" ca="1" si="270"/>
        <v>-0.80328367411988388</v>
      </c>
      <c r="F595" s="304">
        <f t="shared" ca="1" si="271"/>
        <v>0.98504653864642466</v>
      </c>
      <c r="G595" s="306">
        <f t="shared" ca="1" si="272"/>
        <v>6.286398582747089</v>
      </c>
      <c r="H595" s="307">
        <f t="shared" ca="1" si="273"/>
        <v>-99.310747771144747</v>
      </c>
      <c r="I595" s="304">
        <f t="shared" ca="1" si="274"/>
        <v>99.509514268762743</v>
      </c>
      <c r="J595" s="306">
        <f t="shared" ca="1" si="275"/>
        <v>612.90891036688618</v>
      </c>
      <c r="K595" s="307">
        <f t="shared" ca="1" si="276"/>
        <v>-9.6567644580343259</v>
      </c>
      <c r="L595" s="304">
        <f t="shared" ca="1" si="261"/>
        <v>612.98497983794152</v>
      </c>
      <c r="M595" s="306">
        <f t="shared" ca="1" si="277"/>
        <v>-1.5075803861817132</v>
      </c>
      <c r="N595" s="304">
        <f t="shared" ca="1" si="278"/>
        <v>-86.377993404914946</v>
      </c>
      <c r="P595" s="310">
        <f t="shared" ca="1" si="279"/>
        <v>23</v>
      </c>
      <c r="Q595" s="304">
        <f t="shared" ca="1" si="280"/>
        <v>0</v>
      </c>
      <c r="R595" s="306">
        <f t="shared" ca="1" si="281"/>
        <v>0</v>
      </c>
      <c r="S595" s="307">
        <f t="shared" ca="1" si="282"/>
        <v>2.7549999999999994</v>
      </c>
      <c r="T595" s="304">
        <f t="shared" ca="1" si="262"/>
        <v>27.026549999999997</v>
      </c>
      <c r="U595" s="311">
        <f t="shared" ca="1" si="263"/>
        <v>0</v>
      </c>
      <c r="V595" s="306">
        <f t="shared" ca="1" si="264"/>
        <v>1.2261835250972641</v>
      </c>
      <c r="W595" s="304">
        <f t="shared" ca="1" si="265"/>
        <v>24.863230647846251</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0.76566124453687223</v>
      </c>
      <c r="AH595" s="304">
        <f t="shared" ca="1" si="289"/>
        <v>-9.0247432648838934</v>
      </c>
    </row>
    <row r="596" spans="1:34" x14ac:dyDescent="0.2">
      <c r="A596" s="347">
        <f t="shared" ca="1" si="267"/>
        <v>1E-4</v>
      </c>
      <c r="B596" s="304">
        <f t="shared" ca="1" si="268"/>
        <v>33.020400000000855</v>
      </c>
      <c r="D596" s="306">
        <f t="shared" ca="1" si="269"/>
        <v>-0.57012917140828212</v>
      </c>
      <c r="E596" s="307">
        <f t="shared" ca="1" si="270"/>
        <v>-0.80326051420091815</v>
      </c>
      <c r="F596" s="304">
        <f t="shared" ca="1" si="271"/>
        <v>0.98502524118167534</v>
      </c>
      <c r="G596" s="306">
        <f t="shared" ca="1" si="272"/>
        <v>6.2863415698299479</v>
      </c>
      <c r="H596" s="307">
        <f t="shared" ca="1" si="273"/>
        <v>-99.310828097196165</v>
      </c>
      <c r="I596" s="304">
        <f t="shared" ca="1" si="274"/>
        <v>99.509590832660038</v>
      </c>
      <c r="J596" s="306">
        <f t="shared" ca="1" si="275"/>
        <v>612.90891036688618</v>
      </c>
      <c r="K596" s="307">
        <f t="shared" ca="1" si="276"/>
        <v>-9.6666955368277439</v>
      </c>
      <c r="L596" s="304">
        <f t="shared" ca="1" si="261"/>
        <v>612.98513636932944</v>
      </c>
      <c r="M596" s="306">
        <f t="shared" ca="1" si="277"/>
        <v>-1.5075810089713455</v>
      </c>
      <c r="N596" s="304">
        <f t="shared" ca="1" si="278"/>
        <v>-86.378029088132394</v>
      </c>
      <c r="P596" s="310">
        <f t="shared" ca="1" si="279"/>
        <v>23</v>
      </c>
      <c r="Q596" s="304">
        <f t="shared" ca="1" si="280"/>
        <v>0</v>
      </c>
      <c r="R596" s="306">
        <f t="shared" ca="1" si="281"/>
        <v>0</v>
      </c>
      <c r="S596" s="307">
        <f t="shared" ca="1" si="282"/>
        <v>2.7549999999999994</v>
      </c>
      <c r="T596" s="304">
        <f t="shared" ca="1" si="262"/>
        <v>27.026549999999997</v>
      </c>
      <c r="U596" s="311">
        <f t="shared" ca="1" si="263"/>
        <v>0</v>
      </c>
      <c r="V596" s="306">
        <f t="shared" ca="1" si="264"/>
        <v>1.2261847428306731</v>
      </c>
      <c r="W596" s="304">
        <f t="shared" ca="1" si="265"/>
        <v>24.86329359996472</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0.76563878002085772</v>
      </c>
      <c r="AH596" s="304">
        <f t="shared" ca="1" si="289"/>
        <v>-9.0247661153706922</v>
      </c>
    </row>
    <row r="597" spans="1:34" x14ac:dyDescent="0.2">
      <c r="A597" s="347">
        <f t="shared" ca="1" si="267"/>
        <v>1E-4</v>
      </c>
      <c r="B597" s="304">
        <f t="shared" ca="1" si="268"/>
        <v>33.020500000000858</v>
      </c>
      <c r="D597" s="306">
        <f t="shared" ca="1" si="269"/>
        <v>-0.57012500562079294</v>
      </c>
      <c r="E597" s="307">
        <f t="shared" ca="1" si="270"/>
        <v>-0.8032373546397622</v>
      </c>
      <c r="F597" s="304">
        <f t="shared" ca="1" si="271"/>
        <v>0.98500394411534831</v>
      </c>
      <c r="G597" s="306">
        <f t="shared" ca="1" si="272"/>
        <v>6.2862845573293855</v>
      </c>
      <c r="H597" s="307">
        <f t="shared" ca="1" si="273"/>
        <v>-99.310908420931625</v>
      </c>
      <c r="I597" s="304">
        <f t="shared" ca="1" si="274"/>
        <v>99.509667394310924</v>
      </c>
      <c r="J597" s="306">
        <f t="shared" ca="1" si="275"/>
        <v>612.90891036688618</v>
      </c>
      <c r="K597" s="307">
        <f t="shared" ca="1" si="276"/>
        <v>-9.6766266236536502</v>
      </c>
      <c r="L597" s="304">
        <f t="shared" ca="1" si="261"/>
        <v>612.98529306169917</v>
      </c>
      <c r="M597" s="306">
        <f t="shared" ca="1" si="277"/>
        <v>-1.5075816317543711</v>
      </c>
      <c r="N597" s="304">
        <f t="shared" ca="1" si="278"/>
        <v>-86.378064770971321</v>
      </c>
      <c r="P597" s="310">
        <f t="shared" ca="1" si="279"/>
        <v>23</v>
      </c>
      <c r="Q597" s="304">
        <f t="shared" ca="1" si="280"/>
        <v>0</v>
      </c>
      <c r="R597" s="306">
        <f t="shared" ca="1" si="281"/>
        <v>0</v>
      </c>
      <c r="S597" s="307">
        <f t="shared" ca="1" si="282"/>
        <v>2.7549999999999994</v>
      </c>
      <c r="T597" s="304">
        <f t="shared" ca="1" si="262"/>
        <v>27.026549999999997</v>
      </c>
      <c r="U597" s="311">
        <f t="shared" ca="1" si="263"/>
        <v>0</v>
      </c>
      <c r="V597" s="306">
        <f t="shared" ca="1" si="264"/>
        <v>1.2261859605662775</v>
      </c>
      <c r="W597" s="304">
        <f t="shared" ca="1" si="265"/>
        <v>24.863356551110556</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0.76561631585000356</v>
      </c>
      <c r="AH597" s="304">
        <f t="shared" ca="1" si="289"/>
        <v>-9.0247889655044382</v>
      </c>
    </row>
    <row r="598" spans="1:34" x14ac:dyDescent="0.2">
      <c r="A598" s="347">
        <f t="shared" ca="1" si="267"/>
        <v>1E-4</v>
      </c>
      <c r="B598" s="304">
        <f t="shared" ca="1" si="268"/>
        <v>33.020600000000861</v>
      </c>
      <c r="D598" s="306">
        <f t="shared" ca="1" si="269"/>
        <v>-0.57012083984188056</v>
      </c>
      <c r="E598" s="307">
        <f t="shared" ca="1" si="270"/>
        <v>-0.80321419543640715</v>
      </c>
      <c r="F598" s="304">
        <f t="shared" ca="1" si="271"/>
        <v>0.98498264744743902</v>
      </c>
      <c r="G598" s="306">
        <f t="shared" ca="1" si="272"/>
        <v>6.2862275452454011</v>
      </c>
      <c r="H598" s="307">
        <f t="shared" ca="1" si="273"/>
        <v>-99.310988742351171</v>
      </c>
      <c r="I598" s="304">
        <f t="shared" ca="1" si="274"/>
        <v>99.509743953715429</v>
      </c>
      <c r="J598" s="306">
        <f t="shared" ca="1" si="275"/>
        <v>612.90891036688618</v>
      </c>
      <c r="K598" s="307">
        <f t="shared" ca="1" si="276"/>
        <v>-9.6865577185118141</v>
      </c>
      <c r="L598" s="304">
        <f t="shared" ca="1" si="261"/>
        <v>612.98544991505116</v>
      </c>
      <c r="M598" s="306">
        <f t="shared" ca="1" si="277"/>
        <v>-1.5075822545307902</v>
      </c>
      <c r="N598" s="304">
        <f t="shared" ca="1" si="278"/>
        <v>-86.378100453431713</v>
      </c>
      <c r="P598" s="310">
        <f t="shared" ca="1" si="279"/>
        <v>23</v>
      </c>
      <c r="Q598" s="304">
        <f t="shared" ca="1" si="280"/>
        <v>0</v>
      </c>
      <c r="R598" s="306">
        <f t="shared" ca="1" si="281"/>
        <v>0</v>
      </c>
      <c r="S598" s="307">
        <f t="shared" ca="1" si="282"/>
        <v>2.7549999999999994</v>
      </c>
      <c r="T598" s="304">
        <f t="shared" ca="1" si="262"/>
        <v>27.026549999999997</v>
      </c>
      <c r="U598" s="311">
        <f t="shared" ca="1" si="263"/>
        <v>0</v>
      </c>
      <c r="V598" s="306">
        <f t="shared" ca="1" si="264"/>
        <v>1.2261871783040761</v>
      </c>
      <c r="W598" s="304">
        <f t="shared" ca="1" si="265"/>
        <v>24.863419501283758</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0.76559385202430263</v>
      </c>
      <c r="AH598" s="304">
        <f t="shared" ca="1" si="289"/>
        <v>-9.0248118152851404</v>
      </c>
    </row>
    <row r="599" spans="1:34" x14ac:dyDescent="0.2">
      <c r="A599" s="347">
        <f t="shared" ca="1" si="267"/>
        <v>1E-4</v>
      </c>
      <c r="B599" s="304">
        <f t="shared" ca="1" si="268"/>
        <v>33.020700000000865</v>
      </c>
      <c r="D599" s="306">
        <f t="shared" ca="1" si="269"/>
        <v>-0.57011667407154387</v>
      </c>
      <c r="E599" s="307">
        <f t="shared" ca="1" si="270"/>
        <v>-0.80319103659085123</v>
      </c>
      <c r="F599" s="304">
        <f t="shared" ca="1" si="271"/>
        <v>0.98496135117794603</v>
      </c>
      <c r="G599" s="306">
        <f t="shared" ca="1" si="272"/>
        <v>6.2861705335779936</v>
      </c>
      <c r="H599" s="307">
        <f t="shared" ca="1" si="273"/>
        <v>-99.31106906145483</v>
      </c>
      <c r="I599" s="304">
        <f t="shared" ca="1" si="274"/>
        <v>99.509820510873567</v>
      </c>
      <c r="J599" s="306">
        <f t="shared" ca="1" si="275"/>
        <v>612.90891036688618</v>
      </c>
      <c r="K599" s="307">
        <f t="shared" ca="1" si="276"/>
        <v>-9.6964888214020046</v>
      </c>
      <c r="L599" s="304">
        <f t="shared" ca="1" si="261"/>
        <v>612.98560692938565</v>
      </c>
      <c r="M599" s="306">
        <f t="shared" ca="1" si="277"/>
        <v>-1.507582877300603</v>
      </c>
      <c r="N599" s="304">
        <f t="shared" ca="1" si="278"/>
        <v>-86.378136135513586</v>
      </c>
      <c r="P599" s="310">
        <f t="shared" ca="1" si="279"/>
        <v>23</v>
      </c>
      <c r="Q599" s="304">
        <f t="shared" ca="1" si="280"/>
        <v>0</v>
      </c>
      <c r="R599" s="306">
        <f t="shared" ca="1" si="281"/>
        <v>0</v>
      </c>
      <c r="S599" s="307">
        <f t="shared" ca="1" si="282"/>
        <v>2.7549999999999994</v>
      </c>
      <c r="T599" s="304">
        <f t="shared" ca="1" si="262"/>
        <v>27.026549999999997</v>
      </c>
      <c r="U599" s="311">
        <f t="shared" ca="1" si="263"/>
        <v>0</v>
      </c>
      <c r="V599" s="306">
        <f t="shared" ca="1" si="264"/>
        <v>1.2261883960440696</v>
      </c>
      <c r="W599" s="304">
        <f t="shared" ca="1" si="265"/>
        <v>24.863482450484337</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0.76557138854375317</v>
      </c>
      <c r="AH599" s="304">
        <f t="shared" ca="1" si="289"/>
        <v>-9.0248346647127988</v>
      </c>
    </row>
    <row r="600" spans="1:34" x14ac:dyDescent="0.2">
      <c r="A600" s="347">
        <f t="shared" ca="1" si="267"/>
        <v>1E-4</v>
      </c>
      <c r="B600" s="304">
        <f t="shared" ca="1" si="268"/>
        <v>33.020800000000868</v>
      </c>
      <c r="D600" s="306">
        <f t="shared" ca="1" si="269"/>
        <v>-0.57011250830978255</v>
      </c>
      <c r="E600" s="307">
        <f t="shared" ca="1" si="270"/>
        <v>-0.80316787810309087</v>
      </c>
      <c r="F600" s="304">
        <f t="shared" ca="1" si="271"/>
        <v>0.98494005530686657</v>
      </c>
      <c r="G600" s="306">
        <f t="shared" ca="1" si="272"/>
        <v>6.2861135223271623</v>
      </c>
      <c r="H600" s="307">
        <f t="shared" ca="1" si="273"/>
        <v>-99.311149378242646</v>
      </c>
      <c r="I600" s="304">
        <f t="shared" ca="1" si="274"/>
        <v>99.509897065785424</v>
      </c>
      <c r="J600" s="306">
        <f t="shared" ca="1" si="275"/>
        <v>612.90891036688618</v>
      </c>
      <c r="K600" s="307">
        <f t="shared" ca="1" si="276"/>
        <v>-9.706419932323989</v>
      </c>
      <c r="L600" s="304">
        <f t="shared" ca="1" si="261"/>
        <v>612.98576410470275</v>
      </c>
      <c r="M600" s="306">
        <f t="shared" ca="1" si="277"/>
        <v>-1.5075835000638094</v>
      </c>
      <c r="N600" s="304">
        <f t="shared" ca="1" si="278"/>
        <v>-86.378171817216952</v>
      </c>
      <c r="P600" s="310">
        <f t="shared" ca="1" si="279"/>
        <v>23</v>
      </c>
      <c r="Q600" s="304">
        <f t="shared" ca="1" si="280"/>
        <v>0</v>
      </c>
      <c r="R600" s="306">
        <f t="shared" ca="1" si="281"/>
        <v>0</v>
      </c>
      <c r="S600" s="307">
        <f t="shared" ca="1" si="282"/>
        <v>2.7549999999999994</v>
      </c>
      <c r="T600" s="304">
        <f t="shared" ca="1" si="262"/>
        <v>27.026549999999997</v>
      </c>
      <c r="U600" s="311">
        <f t="shared" ca="1" si="263"/>
        <v>0</v>
      </c>
      <c r="V600" s="306">
        <f t="shared" ca="1" si="264"/>
        <v>1.2261896137862582</v>
      </c>
      <c r="W600" s="304">
        <f t="shared" ca="1" si="265"/>
        <v>24.863545398712336</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0.76554892540834985</v>
      </c>
      <c r="AH600" s="304">
        <f t="shared" ca="1" si="289"/>
        <v>-9.0248575137874205</v>
      </c>
    </row>
    <row r="601" spans="1:34" x14ac:dyDescent="0.2">
      <c r="A601" s="347">
        <f t="shared" ca="1" si="267"/>
        <v>1E-4</v>
      </c>
      <c r="B601" s="304">
        <f t="shared" ca="1" si="268"/>
        <v>33.020900000000871</v>
      </c>
      <c r="D601" s="306">
        <f t="shared" ca="1" si="269"/>
        <v>-0.57010834255660026</v>
      </c>
      <c r="E601" s="307">
        <f t="shared" ca="1" si="270"/>
        <v>-0.80314471997311188</v>
      </c>
      <c r="F601" s="304">
        <f t="shared" ca="1" si="271"/>
        <v>0.98491875983419164</v>
      </c>
      <c r="G601" s="306">
        <f t="shared" ca="1" si="272"/>
        <v>6.286056511492907</v>
      </c>
      <c r="H601" s="307">
        <f t="shared" ca="1" si="273"/>
        <v>-99.311229692714647</v>
      </c>
      <c r="I601" s="304">
        <f t="shared" ca="1" si="274"/>
        <v>99.509973618450971</v>
      </c>
      <c r="J601" s="306">
        <f t="shared" ca="1" si="275"/>
        <v>612.90891036688618</v>
      </c>
      <c r="K601" s="307">
        <f t="shared" ca="1" si="276"/>
        <v>-9.7163510512775364</v>
      </c>
      <c r="L601" s="304">
        <f t="shared" ca="1" si="261"/>
        <v>612.98592144100292</v>
      </c>
      <c r="M601" s="306">
        <f t="shared" ca="1" si="277"/>
        <v>-1.5075841228204097</v>
      </c>
      <c r="N601" s="304">
        <f t="shared" ca="1" si="278"/>
        <v>-86.378207498541812</v>
      </c>
      <c r="P601" s="310">
        <f t="shared" ca="1" si="279"/>
        <v>23</v>
      </c>
      <c r="Q601" s="304">
        <f t="shared" ca="1" si="280"/>
        <v>0</v>
      </c>
      <c r="R601" s="306">
        <f t="shared" ca="1" si="281"/>
        <v>0</v>
      </c>
      <c r="S601" s="307">
        <f t="shared" ca="1" si="282"/>
        <v>2.7549999999999994</v>
      </c>
      <c r="T601" s="304">
        <f t="shared" ca="1" si="262"/>
        <v>27.026549999999997</v>
      </c>
      <c r="U601" s="311">
        <f t="shared" ca="1" si="263"/>
        <v>0</v>
      </c>
      <c r="V601" s="306">
        <f t="shared" ca="1" si="264"/>
        <v>1.2261908315306411</v>
      </c>
      <c r="W601" s="304">
        <f t="shared" ca="1" si="265"/>
        <v>24.86360834596772</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0.76552646261808022</v>
      </c>
      <c r="AH601" s="304">
        <f t="shared" ca="1" si="289"/>
        <v>-9.0248803625090162</v>
      </c>
    </row>
    <row r="602" spans="1:34" x14ac:dyDescent="0.2">
      <c r="A602" s="347">
        <f t="shared" ca="1" si="267"/>
        <v>1E-4</v>
      </c>
      <c r="B602" s="304">
        <f t="shared" ca="1" si="268"/>
        <v>33.021000000000875</v>
      </c>
      <c r="D602" s="306">
        <f t="shared" ca="1" si="269"/>
        <v>-0.57010417681199366</v>
      </c>
      <c r="E602" s="307">
        <f t="shared" ca="1" si="270"/>
        <v>-0.8031215622009249</v>
      </c>
      <c r="F602" s="304">
        <f t="shared" ca="1" si="271"/>
        <v>0.98489746475992868</v>
      </c>
      <c r="G602" s="306">
        <f t="shared" ca="1" si="272"/>
        <v>6.2859995010752261</v>
      </c>
      <c r="H602" s="307">
        <f t="shared" ca="1" si="273"/>
        <v>-99.311310004870862</v>
      </c>
      <c r="I602" s="304">
        <f t="shared" ca="1" si="274"/>
        <v>99.510050168870293</v>
      </c>
      <c r="J602" s="306">
        <f t="shared" ca="1" si="275"/>
        <v>612.90891036688618</v>
      </c>
      <c r="K602" s="307">
        <f t="shared" ca="1" si="276"/>
        <v>-9.7262821782624158</v>
      </c>
      <c r="L602" s="304">
        <f t="shared" ca="1" si="261"/>
        <v>612.98607893828625</v>
      </c>
      <c r="M602" s="306">
        <f t="shared" ca="1" si="277"/>
        <v>-1.5075847455704037</v>
      </c>
      <c r="N602" s="304">
        <f t="shared" ca="1" si="278"/>
        <v>-86.378243179488166</v>
      </c>
      <c r="P602" s="310">
        <f t="shared" ca="1" si="279"/>
        <v>23</v>
      </c>
      <c r="Q602" s="304">
        <f t="shared" ca="1" si="280"/>
        <v>0</v>
      </c>
      <c r="R602" s="306">
        <f t="shared" ca="1" si="281"/>
        <v>0</v>
      </c>
      <c r="S602" s="307">
        <f t="shared" ca="1" si="282"/>
        <v>2.7549999999999994</v>
      </c>
      <c r="T602" s="304">
        <f t="shared" ca="1" si="262"/>
        <v>27.026549999999997</v>
      </c>
      <c r="U602" s="311">
        <f t="shared" ca="1" si="263"/>
        <v>0</v>
      </c>
      <c r="V602" s="306">
        <f t="shared" ca="1" si="264"/>
        <v>1.2261920492772196</v>
      </c>
      <c r="W602" s="304">
        <f t="shared" ca="1" si="265"/>
        <v>24.863671292250544</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0.76550400017295672</v>
      </c>
      <c r="AH602" s="304">
        <f t="shared" ca="1" si="289"/>
        <v>-9.0249032108775769</v>
      </c>
    </row>
    <row r="603" spans="1:34" x14ac:dyDescent="0.2">
      <c r="A603" s="347">
        <f t="shared" ca="1" si="267"/>
        <v>1E-4</v>
      </c>
      <c r="B603" s="304">
        <f t="shared" ca="1" si="268"/>
        <v>33.021100000000878</v>
      </c>
      <c r="D603" s="306">
        <f t="shared" ca="1" si="269"/>
        <v>-0.57010001107596697</v>
      </c>
      <c r="E603" s="307">
        <f t="shared" ca="1" si="270"/>
        <v>-0.8030984047865104</v>
      </c>
      <c r="F603" s="304">
        <f t="shared" ca="1" si="271"/>
        <v>0.98487617008406458</v>
      </c>
      <c r="G603" s="306">
        <f t="shared" ca="1" si="272"/>
        <v>6.2859424910741186</v>
      </c>
      <c r="H603" s="307">
        <f t="shared" ca="1" si="273"/>
        <v>-99.311390314711346</v>
      </c>
      <c r="I603" s="304">
        <f t="shared" ca="1" si="274"/>
        <v>99.510126717043406</v>
      </c>
      <c r="J603" s="306">
        <f t="shared" ca="1" si="275"/>
        <v>612.90891036688618</v>
      </c>
      <c r="K603" s="307">
        <f t="shared" ca="1" si="276"/>
        <v>-9.7362133132783946</v>
      </c>
      <c r="L603" s="304">
        <f t="shared" ca="1" si="261"/>
        <v>612.98623659655311</v>
      </c>
      <c r="M603" s="306">
        <f t="shared" ca="1" si="277"/>
        <v>-1.5075853683137916</v>
      </c>
      <c r="N603" s="304">
        <f t="shared" ca="1" si="278"/>
        <v>-86.378278860056014</v>
      </c>
      <c r="P603" s="310">
        <f t="shared" ca="1" si="279"/>
        <v>23</v>
      </c>
      <c r="Q603" s="304">
        <f t="shared" ca="1" si="280"/>
        <v>0</v>
      </c>
      <c r="R603" s="306">
        <f t="shared" ca="1" si="281"/>
        <v>0</v>
      </c>
      <c r="S603" s="307">
        <f t="shared" ca="1" si="282"/>
        <v>2.7549999999999994</v>
      </c>
      <c r="T603" s="304">
        <f t="shared" ca="1" si="262"/>
        <v>27.026549999999997</v>
      </c>
      <c r="U603" s="311">
        <f t="shared" ca="1" si="263"/>
        <v>0</v>
      </c>
      <c r="V603" s="306">
        <f t="shared" ca="1" si="264"/>
        <v>1.2261932670259919</v>
      </c>
      <c r="W603" s="304">
        <f t="shared" ca="1" si="265"/>
        <v>24.863734237560781</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0.76548153807295805</v>
      </c>
      <c r="AH603" s="304">
        <f t="shared" ca="1" si="289"/>
        <v>-9.0249260588931204</v>
      </c>
    </row>
    <row r="604" spans="1:34" x14ac:dyDescent="0.2">
      <c r="A604" s="347">
        <f t="shared" ca="1" si="267"/>
        <v>1E-4</v>
      </c>
      <c r="B604" s="304">
        <f t="shared" ca="1" si="268"/>
        <v>33.021200000000881</v>
      </c>
      <c r="D604" s="306">
        <f t="shared" ca="1" si="269"/>
        <v>-0.57009584534851887</v>
      </c>
      <c r="E604" s="307">
        <f t="shared" ca="1" si="270"/>
        <v>-0.80307524772987904</v>
      </c>
      <c r="F604" s="304">
        <f t="shared" ca="1" si="271"/>
        <v>0.9848548758066078</v>
      </c>
      <c r="G604" s="306">
        <f t="shared" ca="1" si="272"/>
        <v>6.2858854814895837</v>
      </c>
      <c r="H604" s="307">
        <f t="shared" ca="1" si="273"/>
        <v>-99.311470622236115</v>
      </c>
      <c r="I604" s="304">
        <f t="shared" ca="1" si="274"/>
        <v>99.510203262970307</v>
      </c>
      <c r="J604" s="306">
        <f t="shared" ca="1" si="275"/>
        <v>612.90891036688618</v>
      </c>
      <c r="K604" s="307">
        <f t="shared" ca="1" si="276"/>
        <v>-9.7461444563252417</v>
      </c>
      <c r="L604" s="304">
        <f t="shared" ca="1" si="261"/>
        <v>612.98639441580372</v>
      </c>
      <c r="M604" s="306">
        <f t="shared" ca="1" si="277"/>
        <v>-1.5075859910505738</v>
      </c>
      <c r="N604" s="304">
        <f t="shared" ca="1" si="278"/>
        <v>-86.37831454024537</v>
      </c>
      <c r="P604" s="310">
        <f t="shared" ca="1" si="279"/>
        <v>23</v>
      </c>
      <c r="Q604" s="304">
        <f t="shared" ca="1" si="280"/>
        <v>0</v>
      </c>
      <c r="R604" s="306">
        <f t="shared" ca="1" si="281"/>
        <v>0</v>
      </c>
      <c r="S604" s="307">
        <f t="shared" ca="1" si="282"/>
        <v>2.7549999999999994</v>
      </c>
      <c r="T604" s="304">
        <f t="shared" ca="1" si="262"/>
        <v>27.026549999999997</v>
      </c>
      <c r="U604" s="311">
        <f t="shared" ca="1" si="263"/>
        <v>0</v>
      </c>
      <c r="V604" s="306">
        <f t="shared" ca="1" si="264"/>
        <v>1.2261944847769595</v>
      </c>
      <c r="W604" s="304">
        <f t="shared" ca="1" si="265"/>
        <v>24.863797181898448</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0.76545907631809307</v>
      </c>
      <c r="AH604" s="304">
        <f t="shared" ca="1" si="289"/>
        <v>-9.0249489065556396</v>
      </c>
    </row>
    <row r="605" spans="1:34" x14ac:dyDescent="0.2">
      <c r="A605" s="347">
        <f t="shared" ca="1" si="267"/>
        <v>1E-4</v>
      </c>
      <c r="B605" s="304">
        <f t="shared" ca="1" si="268"/>
        <v>33.021300000000885</v>
      </c>
      <c r="D605" s="306">
        <f t="shared" ca="1" si="269"/>
        <v>-0.57009167962964857</v>
      </c>
      <c r="E605" s="307">
        <f t="shared" ca="1" si="270"/>
        <v>-0.80305209103102548</v>
      </c>
      <c r="F605" s="304">
        <f t="shared" ca="1" si="271"/>
        <v>0.9848335819275541</v>
      </c>
      <c r="G605" s="306">
        <f t="shared" ca="1" si="272"/>
        <v>6.2858284723216205</v>
      </c>
      <c r="H605" s="307">
        <f t="shared" ca="1" si="273"/>
        <v>-99.311550927445225</v>
      </c>
      <c r="I605" s="304">
        <f t="shared" ca="1" si="274"/>
        <v>99.510279806651099</v>
      </c>
      <c r="J605" s="306">
        <f t="shared" ca="1" si="275"/>
        <v>612.90891036688618</v>
      </c>
      <c r="K605" s="307">
        <f t="shared" ca="1" si="276"/>
        <v>-9.7560756074027264</v>
      </c>
      <c r="L605" s="304">
        <f t="shared" ca="1" si="261"/>
        <v>612.98655239603829</v>
      </c>
      <c r="M605" s="306">
        <f t="shared" ca="1" si="277"/>
        <v>-1.5075866137807501</v>
      </c>
      <c r="N605" s="304">
        <f t="shared" ca="1" si="278"/>
        <v>-86.378350220056248</v>
      </c>
      <c r="P605" s="310">
        <f t="shared" ca="1" si="279"/>
        <v>23</v>
      </c>
      <c r="Q605" s="304">
        <f t="shared" ca="1" si="280"/>
        <v>0</v>
      </c>
      <c r="R605" s="306">
        <f t="shared" ca="1" si="281"/>
        <v>0</v>
      </c>
      <c r="S605" s="307">
        <f t="shared" ca="1" si="282"/>
        <v>2.7549999999999994</v>
      </c>
      <c r="T605" s="304">
        <f t="shared" ca="1" si="262"/>
        <v>27.026549999999997</v>
      </c>
      <c r="U605" s="311">
        <f t="shared" ca="1" si="263"/>
        <v>0</v>
      </c>
      <c r="V605" s="306">
        <f t="shared" ca="1" si="264"/>
        <v>1.2261957025301211</v>
      </c>
      <c r="W605" s="304">
        <f t="shared" ca="1" si="265"/>
        <v>24.863860125263574</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0.76543661490836001</v>
      </c>
      <c r="AH605" s="304">
        <f t="shared" ca="1" si="289"/>
        <v>-9.0249717538651364</v>
      </c>
    </row>
    <row r="606" spans="1:34" x14ac:dyDescent="0.2">
      <c r="A606" s="347">
        <f t="shared" ca="1" si="267"/>
        <v>1E-4</v>
      </c>
      <c r="B606" s="304">
        <f t="shared" ca="1" si="268"/>
        <v>33.021400000000888</v>
      </c>
      <c r="D606" s="306">
        <f t="shared" ca="1" si="269"/>
        <v>-0.57008751391935819</v>
      </c>
      <c r="E606" s="307">
        <f t="shared" ca="1" si="270"/>
        <v>-0.80302893468993375</v>
      </c>
      <c r="F606" s="304">
        <f t="shared" ca="1" si="271"/>
        <v>0.98481228844689195</v>
      </c>
      <c r="G606" s="306">
        <f t="shared" ca="1" si="272"/>
        <v>6.2857714635702289</v>
      </c>
      <c r="H606" s="307">
        <f t="shared" ca="1" si="273"/>
        <v>-99.311631230338691</v>
      </c>
      <c r="I606" s="304">
        <f t="shared" ca="1" si="274"/>
        <v>99.510356348085779</v>
      </c>
      <c r="J606" s="306">
        <f t="shared" ca="1" si="275"/>
        <v>612.90891036688618</v>
      </c>
      <c r="K606" s="307">
        <f t="shared" ca="1" si="276"/>
        <v>-9.7660067665106158</v>
      </c>
      <c r="L606" s="304">
        <f t="shared" ca="1" si="261"/>
        <v>612.9867105372573</v>
      </c>
      <c r="M606" s="306">
        <f t="shared" ca="1" si="277"/>
        <v>-1.5075872365043206</v>
      </c>
      <c r="N606" s="304">
        <f t="shared" ca="1" si="278"/>
        <v>-86.378385899488649</v>
      </c>
      <c r="P606" s="310">
        <f t="shared" ca="1" si="279"/>
        <v>23</v>
      </c>
      <c r="Q606" s="304">
        <f t="shared" ca="1" si="280"/>
        <v>0</v>
      </c>
      <c r="R606" s="306">
        <f t="shared" ca="1" si="281"/>
        <v>0</v>
      </c>
      <c r="S606" s="307">
        <f t="shared" ca="1" si="282"/>
        <v>2.7549999999999994</v>
      </c>
      <c r="T606" s="304">
        <f t="shared" ca="1" si="262"/>
        <v>27.026549999999997</v>
      </c>
      <c r="U606" s="311">
        <f t="shared" ca="1" si="263"/>
        <v>0</v>
      </c>
      <c r="V606" s="306">
        <f t="shared" ca="1" si="264"/>
        <v>1.2261969202854779</v>
      </c>
      <c r="W606" s="304">
        <f t="shared" ca="1" si="265"/>
        <v>24.86392306765617</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0.76541415384374645</v>
      </c>
      <c r="AH606" s="304">
        <f t="shared" ca="1" si="289"/>
        <v>-9.0249946008216266</v>
      </c>
    </row>
    <row r="607" spans="1:34" x14ac:dyDescent="0.2">
      <c r="A607" s="347">
        <f t="shared" ca="1" si="267"/>
        <v>1E-4</v>
      </c>
      <c r="B607" s="304">
        <f t="shared" ca="1" si="268"/>
        <v>33.021500000000891</v>
      </c>
      <c r="D607" s="306">
        <f t="shared" ca="1" si="269"/>
        <v>-0.57008334821764872</v>
      </c>
      <c r="E607" s="307">
        <f t="shared" ca="1" si="270"/>
        <v>-0.80300577870660739</v>
      </c>
      <c r="F607" s="304">
        <f t="shared" ca="1" si="271"/>
        <v>0.98479099536462544</v>
      </c>
      <c r="G607" s="306">
        <f t="shared" ca="1" si="272"/>
        <v>6.2857144552354072</v>
      </c>
      <c r="H607" s="307">
        <f t="shared" ca="1" si="273"/>
        <v>-99.311711530916554</v>
      </c>
      <c r="I607" s="304">
        <f t="shared" ca="1" si="274"/>
        <v>99.510432887274376</v>
      </c>
      <c r="J607" s="306">
        <f t="shared" ca="1" si="275"/>
        <v>612.90891036688618</v>
      </c>
      <c r="K607" s="307">
        <f t="shared" ca="1" si="276"/>
        <v>-9.7759379336486791</v>
      </c>
      <c r="L607" s="304">
        <f t="shared" ca="1" si="261"/>
        <v>612.98686883946073</v>
      </c>
      <c r="M607" s="306">
        <f t="shared" ca="1" si="277"/>
        <v>-1.5075878592212852</v>
      </c>
      <c r="N607" s="304">
        <f t="shared" ca="1" si="278"/>
        <v>-86.378421578542557</v>
      </c>
      <c r="P607" s="310">
        <f t="shared" ca="1" si="279"/>
        <v>23</v>
      </c>
      <c r="Q607" s="304">
        <f t="shared" ca="1" si="280"/>
        <v>0</v>
      </c>
      <c r="R607" s="306">
        <f t="shared" ca="1" si="281"/>
        <v>0</v>
      </c>
      <c r="S607" s="307">
        <f t="shared" ca="1" si="282"/>
        <v>2.7549999999999994</v>
      </c>
      <c r="T607" s="304">
        <f t="shared" ca="1" si="262"/>
        <v>27.026549999999997</v>
      </c>
      <c r="U607" s="311">
        <f t="shared" ca="1" si="263"/>
        <v>0</v>
      </c>
      <c r="V607" s="306">
        <f t="shared" ca="1" si="264"/>
        <v>1.2261981380430294</v>
      </c>
      <c r="W607" s="304">
        <f t="shared" ca="1" si="265"/>
        <v>24.863986009076235</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0.76539169312424526</v>
      </c>
      <c r="AH607" s="304">
        <f t="shared" ca="1" si="289"/>
        <v>-9.0250174474251086</v>
      </c>
    </row>
    <row r="608" spans="1:34" x14ac:dyDescent="0.2">
      <c r="A608" s="347">
        <f t="shared" ca="1" si="267"/>
        <v>1E-4</v>
      </c>
      <c r="B608" s="304">
        <f t="shared" ca="1" si="268"/>
        <v>33.021600000000895</v>
      </c>
      <c r="D608" s="306">
        <f t="shared" ca="1" si="269"/>
        <v>-0.57007918252452172</v>
      </c>
      <c r="E608" s="307">
        <f t="shared" ca="1" si="270"/>
        <v>-0.80298262308104285</v>
      </c>
      <c r="F608" s="304">
        <f t="shared" ca="1" si="271"/>
        <v>0.98476970268075326</v>
      </c>
      <c r="G608" s="306">
        <f t="shared" ca="1" si="272"/>
        <v>6.2856574473171545</v>
      </c>
      <c r="H608" s="307">
        <f t="shared" ca="1" si="273"/>
        <v>-99.311791829178858</v>
      </c>
      <c r="I608" s="304">
        <f t="shared" ca="1" si="274"/>
        <v>99.510509424216949</v>
      </c>
      <c r="J608" s="306">
        <f t="shared" ca="1" si="275"/>
        <v>612.90891036688618</v>
      </c>
      <c r="K608" s="307">
        <f t="shared" ca="1" si="276"/>
        <v>-9.7858691088166836</v>
      </c>
      <c r="L608" s="304">
        <f t="shared" ca="1" si="261"/>
        <v>612.98702730264904</v>
      </c>
      <c r="M608" s="306">
        <f t="shared" ca="1" si="277"/>
        <v>-1.5075884819316445</v>
      </c>
      <c r="N608" s="304">
        <f t="shared" ca="1" si="278"/>
        <v>-86.378457257218002</v>
      </c>
      <c r="P608" s="310">
        <f t="shared" ca="1" si="279"/>
        <v>23</v>
      </c>
      <c r="Q608" s="304">
        <f t="shared" ca="1" si="280"/>
        <v>0</v>
      </c>
      <c r="R608" s="306">
        <f t="shared" ca="1" si="281"/>
        <v>0</v>
      </c>
      <c r="S608" s="307">
        <f t="shared" ca="1" si="282"/>
        <v>2.7549999999999994</v>
      </c>
      <c r="T608" s="304">
        <f t="shared" ca="1" si="262"/>
        <v>27.026549999999997</v>
      </c>
      <c r="U608" s="311">
        <f t="shared" ca="1" si="263"/>
        <v>0</v>
      </c>
      <c r="V608" s="306">
        <f t="shared" ca="1" si="264"/>
        <v>1.2261993558027751</v>
      </c>
      <c r="W608" s="304">
        <f t="shared" ca="1" si="265"/>
        <v>24.864048949523784</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0.76536923274986357</v>
      </c>
      <c r="AH608" s="304">
        <f t="shared" ca="1" si="289"/>
        <v>-9.0250402936755858</v>
      </c>
    </row>
    <row r="609" spans="1:34" x14ac:dyDescent="0.2">
      <c r="A609" s="347">
        <f t="shared" ca="1" si="267"/>
        <v>1E-4</v>
      </c>
      <c r="B609" s="304">
        <f t="shared" ca="1" si="268"/>
        <v>33.021700000000898</v>
      </c>
      <c r="D609" s="306">
        <f t="shared" ca="1" si="269"/>
        <v>-0.57007501683997419</v>
      </c>
      <c r="E609" s="307">
        <f t="shared" ca="1" si="270"/>
        <v>-0.80295946781323124</v>
      </c>
      <c r="F609" s="304">
        <f t="shared" ca="1" si="271"/>
        <v>0.98474841039526662</v>
      </c>
      <c r="G609" s="306">
        <f t="shared" ca="1" si="272"/>
        <v>6.2856004398154708</v>
      </c>
      <c r="H609" s="307">
        <f t="shared" ca="1" si="273"/>
        <v>-99.311872125125646</v>
      </c>
      <c r="I609" s="304">
        <f t="shared" ca="1" si="274"/>
        <v>99.510585958913524</v>
      </c>
      <c r="J609" s="306">
        <f t="shared" ca="1" si="275"/>
        <v>612.90891036688618</v>
      </c>
      <c r="K609" s="307">
        <f t="shared" ca="1" si="276"/>
        <v>-9.7958002920143983</v>
      </c>
      <c r="L609" s="304">
        <f t="shared" ca="1" si="261"/>
        <v>612.98718592682246</v>
      </c>
      <c r="M609" s="306">
        <f t="shared" ca="1" si="277"/>
        <v>-1.5075891046353982</v>
      </c>
      <c r="N609" s="304">
        <f t="shared" ca="1" si="278"/>
        <v>-86.37849293551497</v>
      </c>
      <c r="P609" s="310">
        <f t="shared" ca="1" si="279"/>
        <v>23</v>
      </c>
      <c r="Q609" s="304">
        <f t="shared" ca="1" si="280"/>
        <v>0</v>
      </c>
      <c r="R609" s="306">
        <f t="shared" ca="1" si="281"/>
        <v>0</v>
      </c>
      <c r="S609" s="307">
        <f t="shared" ca="1" si="282"/>
        <v>2.7549999999999994</v>
      </c>
      <c r="T609" s="304">
        <f t="shared" ca="1" si="262"/>
        <v>27.026549999999997</v>
      </c>
      <c r="U609" s="311">
        <f t="shared" ca="1" si="263"/>
        <v>0</v>
      </c>
      <c r="V609" s="306">
        <f t="shared" ca="1" si="264"/>
        <v>1.2262005735647155</v>
      </c>
      <c r="W609" s="304">
        <f t="shared" ca="1" si="265"/>
        <v>24.864111888998831</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0.76534677272059071</v>
      </c>
      <c r="AH609" s="304">
        <f t="shared" ca="1" si="289"/>
        <v>-9.0250631395730636</v>
      </c>
    </row>
    <row r="610" spans="1:34" x14ac:dyDescent="0.2">
      <c r="A610" s="347">
        <f t="shared" ca="1" si="267"/>
        <v>1E-4</v>
      </c>
      <c r="B610" s="304">
        <f t="shared" ca="1" si="268"/>
        <v>33.021800000000901</v>
      </c>
      <c r="D610" s="306">
        <f t="shared" ca="1" si="269"/>
        <v>-0.57007085116400991</v>
      </c>
      <c r="E610" s="307">
        <f t="shared" ca="1" si="270"/>
        <v>-0.80293631290317435</v>
      </c>
      <c r="F610" s="304">
        <f t="shared" ca="1" si="271"/>
        <v>0.98472711850816985</v>
      </c>
      <c r="G610" s="306">
        <f t="shared" ca="1" si="272"/>
        <v>6.2855434327303543</v>
      </c>
      <c r="H610" s="307">
        <f t="shared" ca="1" si="273"/>
        <v>-99.311952418756931</v>
      </c>
      <c r="I610" s="304">
        <f t="shared" ca="1" si="274"/>
        <v>99.510662491364116</v>
      </c>
      <c r="J610" s="306">
        <f t="shared" ca="1" si="275"/>
        <v>612.90891036688618</v>
      </c>
      <c r="K610" s="307">
        <f t="shared" ca="1" si="276"/>
        <v>-9.8057314832415923</v>
      </c>
      <c r="L610" s="304">
        <f t="shared" ca="1" si="261"/>
        <v>612.98734471198111</v>
      </c>
      <c r="M610" s="306">
        <f t="shared" ca="1" si="277"/>
        <v>-1.5075897273325463</v>
      </c>
      <c r="N610" s="304">
        <f t="shared" ca="1" si="278"/>
        <v>-86.378528613433474</v>
      </c>
      <c r="P610" s="310">
        <f t="shared" ca="1" si="279"/>
        <v>23</v>
      </c>
      <c r="Q610" s="304">
        <f t="shared" ca="1" si="280"/>
        <v>0</v>
      </c>
      <c r="R610" s="306">
        <f t="shared" ca="1" si="281"/>
        <v>0</v>
      </c>
      <c r="S610" s="307">
        <f t="shared" ca="1" si="282"/>
        <v>2.7549999999999994</v>
      </c>
      <c r="T610" s="304">
        <f t="shared" ca="1" si="262"/>
        <v>27.026549999999997</v>
      </c>
      <c r="U610" s="311">
        <f t="shared" ca="1" si="263"/>
        <v>0</v>
      </c>
      <c r="V610" s="306">
        <f t="shared" ca="1" si="264"/>
        <v>1.2262017913288505</v>
      </c>
      <c r="W610" s="304">
        <f t="shared" ca="1" si="265"/>
        <v>24.864174827501387</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0.76532431303642312</v>
      </c>
      <c r="AH610" s="304">
        <f t="shared" ca="1" si="289"/>
        <v>-9.0250859851175456</v>
      </c>
    </row>
    <row r="611" spans="1:34" x14ac:dyDescent="0.2">
      <c r="A611" s="347">
        <f t="shared" ca="1" si="267"/>
        <v>1E-4</v>
      </c>
      <c r="B611" s="304">
        <f t="shared" ca="1" si="268"/>
        <v>33.021900000000905</v>
      </c>
      <c r="D611" s="306">
        <f t="shared" ca="1" si="269"/>
        <v>-0.57006668549662998</v>
      </c>
      <c r="E611" s="307">
        <f t="shared" ca="1" si="270"/>
        <v>-0.80291315835086507</v>
      </c>
      <c r="F611" s="304">
        <f t="shared" ca="1" si="271"/>
        <v>0.98470582701945808</v>
      </c>
      <c r="G611" s="306">
        <f t="shared" ca="1" si="272"/>
        <v>6.2854864260618051</v>
      </c>
      <c r="H611" s="307">
        <f t="shared" ca="1" si="273"/>
        <v>-99.312032710072771</v>
      </c>
      <c r="I611" s="304">
        <f t="shared" ca="1" si="274"/>
        <v>99.510739021568781</v>
      </c>
      <c r="J611" s="306">
        <f t="shared" ca="1" si="275"/>
        <v>612.90891036688618</v>
      </c>
      <c r="K611" s="307">
        <f t="shared" ca="1" si="276"/>
        <v>-9.8156626824980346</v>
      </c>
      <c r="L611" s="304">
        <f t="shared" ca="1" si="261"/>
        <v>612.98750365812543</v>
      </c>
      <c r="M611" s="306">
        <f t="shared" ca="1" si="277"/>
        <v>-1.5075903500230892</v>
      </c>
      <c r="N611" s="304">
        <f t="shared" ca="1" si="278"/>
        <v>-86.378564290973515</v>
      </c>
      <c r="P611" s="310">
        <f t="shared" ca="1" si="279"/>
        <v>23</v>
      </c>
      <c r="Q611" s="304">
        <f t="shared" ca="1" si="280"/>
        <v>0</v>
      </c>
      <c r="R611" s="306">
        <f t="shared" ca="1" si="281"/>
        <v>0</v>
      </c>
      <c r="S611" s="307">
        <f t="shared" ca="1" si="282"/>
        <v>2.7549999999999994</v>
      </c>
      <c r="T611" s="304">
        <f t="shared" ca="1" si="262"/>
        <v>27.026549999999997</v>
      </c>
      <c r="U611" s="311">
        <f t="shared" ca="1" si="263"/>
        <v>0</v>
      </c>
      <c r="V611" s="306">
        <f t="shared" ca="1" si="264"/>
        <v>1.2262030090951801</v>
      </c>
      <c r="W611" s="304">
        <f t="shared" ca="1" si="265"/>
        <v>24.864237765031461</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0.76530185369735904</v>
      </c>
      <c r="AH611" s="304">
        <f t="shared" ca="1" si="289"/>
        <v>-9.0251088303090352</v>
      </c>
    </row>
    <row r="612" spans="1:34" x14ac:dyDescent="0.2">
      <c r="A612" s="347">
        <f t="shared" ca="1" si="267"/>
        <v>1E-4</v>
      </c>
      <c r="B612" s="304">
        <f t="shared" ca="1" si="268"/>
        <v>33.022000000000908</v>
      </c>
      <c r="D612" s="306">
        <f t="shared" ca="1" si="269"/>
        <v>-0.57006251983783196</v>
      </c>
      <c r="E612" s="307">
        <f t="shared" ca="1" si="270"/>
        <v>-0.80289000415629808</v>
      </c>
      <c r="F612" s="304">
        <f t="shared" ca="1" si="271"/>
        <v>0.9846845359291263</v>
      </c>
      <c r="G612" s="306">
        <f t="shared" ca="1" si="272"/>
        <v>6.2854294198098213</v>
      </c>
      <c r="H612" s="307">
        <f t="shared" ca="1" si="273"/>
        <v>-99.312112999073193</v>
      </c>
      <c r="I612" s="304">
        <f t="shared" ca="1" si="274"/>
        <v>99.510815549527535</v>
      </c>
      <c r="J612" s="306">
        <f t="shared" ca="1" si="275"/>
        <v>612.90891036688618</v>
      </c>
      <c r="K612" s="307">
        <f t="shared" ca="1" si="276"/>
        <v>-9.8255938897834927</v>
      </c>
      <c r="L612" s="304">
        <f t="shared" ca="1" si="261"/>
        <v>612.98766276525555</v>
      </c>
      <c r="M612" s="306">
        <f t="shared" ca="1" si="277"/>
        <v>-1.5075909727070269</v>
      </c>
      <c r="N612" s="304">
        <f t="shared" ca="1" si="278"/>
        <v>-86.37859996813512</v>
      </c>
      <c r="P612" s="310">
        <f t="shared" ca="1" si="279"/>
        <v>23</v>
      </c>
      <c r="Q612" s="304">
        <f t="shared" ca="1" si="280"/>
        <v>0</v>
      </c>
      <c r="R612" s="306">
        <f t="shared" ca="1" si="281"/>
        <v>0</v>
      </c>
      <c r="S612" s="307">
        <f t="shared" ca="1" si="282"/>
        <v>2.7549999999999994</v>
      </c>
      <c r="T612" s="304">
        <f t="shared" ca="1" si="262"/>
        <v>27.026549999999997</v>
      </c>
      <c r="U612" s="311">
        <f t="shared" ca="1" si="263"/>
        <v>0</v>
      </c>
      <c r="V612" s="306">
        <f t="shared" ca="1" si="264"/>
        <v>1.2262042268637041</v>
      </c>
      <c r="W612" s="304">
        <f t="shared" ca="1" si="265"/>
        <v>24.864300701589052</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0.7652793947033949</v>
      </c>
      <c r="AH612" s="304">
        <f t="shared" ca="1" si="289"/>
        <v>-9.0251316751475379</v>
      </c>
    </row>
    <row r="613" spans="1:34" x14ac:dyDescent="0.2">
      <c r="A613" s="347">
        <f t="shared" ca="1" si="267"/>
        <v>1E-4</v>
      </c>
      <c r="B613" s="304">
        <f t="shared" ca="1" si="268"/>
        <v>33.022100000000911</v>
      </c>
      <c r="D613" s="306">
        <f t="shared" ca="1" si="269"/>
        <v>-0.57005835418761686</v>
      </c>
      <c r="E613" s="307">
        <f t="shared" ca="1" si="270"/>
        <v>-0.80286685031947513</v>
      </c>
      <c r="F613" s="304">
        <f t="shared" ca="1" si="271"/>
        <v>0.98466324523717697</v>
      </c>
      <c r="G613" s="306">
        <f t="shared" ca="1" si="272"/>
        <v>6.2853724139744029</v>
      </c>
      <c r="H613" s="307">
        <f t="shared" ca="1" si="273"/>
        <v>-99.312193285758227</v>
      </c>
      <c r="I613" s="304">
        <f t="shared" ca="1" si="274"/>
        <v>99.510892075240434</v>
      </c>
      <c r="J613" s="306">
        <f t="shared" ca="1" si="275"/>
        <v>612.90891036688618</v>
      </c>
      <c r="K613" s="307">
        <f t="shared" ca="1" si="276"/>
        <v>-9.8355251050977337</v>
      </c>
      <c r="L613" s="304">
        <f t="shared" ca="1" si="261"/>
        <v>612.9878220333718</v>
      </c>
      <c r="M613" s="306">
        <f t="shared" ca="1" si="277"/>
        <v>-1.5075915953843595</v>
      </c>
      <c r="N613" s="304">
        <f t="shared" ca="1" si="278"/>
        <v>-86.378635644918276</v>
      </c>
      <c r="P613" s="310">
        <f t="shared" ca="1" si="279"/>
        <v>23</v>
      </c>
      <c r="Q613" s="304">
        <f t="shared" ca="1" si="280"/>
        <v>0</v>
      </c>
      <c r="R613" s="306">
        <f t="shared" ca="1" si="281"/>
        <v>0</v>
      </c>
      <c r="S613" s="307">
        <f t="shared" ca="1" si="282"/>
        <v>2.7549999999999994</v>
      </c>
      <c r="T613" s="304">
        <f t="shared" ca="1" si="262"/>
        <v>27.026549999999997</v>
      </c>
      <c r="U613" s="311">
        <f t="shared" ca="1" si="263"/>
        <v>0</v>
      </c>
      <c r="V613" s="306">
        <f t="shared" ca="1" si="264"/>
        <v>1.2262054446344226</v>
      </c>
      <c r="W613" s="304">
        <f t="shared" ca="1" si="265"/>
        <v>24.864363637174193</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0.76525693605452716</v>
      </c>
      <c r="AH613" s="304">
        <f t="shared" ca="1" si="289"/>
        <v>-9.0251545196330518</v>
      </c>
    </row>
    <row r="614" spans="1:34" x14ac:dyDescent="0.2">
      <c r="A614" s="347">
        <f t="shared" ca="1" si="267"/>
        <v>1E-4</v>
      </c>
      <c r="B614" s="304">
        <f t="shared" ca="1" si="268"/>
        <v>33.022200000000915</v>
      </c>
      <c r="D614" s="306">
        <f t="shared" ca="1" si="269"/>
        <v>-0.57005418854598633</v>
      </c>
      <c r="E614" s="307">
        <f t="shared" ca="1" si="270"/>
        <v>-0.80284369684038559</v>
      </c>
      <c r="F614" s="304">
        <f t="shared" ca="1" si="271"/>
        <v>0.98464195494360274</v>
      </c>
      <c r="G614" s="306">
        <f t="shared" ca="1" si="272"/>
        <v>6.2853154085555483</v>
      </c>
      <c r="H614" s="307">
        <f t="shared" ca="1" si="273"/>
        <v>-99.312273570127914</v>
      </c>
      <c r="I614" s="304">
        <f t="shared" ca="1" si="274"/>
        <v>99.510968598707521</v>
      </c>
      <c r="J614" s="306">
        <f t="shared" ca="1" si="275"/>
        <v>612.90891036688618</v>
      </c>
      <c r="K614" s="307">
        <f t="shared" ca="1" si="276"/>
        <v>-9.8454563284405285</v>
      </c>
      <c r="L614" s="304">
        <f t="shared" ca="1" si="261"/>
        <v>612.98798146247441</v>
      </c>
      <c r="M614" s="306">
        <f t="shared" ca="1" si="277"/>
        <v>-1.5075922180550869</v>
      </c>
      <c r="N614" s="304">
        <f t="shared" ca="1" si="278"/>
        <v>-86.378671321322983</v>
      </c>
      <c r="P614" s="310">
        <f t="shared" ca="1" si="279"/>
        <v>23</v>
      </c>
      <c r="Q614" s="304">
        <f t="shared" ca="1" si="280"/>
        <v>0</v>
      </c>
      <c r="R614" s="306">
        <f t="shared" ca="1" si="281"/>
        <v>0</v>
      </c>
      <c r="S614" s="307">
        <f t="shared" ca="1" si="282"/>
        <v>2.7549999999999994</v>
      </c>
      <c r="T614" s="304">
        <f t="shared" ca="1" si="262"/>
        <v>27.026549999999997</v>
      </c>
      <c r="U614" s="311">
        <f t="shared" ca="1" si="263"/>
        <v>0</v>
      </c>
      <c r="V614" s="306">
        <f t="shared" ca="1" si="264"/>
        <v>1.2262066624073356</v>
      </c>
      <c r="W614" s="304">
        <f t="shared" ca="1" si="265"/>
        <v>24.864426571786893</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0.76523447775074693</v>
      </c>
      <c r="AH614" s="304">
        <f t="shared" ca="1" si="289"/>
        <v>-9.0251773637655894</v>
      </c>
    </row>
    <row r="615" spans="1:34" x14ac:dyDescent="0.2">
      <c r="A615" s="347">
        <f t="shared" ca="1" si="267"/>
        <v>1E-4</v>
      </c>
      <c r="B615" s="304">
        <f t="shared" ca="1" si="268"/>
        <v>33.022300000000918</v>
      </c>
      <c r="D615" s="306">
        <f t="shared" ca="1" si="269"/>
        <v>-0.57005002291294216</v>
      </c>
      <c r="E615" s="307">
        <f t="shared" ca="1" si="270"/>
        <v>-0.80282054371902412</v>
      </c>
      <c r="F615" s="304">
        <f t="shared" ca="1" si="271"/>
        <v>0.98462066504840096</v>
      </c>
      <c r="G615" s="306">
        <f t="shared" ca="1" si="272"/>
        <v>6.2852584035532573</v>
      </c>
      <c r="H615" s="307">
        <f t="shared" ca="1" si="273"/>
        <v>-99.312353852182284</v>
      </c>
      <c r="I615" s="304">
        <f t="shared" ca="1" si="274"/>
        <v>99.511045119928781</v>
      </c>
      <c r="J615" s="306">
        <f t="shared" ca="1" si="275"/>
        <v>612.90891036688618</v>
      </c>
      <c r="K615" s="307">
        <f t="shared" ca="1" si="276"/>
        <v>-9.8553875598116445</v>
      </c>
      <c r="L615" s="304">
        <f t="shared" ca="1" si="261"/>
        <v>612.98814105256372</v>
      </c>
      <c r="M615" s="306">
        <f t="shared" ca="1" si="277"/>
        <v>-1.5075928407192094</v>
      </c>
      <c r="N615" s="304">
        <f t="shared" ca="1" si="278"/>
        <v>-86.378706997349255</v>
      </c>
      <c r="P615" s="310">
        <f t="shared" ca="1" si="279"/>
        <v>23</v>
      </c>
      <c r="Q615" s="304">
        <f t="shared" ca="1" si="280"/>
        <v>0</v>
      </c>
      <c r="R615" s="306">
        <f t="shared" ca="1" si="281"/>
        <v>0</v>
      </c>
      <c r="S615" s="307">
        <f t="shared" ca="1" si="282"/>
        <v>2.7549999999999994</v>
      </c>
      <c r="T615" s="304">
        <f t="shared" ca="1" si="262"/>
        <v>27.026549999999997</v>
      </c>
      <c r="U615" s="311">
        <f t="shared" ca="1" si="263"/>
        <v>0</v>
      </c>
      <c r="V615" s="306">
        <f t="shared" ca="1" si="264"/>
        <v>1.2262078801824432</v>
      </c>
      <c r="W615" s="304">
        <f t="shared" ca="1" si="265"/>
        <v>24.864489505427148</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0.76521201979205422</v>
      </c>
      <c r="AH615" s="304">
        <f t="shared" ca="1" si="289"/>
        <v>-9.0252002075451543</v>
      </c>
    </row>
    <row r="616" spans="1:34" x14ac:dyDescent="0.2">
      <c r="A616" s="347">
        <f t="shared" ca="1" si="267"/>
        <v>1E-4</v>
      </c>
      <c r="B616" s="304">
        <f t="shared" ca="1" si="268"/>
        <v>33.022400000000921</v>
      </c>
      <c r="D616" s="306">
        <f t="shared" ca="1" si="269"/>
        <v>-0.570045857288483</v>
      </c>
      <c r="E616" s="307">
        <f t="shared" ca="1" si="270"/>
        <v>-0.80279739095539604</v>
      </c>
      <c r="F616" s="304">
        <f t="shared" ca="1" si="271"/>
        <v>0.98459937555157551</v>
      </c>
      <c r="G616" s="306">
        <f t="shared" ca="1" si="272"/>
        <v>6.2852013989675282</v>
      </c>
      <c r="H616" s="307">
        <f t="shared" ca="1" si="273"/>
        <v>-99.312434131921378</v>
      </c>
      <c r="I616" s="304">
        <f t="shared" ca="1" si="274"/>
        <v>99.511121638904299</v>
      </c>
      <c r="J616" s="306">
        <f t="shared" ca="1" si="275"/>
        <v>612.90891036688618</v>
      </c>
      <c r="K616" s="307">
        <f t="shared" ca="1" si="276"/>
        <v>-9.8653187992108489</v>
      </c>
      <c r="L616" s="304">
        <f t="shared" ca="1" si="261"/>
        <v>612.98830080363996</v>
      </c>
      <c r="M616" s="306">
        <f t="shared" ca="1" si="277"/>
        <v>-1.5075934633767269</v>
      </c>
      <c r="N616" s="304">
        <f t="shared" ca="1" si="278"/>
        <v>-86.378742672997092</v>
      </c>
      <c r="P616" s="310">
        <f t="shared" ca="1" si="279"/>
        <v>23</v>
      </c>
      <c r="Q616" s="304">
        <f t="shared" ca="1" si="280"/>
        <v>0</v>
      </c>
      <c r="R616" s="306">
        <f t="shared" ca="1" si="281"/>
        <v>0</v>
      </c>
      <c r="S616" s="307">
        <f t="shared" ca="1" si="282"/>
        <v>2.7549999999999994</v>
      </c>
      <c r="T616" s="304">
        <f t="shared" ca="1" si="262"/>
        <v>27.026549999999997</v>
      </c>
      <c r="U616" s="311">
        <f t="shared" ca="1" si="263"/>
        <v>0</v>
      </c>
      <c r="V616" s="306">
        <f t="shared" ca="1" si="264"/>
        <v>1.2262090979597449</v>
      </c>
      <c r="W616" s="304">
        <f t="shared" ca="1" si="265"/>
        <v>24.864552438094979</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0.76518956217844547</v>
      </c>
      <c r="AH616" s="304">
        <f t="shared" ca="1" si="289"/>
        <v>-9.0252230509717428</v>
      </c>
    </row>
    <row r="617" spans="1:34" x14ac:dyDescent="0.2">
      <c r="A617" s="347">
        <f t="shared" ca="1" si="267"/>
        <v>1E-4</v>
      </c>
      <c r="B617" s="304">
        <f t="shared" ca="1" si="268"/>
        <v>33.022500000000925</v>
      </c>
      <c r="D617" s="306">
        <f t="shared" ca="1" si="269"/>
        <v>-0.57004169167261054</v>
      </c>
      <c r="E617" s="307">
        <f t="shared" ca="1" si="270"/>
        <v>-0.80277423854948893</v>
      </c>
      <c r="F617" s="304">
        <f t="shared" ca="1" si="271"/>
        <v>0.98457808645311795</v>
      </c>
      <c r="G617" s="306">
        <f t="shared" ca="1" si="272"/>
        <v>6.285144394798361</v>
      </c>
      <c r="H617" s="307">
        <f t="shared" ca="1" si="273"/>
        <v>-99.312514409345226</v>
      </c>
      <c r="I617" s="304">
        <f t="shared" ca="1" si="274"/>
        <v>99.511198155634062</v>
      </c>
      <c r="J617" s="306">
        <f t="shared" ca="1" si="275"/>
        <v>612.90891036688618</v>
      </c>
      <c r="K617" s="307">
        <f t="shared" ca="1" si="276"/>
        <v>-9.8752500466379125</v>
      </c>
      <c r="L617" s="304">
        <f t="shared" ca="1" si="261"/>
        <v>612.98846071570335</v>
      </c>
      <c r="M617" s="306">
        <f t="shared" ca="1" si="277"/>
        <v>-1.5075940860276398</v>
      </c>
      <c r="N617" s="304">
        <f t="shared" ca="1" si="278"/>
        <v>-86.378778348266508</v>
      </c>
      <c r="P617" s="310">
        <f t="shared" ca="1" si="279"/>
        <v>23</v>
      </c>
      <c r="Q617" s="304">
        <f t="shared" ca="1" si="280"/>
        <v>0</v>
      </c>
      <c r="R617" s="306">
        <f t="shared" ca="1" si="281"/>
        <v>0</v>
      </c>
      <c r="S617" s="307">
        <f t="shared" ca="1" si="282"/>
        <v>2.7549999999999994</v>
      </c>
      <c r="T617" s="304">
        <f t="shared" ca="1" si="262"/>
        <v>27.026549999999997</v>
      </c>
      <c r="U617" s="311">
        <f t="shared" ca="1" si="263"/>
        <v>0</v>
      </c>
      <c r="V617" s="306">
        <f t="shared" ca="1" si="264"/>
        <v>1.226210315739241</v>
      </c>
      <c r="W617" s="304">
        <f t="shared" ca="1" si="265"/>
        <v>24.864615369790378</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0.76516710490991713</v>
      </c>
      <c r="AH617" s="304">
        <f t="shared" ca="1" si="289"/>
        <v>-9.0252458940453657</v>
      </c>
    </row>
    <row r="618" spans="1:34" x14ac:dyDescent="0.2">
      <c r="A618" s="347">
        <f t="shared" ca="1" si="267"/>
        <v>1E-4</v>
      </c>
      <c r="B618" s="304">
        <f t="shared" ca="1" si="268"/>
        <v>33.022600000000928</v>
      </c>
      <c r="D618" s="306">
        <f t="shared" ca="1" si="269"/>
        <v>-0.57003752606532387</v>
      </c>
      <c r="E618" s="307">
        <f t="shared" ca="1" si="270"/>
        <v>-0.80275108650130456</v>
      </c>
      <c r="F618" s="304">
        <f t="shared" ca="1" si="271"/>
        <v>0.9845567977530294</v>
      </c>
      <c r="G618" s="306">
        <f t="shared" ca="1" si="272"/>
        <v>6.2850873910457548</v>
      </c>
      <c r="H618" s="307">
        <f t="shared" ca="1" si="273"/>
        <v>-99.31259468445387</v>
      </c>
      <c r="I618" s="304">
        <f t="shared" ca="1" si="274"/>
        <v>99.511274670118141</v>
      </c>
      <c r="J618" s="306">
        <f t="shared" ca="1" si="275"/>
        <v>612.90891036688618</v>
      </c>
      <c r="K618" s="307">
        <f t="shared" ca="1" si="276"/>
        <v>-9.8851813020926027</v>
      </c>
      <c r="L618" s="304">
        <f t="shared" ca="1" si="261"/>
        <v>612.98862078875413</v>
      </c>
      <c r="M618" s="306">
        <f t="shared" ca="1" si="277"/>
        <v>-1.5075947086719479</v>
      </c>
      <c r="N618" s="304">
        <f t="shared" ca="1" si="278"/>
        <v>-86.378814023157503</v>
      </c>
      <c r="P618" s="310">
        <f t="shared" ca="1" si="279"/>
        <v>23</v>
      </c>
      <c r="Q618" s="304">
        <f t="shared" ca="1" si="280"/>
        <v>0</v>
      </c>
      <c r="R618" s="306">
        <f t="shared" ca="1" si="281"/>
        <v>0</v>
      </c>
      <c r="S618" s="307">
        <f t="shared" ca="1" si="282"/>
        <v>2.7549999999999994</v>
      </c>
      <c r="T618" s="304">
        <f t="shared" ca="1" si="262"/>
        <v>27.026549999999997</v>
      </c>
      <c r="U618" s="311">
        <f t="shared" ca="1" si="263"/>
        <v>0</v>
      </c>
      <c r="V618" s="306">
        <f t="shared" ca="1" si="264"/>
        <v>1.2262115335209318</v>
      </c>
      <c r="W618" s="304">
        <f t="shared" ca="1" si="265"/>
        <v>24.864678300513383</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0.76514464798646742</v>
      </c>
      <c r="AH618" s="304">
        <f t="shared" ca="1" si="289"/>
        <v>-9.0252687367660194</v>
      </c>
    </row>
    <row r="619" spans="1:34" x14ac:dyDescent="0.2">
      <c r="A619" s="347">
        <f t="shared" ca="1" si="267"/>
        <v>1E-4</v>
      </c>
      <c r="B619" s="304">
        <f t="shared" ca="1" si="268"/>
        <v>33.022700000000931</v>
      </c>
      <c r="D619" s="306">
        <f t="shared" ca="1" si="269"/>
        <v>-0.57003336046662467</v>
      </c>
      <c r="E619" s="307">
        <f t="shared" ca="1" si="270"/>
        <v>-0.80272793481083404</v>
      </c>
      <c r="F619" s="304">
        <f t="shared" ca="1" si="271"/>
        <v>0.98453550945130441</v>
      </c>
      <c r="G619" s="306">
        <f t="shared" ca="1" si="272"/>
        <v>6.2850303877097078</v>
      </c>
      <c r="H619" s="307">
        <f t="shared" ca="1" si="273"/>
        <v>-99.312674957247353</v>
      </c>
      <c r="I619" s="304">
        <f t="shared" ca="1" si="274"/>
        <v>99.511351182356577</v>
      </c>
      <c r="J619" s="306">
        <f t="shared" ca="1" si="275"/>
        <v>612.90891036688618</v>
      </c>
      <c r="K619" s="307">
        <f t="shared" ca="1" si="276"/>
        <v>-9.8951125655746885</v>
      </c>
      <c r="L619" s="304">
        <f t="shared" ca="1" si="261"/>
        <v>612.98878102279252</v>
      </c>
      <c r="M619" s="306">
        <f t="shared" ca="1" si="277"/>
        <v>-1.5075953313096513</v>
      </c>
      <c r="N619" s="304">
        <f t="shared" ca="1" si="278"/>
        <v>-86.378849697670077</v>
      </c>
      <c r="P619" s="310">
        <f t="shared" ca="1" si="279"/>
        <v>23</v>
      </c>
      <c r="Q619" s="304">
        <f t="shared" ca="1" si="280"/>
        <v>0</v>
      </c>
      <c r="R619" s="306">
        <f t="shared" ca="1" si="281"/>
        <v>0</v>
      </c>
      <c r="S619" s="307">
        <f t="shared" ca="1" si="282"/>
        <v>2.7549999999999994</v>
      </c>
      <c r="T619" s="304">
        <f t="shared" ca="1" si="262"/>
        <v>27.026549999999997</v>
      </c>
      <c r="U619" s="311">
        <f t="shared" ca="1" si="263"/>
        <v>0</v>
      </c>
      <c r="V619" s="306">
        <f t="shared" ca="1" si="264"/>
        <v>1.2262127513048164</v>
      </c>
      <c r="W619" s="304">
        <f t="shared" ca="1" si="265"/>
        <v>24.864741230263995</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0.76512219140808924</v>
      </c>
      <c r="AH619" s="304">
        <f t="shared" ca="1" si="289"/>
        <v>-9.0252915791337163</v>
      </c>
    </row>
    <row r="620" spans="1:34" x14ac:dyDescent="0.2">
      <c r="A620" s="347">
        <f t="shared" ca="1" si="267"/>
        <v>1E-4</v>
      </c>
      <c r="B620" s="304">
        <f t="shared" ca="1" si="268"/>
        <v>33.022800000000935</v>
      </c>
      <c r="D620" s="306">
        <f t="shared" ca="1" si="269"/>
        <v>-0.57002919487651438</v>
      </c>
      <c r="E620" s="307">
        <f t="shared" ca="1" si="270"/>
        <v>-0.80270478347807561</v>
      </c>
      <c r="F620" s="304">
        <f t="shared" ca="1" si="271"/>
        <v>0.98451422154794266</v>
      </c>
      <c r="G620" s="306">
        <f t="shared" ca="1" si="272"/>
        <v>6.2849733847902201</v>
      </c>
      <c r="H620" s="307">
        <f t="shared" ca="1" si="273"/>
        <v>-99.312755227725702</v>
      </c>
      <c r="I620" s="304">
        <f t="shared" ca="1" si="274"/>
        <v>99.511427692349386</v>
      </c>
      <c r="J620" s="306">
        <f t="shared" ca="1" si="275"/>
        <v>612.90891036688618</v>
      </c>
      <c r="K620" s="307">
        <f t="shared" ca="1" si="276"/>
        <v>-9.9050438370839373</v>
      </c>
      <c r="L620" s="304">
        <f t="shared" ca="1" si="261"/>
        <v>612.98894141781898</v>
      </c>
      <c r="M620" s="306">
        <f t="shared" ca="1" si="277"/>
        <v>-1.5075959539407504</v>
      </c>
      <c r="N620" s="304">
        <f t="shared" ca="1" si="278"/>
        <v>-86.378885371804245</v>
      </c>
      <c r="P620" s="310">
        <f t="shared" ca="1" si="279"/>
        <v>23</v>
      </c>
      <c r="Q620" s="304">
        <f t="shared" ca="1" si="280"/>
        <v>0</v>
      </c>
      <c r="R620" s="306">
        <f t="shared" ca="1" si="281"/>
        <v>0</v>
      </c>
      <c r="S620" s="307">
        <f t="shared" ca="1" si="282"/>
        <v>2.7549999999999994</v>
      </c>
      <c r="T620" s="304">
        <f t="shared" ca="1" si="262"/>
        <v>27.026549999999997</v>
      </c>
      <c r="U620" s="311">
        <f t="shared" ca="1" si="263"/>
        <v>0</v>
      </c>
      <c r="V620" s="306">
        <f t="shared" ca="1" si="264"/>
        <v>1.226213969090896</v>
      </c>
      <c r="W620" s="304">
        <f t="shared" ca="1" si="265"/>
        <v>24.864804159042237</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0.76509973517477547</v>
      </c>
      <c r="AH620" s="304">
        <f t="shared" ca="1" si="289"/>
        <v>-9.0253144211484582</v>
      </c>
    </row>
    <row r="621" spans="1:34" x14ac:dyDescent="0.2">
      <c r="A621" s="347">
        <f t="shared" ca="1" si="267"/>
        <v>1E-4</v>
      </c>
      <c r="B621" s="304">
        <f t="shared" ca="1" si="268"/>
        <v>33.022900000000938</v>
      </c>
      <c r="D621" s="306">
        <f t="shared" ca="1" si="269"/>
        <v>-0.57002502929499033</v>
      </c>
      <c r="E621" s="307">
        <f t="shared" ca="1" si="270"/>
        <v>-0.80268163250302038</v>
      </c>
      <c r="F621" s="304">
        <f t="shared" ca="1" si="271"/>
        <v>0.98449293404293592</v>
      </c>
      <c r="G621" s="306">
        <f t="shared" ca="1" si="272"/>
        <v>6.2849163822872907</v>
      </c>
      <c r="H621" s="307">
        <f t="shared" ca="1" si="273"/>
        <v>-99.312835495888947</v>
      </c>
      <c r="I621" s="304">
        <f t="shared" ca="1" si="274"/>
        <v>99.511504200096596</v>
      </c>
      <c r="J621" s="306">
        <f t="shared" ca="1" si="275"/>
        <v>612.90891036688618</v>
      </c>
      <c r="K621" s="307">
        <f t="shared" ca="1" si="276"/>
        <v>-9.9149751166201181</v>
      </c>
      <c r="L621" s="304">
        <f t="shared" ca="1" si="261"/>
        <v>612.9891019738335</v>
      </c>
      <c r="M621" s="306">
        <f t="shared" ca="1" si="277"/>
        <v>-1.5075965765652448</v>
      </c>
      <c r="N621" s="304">
        <f t="shared" ca="1" si="278"/>
        <v>-86.378921045560006</v>
      </c>
      <c r="P621" s="310">
        <f t="shared" ca="1" si="279"/>
        <v>23</v>
      </c>
      <c r="Q621" s="304">
        <f t="shared" ca="1" si="280"/>
        <v>0</v>
      </c>
      <c r="R621" s="306">
        <f t="shared" ca="1" si="281"/>
        <v>0</v>
      </c>
      <c r="S621" s="307">
        <f t="shared" ca="1" si="282"/>
        <v>2.7549999999999994</v>
      </c>
      <c r="T621" s="304">
        <f t="shared" ca="1" si="262"/>
        <v>27.026549999999997</v>
      </c>
      <c r="U621" s="311">
        <f t="shared" ca="1" si="263"/>
        <v>0</v>
      </c>
      <c r="V621" s="306">
        <f t="shared" ca="1" si="264"/>
        <v>1.2262151868791695</v>
      </c>
      <c r="W621" s="304">
        <f t="shared" ca="1" si="265"/>
        <v>24.864867086848097</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0.76507727928652436</v>
      </c>
      <c r="AH621" s="304">
        <f t="shared" ca="1" si="289"/>
        <v>-9.0253372628102504</v>
      </c>
    </row>
    <row r="622" spans="1:34" x14ac:dyDescent="0.2">
      <c r="A622" s="347">
        <f t="shared" ca="1" si="267"/>
        <v>1E-4</v>
      </c>
      <c r="B622" s="304">
        <f t="shared" ca="1" si="268"/>
        <v>33.023000000000941</v>
      </c>
      <c r="D622" s="306">
        <f t="shared" ca="1" si="269"/>
        <v>-0.57002086372205774</v>
      </c>
      <c r="E622" s="307">
        <f t="shared" ca="1" si="270"/>
        <v>-0.80265848188567013</v>
      </c>
      <c r="F622" s="304">
        <f t="shared" ca="1" si="271"/>
        <v>0.98447164693628897</v>
      </c>
      <c r="G622" s="306">
        <f t="shared" ca="1" si="272"/>
        <v>6.2848593802009187</v>
      </c>
      <c r="H622" s="307">
        <f t="shared" ca="1" si="273"/>
        <v>-99.312915761737131</v>
      </c>
      <c r="I622" s="304">
        <f t="shared" ca="1" si="274"/>
        <v>99.511580705598249</v>
      </c>
      <c r="J622" s="306">
        <f t="shared" ca="1" si="275"/>
        <v>612.90891036688618</v>
      </c>
      <c r="K622" s="307">
        <f t="shared" ca="1" si="276"/>
        <v>-9.924906404183</v>
      </c>
      <c r="L622" s="304">
        <f t="shared" ca="1" si="261"/>
        <v>612.98926269083654</v>
      </c>
      <c r="M622" s="306">
        <f t="shared" ca="1" si="277"/>
        <v>-1.507597199183135</v>
      </c>
      <c r="N622" s="304">
        <f t="shared" ca="1" si="278"/>
        <v>-86.37895671893736</v>
      </c>
      <c r="P622" s="310">
        <f t="shared" ca="1" si="279"/>
        <v>23</v>
      </c>
      <c r="Q622" s="304">
        <f t="shared" ca="1" si="280"/>
        <v>0</v>
      </c>
      <c r="R622" s="306">
        <f t="shared" ca="1" si="281"/>
        <v>0</v>
      </c>
      <c r="S622" s="307">
        <f t="shared" ca="1" si="282"/>
        <v>2.7549999999999994</v>
      </c>
      <c r="T622" s="304">
        <f t="shared" ca="1" si="262"/>
        <v>27.026549999999997</v>
      </c>
      <c r="U622" s="311">
        <f t="shared" ca="1" si="263"/>
        <v>0</v>
      </c>
      <c r="V622" s="306">
        <f t="shared" ca="1" si="264"/>
        <v>1.2262164046696373</v>
      </c>
      <c r="W622" s="304">
        <f t="shared" ca="1" si="265"/>
        <v>24.864930013681597</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0.76505482374333766</v>
      </c>
      <c r="AH622" s="304">
        <f t="shared" ca="1" si="289"/>
        <v>-9.025360104119093</v>
      </c>
    </row>
    <row r="623" spans="1:34" x14ac:dyDescent="0.2">
      <c r="A623" s="347">
        <f t="shared" ca="1" si="267"/>
        <v>1E-4</v>
      </c>
      <c r="B623" s="304">
        <f t="shared" ca="1" si="268"/>
        <v>33.023100000000944</v>
      </c>
      <c r="D623" s="306">
        <f t="shared" ca="1" si="269"/>
        <v>-0.57001669815771405</v>
      </c>
      <c r="E623" s="307">
        <f t="shared" ca="1" si="270"/>
        <v>-0.80263533162601952</v>
      </c>
      <c r="F623" s="304">
        <f t="shared" ca="1" si="271"/>
        <v>0.98445036022799681</v>
      </c>
      <c r="G623" s="306">
        <f t="shared" ca="1" si="272"/>
        <v>6.2848023785311034</v>
      </c>
      <c r="H623" s="307">
        <f t="shared" ca="1" si="273"/>
        <v>-99.312996025270294</v>
      </c>
      <c r="I623" s="304">
        <f t="shared" ca="1" si="274"/>
        <v>99.511657208854388</v>
      </c>
      <c r="J623" s="306">
        <f t="shared" ca="1" si="275"/>
        <v>612.90891036688618</v>
      </c>
      <c r="K623" s="307">
        <f t="shared" ca="1" si="276"/>
        <v>-9.9348376997723502</v>
      </c>
      <c r="L623" s="304">
        <f t="shared" ca="1" si="261"/>
        <v>612.98942356882844</v>
      </c>
      <c r="M623" s="306">
        <f t="shared" ca="1" si="277"/>
        <v>-1.5075978217944208</v>
      </c>
      <c r="N623" s="304">
        <f t="shared" ca="1" si="278"/>
        <v>-86.378992391936308</v>
      </c>
      <c r="P623" s="310">
        <f t="shared" ca="1" si="279"/>
        <v>23</v>
      </c>
      <c r="Q623" s="304">
        <f t="shared" ca="1" si="280"/>
        <v>0</v>
      </c>
      <c r="R623" s="306">
        <f t="shared" ca="1" si="281"/>
        <v>0</v>
      </c>
      <c r="S623" s="307">
        <f t="shared" ca="1" si="282"/>
        <v>2.7549999999999994</v>
      </c>
      <c r="T623" s="304">
        <f t="shared" ca="1" si="262"/>
        <v>27.026549999999997</v>
      </c>
      <c r="U623" s="311">
        <f t="shared" ca="1" si="263"/>
        <v>0</v>
      </c>
      <c r="V623" s="306">
        <f t="shared" ca="1" si="264"/>
        <v>1.2262176224622994</v>
      </c>
      <c r="W623" s="304">
        <f t="shared" ca="1" si="265"/>
        <v>24.864992939542741</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0.76503236854520651</v>
      </c>
      <c r="AH623" s="304">
        <f t="shared" ca="1" si="289"/>
        <v>-9.0253829450749912</v>
      </c>
    </row>
    <row r="624" spans="1:34" x14ac:dyDescent="0.2">
      <c r="A624" s="347">
        <f t="shared" ca="1" si="267"/>
        <v>1E-4</v>
      </c>
      <c r="B624" s="304">
        <f t="shared" ca="1" si="268"/>
        <v>33.023200000000948</v>
      </c>
      <c r="D624" s="306">
        <f t="shared" ca="1" si="269"/>
        <v>-0.57001253260196061</v>
      </c>
      <c r="E624" s="307">
        <f t="shared" ca="1" si="270"/>
        <v>-0.80261218172406679</v>
      </c>
      <c r="F624" s="304">
        <f t="shared" ca="1" si="271"/>
        <v>0.98442907391805923</v>
      </c>
      <c r="G624" s="306">
        <f t="shared" ca="1" si="272"/>
        <v>6.2847453772778428</v>
      </c>
      <c r="H624" s="307">
        <f t="shared" ca="1" si="273"/>
        <v>-99.313076286488467</v>
      </c>
      <c r="I624" s="304">
        <f t="shared" ca="1" si="274"/>
        <v>99.511733709865055</v>
      </c>
      <c r="J624" s="306">
        <f t="shared" ca="1" si="275"/>
        <v>612.90891036688618</v>
      </c>
      <c r="K624" s="307">
        <f t="shared" ca="1" si="276"/>
        <v>-9.9447690033879379</v>
      </c>
      <c r="L624" s="304">
        <f t="shared" ca="1" si="261"/>
        <v>612.98958460780921</v>
      </c>
      <c r="M624" s="306">
        <f t="shared" ca="1" si="277"/>
        <v>-1.5075984443991026</v>
      </c>
      <c r="N624" s="304">
        <f t="shared" ca="1" si="278"/>
        <v>-86.379028064556877</v>
      </c>
      <c r="P624" s="310">
        <f t="shared" ca="1" si="279"/>
        <v>23</v>
      </c>
      <c r="Q624" s="304">
        <f t="shared" ca="1" si="280"/>
        <v>0</v>
      </c>
      <c r="R624" s="306">
        <f t="shared" ca="1" si="281"/>
        <v>0</v>
      </c>
      <c r="S624" s="307">
        <f t="shared" ca="1" si="282"/>
        <v>2.7549999999999994</v>
      </c>
      <c r="T624" s="304">
        <f t="shared" ca="1" si="262"/>
        <v>27.026549999999997</v>
      </c>
      <c r="U624" s="311">
        <f t="shared" ca="1" si="263"/>
        <v>0</v>
      </c>
      <c r="V624" s="306">
        <f t="shared" ca="1" si="264"/>
        <v>1.2262188402571557</v>
      </c>
      <c r="W624" s="304">
        <f t="shared" ca="1" si="265"/>
        <v>24.865055864431568</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0.76500991369212734</v>
      </c>
      <c r="AH624" s="304">
        <f t="shared" ca="1" si="289"/>
        <v>-9.0254057856779486</v>
      </c>
    </row>
    <row r="625" spans="1:34" x14ac:dyDescent="0.2">
      <c r="A625" s="347">
        <f t="shared" ca="1" si="267"/>
        <v>1E-4</v>
      </c>
      <c r="B625" s="304">
        <f t="shared" ca="1" si="268"/>
        <v>33.023300000000951</v>
      </c>
      <c r="D625" s="306">
        <f t="shared" ca="1" si="269"/>
        <v>-0.57000836705479696</v>
      </c>
      <c r="E625" s="307">
        <f t="shared" ca="1" si="270"/>
        <v>-0.80258903217979771</v>
      </c>
      <c r="F625" s="304">
        <f t="shared" ca="1" si="271"/>
        <v>0.98440778800646456</v>
      </c>
      <c r="G625" s="306">
        <f t="shared" ca="1" si="272"/>
        <v>6.284688376441137</v>
      </c>
      <c r="H625" s="307">
        <f t="shared" ca="1" si="273"/>
        <v>-99.313156545391692</v>
      </c>
      <c r="I625" s="304">
        <f t="shared" ca="1" si="274"/>
        <v>99.51181020863028</v>
      </c>
      <c r="J625" s="306">
        <f t="shared" ca="1" si="275"/>
        <v>612.90891036688618</v>
      </c>
      <c r="K625" s="307">
        <f t="shared" ca="1" si="276"/>
        <v>-9.9547003150295321</v>
      </c>
      <c r="L625" s="304">
        <f t="shared" ca="1" si="261"/>
        <v>612.98974580777917</v>
      </c>
      <c r="M625" s="306">
        <f t="shared" ca="1" si="277"/>
        <v>-1.5075990669971804</v>
      </c>
      <c r="N625" s="304">
        <f t="shared" ca="1" si="278"/>
        <v>-86.379063736799068</v>
      </c>
      <c r="P625" s="310">
        <f t="shared" ca="1" si="279"/>
        <v>23</v>
      </c>
      <c r="Q625" s="304">
        <f t="shared" ca="1" si="280"/>
        <v>0</v>
      </c>
      <c r="R625" s="306">
        <f t="shared" ca="1" si="281"/>
        <v>0</v>
      </c>
      <c r="S625" s="307">
        <f t="shared" ca="1" si="282"/>
        <v>2.7549999999999994</v>
      </c>
      <c r="T625" s="304">
        <f t="shared" ca="1" si="262"/>
        <v>27.026549999999997</v>
      </c>
      <c r="U625" s="311">
        <f t="shared" ca="1" si="263"/>
        <v>0</v>
      </c>
      <c r="V625" s="306">
        <f t="shared" ca="1" si="264"/>
        <v>1.226220058054206</v>
      </c>
      <c r="W625" s="304">
        <f t="shared" ca="1" si="265"/>
        <v>24.86511878834807</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0.76498745918409483</v>
      </c>
      <c r="AH625" s="304">
        <f t="shared" ca="1" si="289"/>
        <v>-9.0254286259279759</v>
      </c>
    </row>
    <row r="626" spans="1:34" x14ac:dyDescent="0.2">
      <c r="A626" s="347">
        <f t="shared" ca="1" si="267"/>
        <v>1E-4</v>
      </c>
      <c r="B626" s="304">
        <f t="shared" ca="1" si="268"/>
        <v>33.023400000000954</v>
      </c>
      <c r="D626" s="306">
        <f t="shared" ca="1" si="269"/>
        <v>-0.57000420151622444</v>
      </c>
      <c r="E626" s="307">
        <f t="shared" ca="1" si="270"/>
        <v>-0.80256588299321585</v>
      </c>
      <c r="F626" s="304">
        <f t="shared" ca="1" si="271"/>
        <v>0.98438650249321724</v>
      </c>
      <c r="G626" s="306">
        <f t="shared" ca="1" si="272"/>
        <v>6.2846313760209851</v>
      </c>
      <c r="H626" s="307">
        <f t="shared" ca="1" si="273"/>
        <v>-99.313236801979997</v>
      </c>
      <c r="I626" s="304">
        <f t="shared" ca="1" si="274"/>
        <v>99.511886705150076</v>
      </c>
      <c r="J626" s="306">
        <f t="shared" ca="1" si="275"/>
        <v>612.90891036688618</v>
      </c>
      <c r="K626" s="307">
        <f t="shared" ca="1" si="276"/>
        <v>-9.9646316346969002</v>
      </c>
      <c r="L626" s="304">
        <f t="shared" ca="1" si="261"/>
        <v>612.98990716873868</v>
      </c>
      <c r="M626" s="306">
        <f t="shared" ca="1" si="277"/>
        <v>-1.5075996895886539</v>
      </c>
      <c r="N626" s="304">
        <f t="shared" ca="1" si="278"/>
        <v>-86.379099408662867</v>
      </c>
      <c r="P626" s="310">
        <f t="shared" ca="1" si="279"/>
        <v>23</v>
      </c>
      <c r="Q626" s="304">
        <f t="shared" ca="1" si="280"/>
        <v>0</v>
      </c>
      <c r="R626" s="306">
        <f t="shared" ca="1" si="281"/>
        <v>0</v>
      </c>
      <c r="S626" s="307">
        <f t="shared" ca="1" si="282"/>
        <v>2.7549999999999994</v>
      </c>
      <c r="T626" s="304">
        <f t="shared" ca="1" si="262"/>
        <v>27.026549999999997</v>
      </c>
      <c r="U626" s="311">
        <f t="shared" ca="1" si="263"/>
        <v>0</v>
      </c>
      <c r="V626" s="306">
        <f t="shared" ca="1" si="264"/>
        <v>1.2262212758534503</v>
      </c>
      <c r="W626" s="304">
        <f t="shared" ca="1" si="265"/>
        <v>24.865181711292241</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0.76496500502110365</v>
      </c>
      <c r="AH626" s="304">
        <f t="shared" ca="1" si="289"/>
        <v>-9.0254514658250731</v>
      </c>
    </row>
    <row r="627" spans="1:34" x14ac:dyDescent="0.2">
      <c r="A627" s="347">
        <f t="shared" ca="1" si="267"/>
        <v>1E-4</v>
      </c>
      <c r="B627" s="304">
        <f t="shared" ca="1" si="268"/>
        <v>33.023500000000958</v>
      </c>
      <c r="D627" s="306">
        <f t="shared" ca="1" si="269"/>
        <v>-0.57000003598624605</v>
      </c>
      <c r="E627" s="307">
        <f t="shared" ca="1" si="270"/>
        <v>-0.8025427341643212</v>
      </c>
      <c r="F627" s="304">
        <f t="shared" ca="1" si="271"/>
        <v>0.9843652173783195</v>
      </c>
      <c r="G627" s="306">
        <f t="shared" ca="1" si="272"/>
        <v>6.2845743760173862</v>
      </c>
      <c r="H627" s="307">
        <f t="shared" ca="1" si="273"/>
        <v>-99.31331705625341</v>
      </c>
      <c r="I627" s="304">
        <f t="shared" ca="1" si="274"/>
        <v>99.511963199424457</v>
      </c>
      <c r="J627" s="306">
        <f t="shared" ca="1" si="275"/>
        <v>612.90891036688618</v>
      </c>
      <c r="K627" s="307">
        <f t="shared" ca="1" si="276"/>
        <v>-9.9745629623898111</v>
      </c>
      <c r="L627" s="304">
        <f t="shared" ca="1" si="261"/>
        <v>612.99006869068796</v>
      </c>
      <c r="M627" s="306">
        <f t="shared" ca="1" si="277"/>
        <v>-1.5076003121735237</v>
      </c>
      <c r="N627" s="304">
        <f t="shared" ca="1" si="278"/>
        <v>-86.379135080148302</v>
      </c>
      <c r="P627" s="310">
        <f t="shared" ca="1" si="279"/>
        <v>23</v>
      </c>
      <c r="Q627" s="304">
        <f t="shared" ca="1" si="280"/>
        <v>0</v>
      </c>
      <c r="R627" s="306">
        <f t="shared" ca="1" si="281"/>
        <v>0</v>
      </c>
      <c r="S627" s="307">
        <f t="shared" ca="1" si="282"/>
        <v>2.7549999999999994</v>
      </c>
      <c r="T627" s="304">
        <f t="shared" ca="1" si="262"/>
        <v>27.026549999999997</v>
      </c>
      <c r="U627" s="311">
        <f t="shared" ca="1" si="263"/>
        <v>0</v>
      </c>
      <c r="V627" s="306">
        <f t="shared" ca="1" si="264"/>
        <v>1.2262224936548896</v>
      </c>
      <c r="W627" s="304">
        <f t="shared" ca="1" si="265"/>
        <v>24.865244633264108</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0.76494255120316268</v>
      </c>
      <c r="AH627" s="304">
        <f t="shared" ca="1" si="289"/>
        <v>-9.0254743053692366</v>
      </c>
    </row>
    <row r="628" spans="1:34" x14ac:dyDescent="0.2">
      <c r="A628" s="347">
        <f t="shared" ca="1" si="267"/>
        <v>1E-4</v>
      </c>
      <c r="B628" s="304">
        <f t="shared" ca="1" si="268"/>
        <v>33.023600000000961</v>
      </c>
      <c r="D628" s="306">
        <f t="shared" ca="1" si="269"/>
        <v>-0.56999587046485745</v>
      </c>
      <c r="E628" s="307">
        <f t="shared" ca="1" si="270"/>
        <v>-0.80251958569310489</v>
      </c>
      <c r="F628" s="304">
        <f t="shared" ca="1" si="271"/>
        <v>0.9843439326617619</v>
      </c>
      <c r="G628" s="306">
        <f t="shared" ca="1" si="272"/>
        <v>6.2845173764303395</v>
      </c>
      <c r="H628" s="307">
        <f t="shared" ca="1" si="273"/>
        <v>-99.313397308211975</v>
      </c>
      <c r="I628" s="304">
        <f t="shared" ca="1" si="274"/>
        <v>99.512039691453509</v>
      </c>
      <c r="J628" s="306">
        <f t="shared" ca="1" si="275"/>
        <v>612.90891036688618</v>
      </c>
      <c r="K628" s="307">
        <f t="shared" ca="1" si="276"/>
        <v>-9.984494298108034</v>
      </c>
      <c r="L628" s="304">
        <f t="shared" ca="1" si="261"/>
        <v>612.99023037362736</v>
      </c>
      <c r="M628" s="306">
        <f t="shared" ca="1" si="277"/>
        <v>-1.5076009347517896</v>
      </c>
      <c r="N628" s="304">
        <f t="shared" ca="1" si="278"/>
        <v>-86.379170751255344</v>
      </c>
      <c r="P628" s="310">
        <f t="shared" ca="1" si="279"/>
        <v>23</v>
      </c>
      <c r="Q628" s="304">
        <f t="shared" ca="1" si="280"/>
        <v>0</v>
      </c>
      <c r="R628" s="306">
        <f t="shared" ca="1" si="281"/>
        <v>0</v>
      </c>
      <c r="S628" s="307">
        <f t="shared" ca="1" si="282"/>
        <v>2.7549999999999994</v>
      </c>
      <c r="T628" s="304">
        <f t="shared" ca="1" si="262"/>
        <v>27.026549999999997</v>
      </c>
      <c r="U628" s="311">
        <f t="shared" ca="1" si="263"/>
        <v>0</v>
      </c>
      <c r="V628" s="306">
        <f t="shared" ca="1" si="264"/>
        <v>1.2262237114585222</v>
      </c>
      <c r="W628" s="304">
        <f t="shared" ca="1" si="265"/>
        <v>24.865307554263676</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0.76492009773025416</v>
      </c>
      <c r="AH628" s="304">
        <f t="shared" ca="1" si="289"/>
        <v>-9.025497144560477</v>
      </c>
    </row>
    <row r="629" spans="1:34" x14ac:dyDescent="0.2">
      <c r="A629" s="347">
        <f t="shared" ca="1" si="267"/>
        <v>1E-4</v>
      </c>
      <c r="B629" s="304">
        <f t="shared" ca="1" si="268"/>
        <v>33.023700000000964</v>
      </c>
      <c r="D629" s="306">
        <f t="shared" ca="1" si="269"/>
        <v>-0.56999170495206375</v>
      </c>
      <c r="E629" s="307">
        <f t="shared" ca="1" si="270"/>
        <v>-0.80249643757956335</v>
      </c>
      <c r="F629" s="304">
        <f t="shared" ca="1" si="271"/>
        <v>0.98432264834354521</v>
      </c>
      <c r="G629" s="306">
        <f t="shared" ca="1" si="272"/>
        <v>6.284460377259844</v>
      </c>
      <c r="H629" s="307">
        <f t="shared" ca="1" si="273"/>
        <v>-99.313477557855734</v>
      </c>
      <c r="I629" s="304">
        <f t="shared" ca="1" si="274"/>
        <v>99.512116181237261</v>
      </c>
      <c r="J629" s="306">
        <f t="shared" ca="1" si="275"/>
        <v>612.90891036688618</v>
      </c>
      <c r="K629" s="307">
        <f t="shared" ca="1" si="276"/>
        <v>-9.994425641851338</v>
      </c>
      <c r="L629" s="304">
        <f t="shared" ca="1" si="261"/>
        <v>612.99039221755686</v>
      </c>
      <c r="M629" s="306">
        <f t="shared" ca="1" si="277"/>
        <v>-1.5076015573234518</v>
      </c>
      <c r="N629" s="304">
        <f t="shared" ca="1" si="278"/>
        <v>-86.379206421984037</v>
      </c>
      <c r="P629" s="310">
        <f t="shared" ca="1" si="279"/>
        <v>23</v>
      </c>
      <c r="Q629" s="304">
        <f t="shared" ca="1" si="280"/>
        <v>0</v>
      </c>
      <c r="R629" s="306">
        <f t="shared" ca="1" si="281"/>
        <v>0</v>
      </c>
      <c r="S629" s="307">
        <f t="shared" ca="1" si="282"/>
        <v>2.7549999999999994</v>
      </c>
      <c r="T629" s="304">
        <f t="shared" ca="1" si="262"/>
        <v>27.026549999999997</v>
      </c>
      <c r="U629" s="311">
        <f t="shared" ca="1" si="263"/>
        <v>0</v>
      </c>
      <c r="V629" s="306">
        <f t="shared" ca="1" si="264"/>
        <v>1.2262249292643495</v>
      </c>
      <c r="W629" s="304">
        <f t="shared" ca="1" si="265"/>
        <v>24.865370474290984</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0.76489764460238341</v>
      </c>
      <c r="AH629" s="304">
        <f t="shared" ca="1" si="289"/>
        <v>-9.0255199833987962</v>
      </c>
    </row>
    <row r="630" spans="1:34" x14ac:dyDescent="0.2">
      <c r="A630" s="347">
        <f t="shared" ca="1" si="267"/>
        <v>1E-4</v>
      </c>
      <c r="B630" s="304">
        <f t="shared" ca="1" si="268"/>
        <v>33.023800000000968</v>
      </c>
      <c r="D630" s="306">
        <f t="shared" ca="1" si="269"/>
        <v>-0.56998753944786296</v>
      </c>
      <c r="E630" s="307">
        <f t="shared" ca="1" si="270"/>
        <v>-0.80247328982368771</v>
      </c>
      <c r="F630" s="304">
        <f t="shared" ca="1" si="271"/>
        <v>0.98430136442366134</v>
      </c>
      <c r="G630" s="306">
        <f t="shared" ca="1" si="272"/>
        <v>6.2844033785058988</v>
      </c>
      <c r="H630" s="307">
        <f t="shared" ca="1" si="273"/>
        <v>-99.313557805184715</v>
      </c>
      <c r="I630" s="304">
        <f t="shared" ca="1" si="274"/>
        <v>99.512192668775725</v>
      </c>
      <c r="J630" s="306">
        <f t="shared" ca="1" si="275"/>
        <v>612.90891036688618</v>
      </c>
      <c r="K630" s="307">
        <f t="shared" ca="1" si="276"/>
        <v>-10.00435699361949</v>
      </c>
      <c r="L630" s="304">
        <f t="shared" ca="1" si="261"/>
        <v>612.99055422247704</v>
      </c>
      <c r="M630" s="306">
        <f t="shared" ca="1" si="277"/>
        <v>-1.5076021798885104</v>
      </c>
      <c r="N630" s="304">
        <f t="shared" ca="1" si="278"/>
        <v>-86.379242092334366</v>
      </c>
      <c r="P630" s="310">
        <f t="shared" ca="1" si="279"/>
        <v>23</v>
      </c>
      <c r="Q630" s="304">
        <f t="shared" ca="1" si="280"/>
        <v>0</v>
      </c>
      <c r="R630" s="306">
        <f t="shared" ca="1" si="281"/>
        <v>0</v>
      </c>
      <c r="S630" s="307">
        <f t="shared" ca="1" si="282"/>
        <v>2.7549999999999994</v>
      </c>
      <c r="T630" s="304">
        <f t="shared" ca="1" si="262"/>
        <v>27.026549999999997</v>
      </c>
      <c r="U630" s="311">
        <f t="shared" ca="1" si="263"/>
        <v>0</v>
      </c>
      <c r="V630" s="306">
        <f t="shared" ca="1" si="264"/>
        <v>1.2262261470723705</v>
      </c>
      <c r="W630" s="304">
        <f t="shared" ca="1" si="265"/>
        <v>24.865433393346006</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0.76487519181953445</v>
      </c>
      <c r="AH630" s="304">
        <f t="shared" ca="1" si="289"/>
        <v>-9.0255428218842066</v>
      </c>
    </row>
    <row r="631" spans="1:34" x14ac:dyDescent="0.2">
      <c r="A631" s="347">
        <f t="shared" ca="1" si="267"/>
        <v>1E-4</v>
      </c>
      <c r="B631" s="304">
        <f t="shared" ca="1" si="268"/>
        <v>33.023900000000971</v>
      </c>
      <c r="D631" s="306">
        <f t="shared" ca="1" si="269"/>
        <v>-0.56998337395225585</v>
      </c>
      <c r="E631" s="307">
        <f t="shared" ca="1" si="270"/>
        <v>-0.80245014242548329</v>
      </c>
      <c r="F631" s="304">
        <f t="shared" ca="1" si="271"/>
        <v>0.98428008090211572</v>
      </c>
      <c r="G631" s="306">
        <f t="shared" ca="1" si="272"/>
        <v>6.284346380168504</v>
      </c>
      <c r="H631" s="307">
        <f t="shared" ca="1" si="273"/>
        <v>-99.313638050198961</v>
      </c>
      <c r="I631" s="304">
        <f t="shared" ca="1" si="274"/>
        <v>99.512269154068946</v>
      </c>
      <c r="J631" s="306">
        <f t="shared" ca="1" si="275"/>
        <v>612.90891036688618</v>
      </c>
      <c r="K631" s="307">
        <f t="shared" ca="1" si="276"/>
        <v>-10.01428835341226</v>
      </c>
      <c r="L631" s="304">
        <f t="shared" ca="1" si="261"/>
        <v>612.99071638838791</v>
      </c>
      <c r="M631" s="306">
        <f t="shared" ca="1" si="277"/>
        <v>-1.5076028024469654</v>
      </c>
      <c r="N631" s="304">
        <f t="shared" ca="1" si="278"/>
        <v>-86.379277762306344</v>
      </c>
      <c r="P631" s="310">
        <f t="shared" ca="1" si="279"/>
        <v>23</v>
      </c>
      <c r="Q631" s="304">
        <f t="shared" ca="1" si="280"/>
        <v>0</v>
      </c>
      <c r="R631" s="306">
        <f t="shared" ca="1" si="281"/>
        <v>0</v>
      </c>
      <c r="S631" s="307">
        <f t="shared" ca="1" si="282"/>
        <v>2.7549999999999994</v>
      </c>
      <c r="T631" s="304">
        <f t="shared" ca="1" si="262"/>
        <v>27.026549999999997</v>
      </c>
      <c r="U631" s="311">
        <f t="shared" ca="1" si="263"/>
        <v>0</v>
      </c>
      <c r="V631" s="306">
        <f t="shared" ca="1" si="264"/>
        <v>1.2262273648825857</v>
      </c>
      <c r="W631" s="304">
        <f t="shared" ca="1" si="265"/>
        <v>24.865496311428767</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0.76485273938171616</v>
      </c>
      <c r="AH631" s="304">
        <f t="shared" ca="1" si="289"/>
        <v>-9.0255656600167011</v>
      </c>
    </row>
    <row r="632" spans="1:34" x14ac:dyDescent="0.2">
      <c r="A632" s="347">
        <f t="shared" ca="1" si="267"/>
        <v>1E-4</v>
      </c>
      <c r="B632" s="304">
        <f t="shared" ca="1" si="268"/>
        <v>33.024000000000974</v>
      </c>
      <c r="D632" s="306">
        <f t="shared" ca="1" si="269"/>
        <v>-0.56997920846524386</v>
      </c>
      <c r="E632" s="307">
        <f t="shared" ca="1" si="270"/>
        <v>-0.80242699538494122</v>
      </c>
      <c r="F632" s="304">
        <f t="shared" ca="1" si="271"/>
        <v>0.98425879777890246</v>
      </c>
      <c r="G632" s="306">
        <f t="shared" ca="1" si="272"/>
        <v>6.2842893822476578</v>
      </c>
      <c r="H632" s="307">
        <f t="shared" ca="1" si="273"/>
        <v>-99.3137182928985</v>
      </c>
      <c r="I632" s="304">
        <f t="shared" ca="1" si="274"/>
        <v>99.512345637116965</v>
      </c>
      <c r="J632" s="306">
        <f t="shared" ca="1" si="275"/>
        <v>612.90891036688618</v>
      </c>
      <c r="K632" s="307">
        <f t="shared" ca="1" si="276"/>
        <v>-10.024219721229414</v>
      </c>
      <c r="L632" s="304">
        <f t="shared" ca="1" si="261"/>
        <v>612.9908787152898</v>
      </c>
      <c r="M632" s="306">
        <f t="shared" ca="1" si="277"/>
        <v>-1.5076034249988168</v>
      </c>
      <c r="N632" s="304">
        <f t="shared" ca="1" si="278"/>
        <v>-86.379313431899945</v>
      </c>
      <c r="P632" s="310">
        <f t="shared" ca="1" si="279"/>
        <v>23</v>
      </c>
      <c r="Q632" s="304">
        <f t="shared" ca="1" si="280"/>
        <v>0</v>
      </c>
      <c r="R632" s="306">
        <f t="shared" ca="1" si="281"/>
        <v>0</v>
      </c>
      <c r="S632" s="307">
        <f t="shared" ca="1" si="282"/>
        <v>2.7549999999999994</v>
      </c>
      <c r="T632" s="304">
        <f t="shared" ca="1" si="262"/>
        <v>27.026549999999997</v>
      </c>
      <c r="U632" s="311">
        <f t="shared" ca="1" si="263"/>
        <v>0</v>
      </c>
      <c r="V632" s="306">
        <f t="shared" ca="1" si="264"/>
        <v>1.2262285826949946</v>
      </c>
      <c r="W632" s="304">
        <f t="shared" ca="1" si="265"/>
        <v>24.865559228539286</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0.76483028728891966</v>
      </c>
      <c r="AH632" s="304">
        <f t="shared" ca="1" si="289"/>
        <v>-9.0255884977962868</v>
      </c>
    </row>
    <row r="633" spans="1:34" x14ac:dyDescent="0.2">
      <c r="A633" s="347">
        <f t="shared" ca="1" si="267"/>
        <v>1E-4</v>
      </c>
      <c r="B633" s="304">
        <f t="shared" ca="1" si="268"/>
        <v>33.024100000000978</v>
      </c>
      <c r="D633" s="306">
        <f t="shared" ca="1" si="269"/>
        <v>-0.56997504298682866</v>
      </c>
      <c r="E633" s="307">
        <f t="shared" ca="1" si="270"/>
        <v>-0.80240384870205439</v>
      </c>
      <c r="F633" s="304">
        <f t="shared" ca="1" si="271"/>
        <v>0.98423751505401713</v>
      </c>
      <c r="G633" s="306">
        <f t="shared" ca="1" si="272"/>
        <v>6.2842323847433592</v>
      </c>
      <c r="H633" s="307">
        <f t="shared" ca="1" si="273"/>
        <v>-99.313798533283375</v>
      </c>
      <c r="I633" s="304">
        <f t="shared" ca="1" si="274"/>
        <v>99.512422117919812</v>
      </c>
      <c r="J633" s="306">
        <f t="shared" ca="1" si="275"/>
        <v>612.90891036688618</v>
      </c>
      <c r="K633" s="307">
        <f t="shared" ca="1" si="276"/>
        <v>-10.034151097070723</v>
      </c>
      <c r="L633" s="304">
        <f t="shared" ca="1" si="261"/>
        <v>612.99104120318316</v>
      </c>
      <c r="M633" s="306">
        <f t="shared" ca="1" si="277"/>
        <v>-1.5076040475440651</v>
      </c>
      <c r="N633" s="304">
        <f t="shared" ca="1" si="278"/>
        <v>-86.379349101115238</v>
      </c>
      <c r="P633" s="310">
        <f t="shared" ca="1" si="279"/>
        <v>23</v>
      </c>
      <c r="Q633" s="304">
        <f t="shared" ca="1" si="280"/>
        <v>0</v>
      </c>
      <c r="R633" s="306">
        <f t="shared" ca="1" si="281"/>
        <v>0</v>
      </c>
      <c r="S633" s="307">
        <f t="shared" ca="1" si="282"/>
        <v>2.7549999999999994</v>
      </c>
      <c r="T633" s="304">
        <f t="shared" ca="1" si="262"/>
        <v>27.026549999999997</v>
      </c>
      <c r="U633" s="311">
        <f t="shared" ca="1" si="263"/>
        <v>0</v>
      </c>
      <c r="V633" s="306">
        <f t="shared" ca="1" si="264"/>
        <v>1.226229800509598</v>
      </c>
      <c r="W633" s="304">
        <f t="shared" ca="1" si="265"/>
        <v>24.865622144677573</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0.76480783554113785</v>
      </c>
      <c r="AH633" s="304">
        <f t="shared" ca="1" si="289"/>
        <v>-9.0256113352229725</v>
      </c>
    </row>
    <row r="634" spans="1:34" x14ac:dyDescent="0.2">
      <c r="A634" s="347">
        <f t="shared" ca="1" si="267"/>
        <v>1E-4</v>
      </c>
      <c r="B634" s="304">
        <f t="shared" ca="1" si="268"/>
        <v>33.024200000000981</v>
      </c>
      <c r="D634" s="306">
        <f t="shared" ca="1" si="269"/>
        <v>-0.5699708775170077</v>
      </c>
      <c r="E634" s="307">
        <f t="shared" ca="1" si="270"/>
        <v>-0.80238070237681747</v>
      </c>
      <c r="F634" s="304">
        <f t="shared" ca="1" si="271"/>
        <v>0.9842162327274544</v>
      </c>
      <c r="G634" s="306">
        <f t="shared" ca="1" si="272"/>
        <v>6.2841753876556075</v>
      </c>
      <c r="H634" s="307">
        <f t="shared" ca="1" si="273"/>
        <v>-99.313878771353615</v>
      </c>
      <c r="I634" s="304">
        <f t="shared" ca="1" si="274"/>
        <v>99.512498596477499</v>
      </c>
      <c r="J634" s="306">
        <f t="shared" ca="1" si="275"/>
        <v>612.90891036688618</v>
      </c>
      <c r="K634" s="307">
        <f t="shared" ca="1" si="276"/>
        <v>-10.044082480935954</v>
      </c>
      <c r="L634" s="304">
        <f t="shared" ca="1" si="261"/>
        <v>612.991203852068</v>
      </c>
      <c r="M634" s="306">
        <f t="shared" ca="1" si="277"/>
        <v>-1.5076046700827099</v>
      </c>
      <c r="N634" s="304">
        <f t="shared" ca="1" si="278"/>
        <v>-86.379384769952168</v>
      </c>
      <c r="P634" s="310">
        <f t="shared" ca="1" si="279"/>
        <v>23</v>
      </c>
      <c r="Q634" s="304">
        <f t="shared" ca="1" si="280"/>
        <v>0</v>
      </c>
      <c r="R634" s="306">
        <f t="shared" ca="1" si="281"/>
        <v>0</v>
      </c>
      <c r="S634" s="307">
        <f t="shared" ca="1" si="282"/>
        <v>2.7549999999999994</v>
      </c>
      <c r="T634" s="304">
        <f t="shared" ca="1" si="262"/>
        <v>27.026549999999997</v>
      </c>
      <c r="U634" s="311">
        <f t="shared" ca="1" si="263"/>
        <v>0</v>
      </c>
      <c r="V634" s="306">
        <f t="shared" ca="1" si="264"/>
        <v>1.2262310183263951</v>
      </c>
      <c r="W634" s="304">
        <f t="shared" ca="1" si="265"/>
        <v>24.865685059843624</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0.76478538413837072</v>
      </c>
      <c r="AH634" s="304">
        <f t="shared" ca="1" si="289"/>
        <v>-9.0256341722967619</v>
      </c>
    </row>
    <row r="635" spans="1:34" x14ac:dyDescent="0.2">
      <c r="A635" s="347">
        <f t="shared" ca="1" si="267"/>
        <v>1E-4</v>
      </c>
      <c r="B635" s="304">
        <f t="shared" ca="1" si="268"/>
        <v>33.024300000000984</v>
      </c>
      <c r="D635" s="306">
        <f t="shared" ca="1" si="269"/>
        <v>-0.56996671205578386</v>
      </c>
      <c r="E635" s="307">
        <f t="shared" ca="1" si="270"/>
        <v>-0.80235755640923756</v>
      </c>
      <c r="F635" s="304">
        <f t="shared" ca="1" si="271"/>
        <v>0.98419495079922226</v>
      </c>
      <c r="G635" s="306">
        <f t="shared" ca="1" si="272"/>
        <v>6.2841183909844016</v>
      </c>
      <c r="H635" s="307">
        <f t="shared" ca="1" si="273"/>
        <v>-99.313959007109261</v>
      </c>
      <c r="I635" s="304">
        <f t="shared" ca="1" si="274"/>
        <v>99.512575072790113</v>
      </c>
      <c r="J635" s="306">
        <f t="shared" ca="1" si="275"/>
        <v>612.90891036688618</v>
      </c>
      <c r="K635" s="307">
        <f t="shared" ca="1" si="276"/>
        <v>-10.054013872824877</v>
      </c>
      <c r="L635" s="304">
        <f t="shared" ca="1" si="261"/>
        <v>612.99136666194465</v>
      </c>
      <c r="M635" s="306">
        <f t="shared" ca="1" si="277"/>
        <v>-1.5076052926147516</v>
      </c>
      <c r="N635" s="304">
        <f t="shared" ca="1" si="278"/>
        <v>-86.379420438410762</v>
      </c>
      <c r="P635" s="310">
        <f t="shared" ca="1" si="279"/>
        <v>23</v>
      </c>
      <c r="Q635" s="304">
        <f t="shared" ca="1" si="280"/>
        <v>0</v>
      </c>
      <c r="R635" s="306">
        <f t="shared" ca="1" si="281"/>
        <v>0</v>
      </c>
      <c r="S635" s="307">
        <f t="shared" ca="1" si="282"/>
        <v>2.7549999999999994</v>
      </c>
      <c r="T635" s="304">
        <f t="shared" ca="1" si="262"/>
        <v>27.026549999999997</v>
      </c>
      <c r="U635" s="311">
        <f t="shared" ca="1" si="263"/>
        <v>0</v>
      </c>
      <c r="V635" s="306">
        <f t="shared" ca="1" si="264"/>
        <v>1.2262322361453861</v>
      </c>
      <c r="W635" s="304">
        <f t="shared" ca="1" si="265"/>
        <v>24.865747974037472</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0.76476293308061472</v>
      </c>
      <c r="AH635" s="304">
        <f t="shared" ca="1" si="289"/>
        <v>-9.0256570090176513</v>
      </c>
    </row>
    <row r="636" spans="1:34" x14ac:dyDescent="0.2">
      <c r="A636" s="347">
        <f t="shared" ca="1" si="267"/>
        <v>1E-4</v>
      </c>
      <c r="B636" s="304">
        <f t="shared" ca="1" si="268"/>
        <v>33.024400000000988</v>
      </c>
      <c r="D636" s="306">
        <f t="shared" ca="1" si="269"/>
        <v>-0.56996254660315693</v>
      </c>
      <c r="E636" s="307">
        <f t="shared" ca="1" si="270"/>
        <v>-0.80233441079929868</v>
      </c>
      <c r="F636" s="304">
        <f t="shared" ca="1" si="271"/>
        <v>0.98417366926930816</v>
      </c>
      <c r="G636" s="306">
        <f t="shared" ca="1" si="272"/>
        <v>6.2840613947297417</v>
      </c>
      <c r="H636" s="307">
        <f t="shared" ca="1" si="273"/>
        <v>-99.314039240550343</v>
      </c>
      <c r="I636" s="304">
        <f t="shared" ca="1" si="274"/>
        <v>99.512651546857626</v>
      </c>
      <c r="J636" s="306">
        <f t="shared" ca="1" si="275"/>
        <v>612.90891036688618</v>
      </c>
      <c r="K636" s="307">
        <f t="shared" ca="1" si="276"/>
        <v>-10.063945272737259</v>
      </c>
      <c r="L636" s="304">
        <f t="shared" ca="1" si="261"/>
        <v>612.99152963281335</v>
      </c>
      <c r="M636" s="306">
        <f t="shared" ca="1" si="277"/>
        <v>-1.5076059151401902</v>
      </c>
      <c r="N636" s="304">
        <f t="shared" ca="1" si="278"/>
        <v>-86.379456106491034</v>
      </c>
      <c r="P636" s="310">
        <f t="shared" ca="1" si="279"/>
        <v>23</v>
      </c>
      <c r="Q636" s="304">
        <f t="shared" ca="1" si="280"/>
        <v>0</v>
      </c>
      <c r="R636" s="306">
        <f t="shared" ca="1" si="281"/>
        <v>0</v>
      </c>
      <c r="S636" s="307">
        <f t="shared" ca="1" si="282"/>
        <v>2.7549999999999994</v>
      </c>
      <c r="T636" s="304">
        <f t="shared" ca="1" si="262"/>
        <v>27.026549999999997</v>
      </c>
      <c r="U636" s="311">
        <f t="shared" ca="1" si="263"/>
        <v>0</v>
      </c>
      <c r="V636" s="306">
        <f t="shared" ca="1" si="264"/>
        <v>1.2262334539665714</v>
      </c>
      <c r="W636" s="304">
        <f t="shared" ca="1" si="265"/>
        <v>24.865810887259112</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0.76474048236786096</v>
      </c>
      <c r="AH636" s="304">
        <f t="shared" ca="1" si="289"/>
        <v>-9.0256798453856533</v>
      </c>
    </row>
    <row r="637" spans="1:34" x14ac:dyDescent="0.2">
      <c r="A637" s="347">
        <f t="shared" ca="1" si="267"/>
        <v>1E-4</v>
      </c>
      <c r="B637" s="304">
        <f t="shared" ca="1" si="268"/>
        <v>33.024500000000991</v>
      </c>
      <c r="D637" s="306">
        <f t="shared" ca="1" si="269"/>
        <v>-0.56995838115912811</v>
      </c>
      <c r="E637" s="307">
        <f t="shared" ca="1" si="270"/>
        <v>-0.80231126554700083</v>
      </c>
      <c r="F637" s="304">
        <f t="shared" ca="1" si="271"/>
        <v>0.98415238813771322</v>
      </c>
      <c r="G637" s="306">
        <f t="shared" ca="1" si="272"/>
        <v>6.2840043988916259</v>
      </c>
      <c r="H637" s="307">
        <f t="shared" ca="1" si="273"/>
        <v>-99.314119471676904</v>
      </c>
      <c r="I637" s="304">
        <f t="shared" ca="1" si="274"/>
        <v>99.512728018680122</v>
      </c>
      <c r="J637" s="306">
        <f t="shared" ca="1" si="275"/>
        <v>612.90891036688618</v>
      </c>
      <c r="K637" s="307">
        <f t="shared" ca="1" si="276"/>
        <v>-10.073876680672869</v>
      </c>
      <c r="L637" s="304">
        <f t="shared" ca="1" si="261"/>
        <v>612.99169276467455</v>
      </c>
      <c r="M637" s="306">
        <f t="shared" ca="1" si="277"/>
        <v>-1.5076065376590257</v>
      </c>
      <c r="N637" s="304">
        <f t="shared" ca="1" si="278"/>
        <v>-86.379491774192985</v>
      </c>
      <c r="P637" s="310">
        <f t="shared" ca="1" si="279"/>
        <v>23</v>
      </c>
      <c r="Q637" s="304">
        <f t="shared" ca="1" si="280"/>
        <v>0</v>
      </c>
      <c r="R637" s="306">
        <f t="shared" ca="1" si="281"/>
        <v>0</v>
      </c>
      <c r="S637" s="307">
        <f t="shared" ca="1" si="282"/>
        <v>2.7549999999999994</v>
      </c>
      <c r="T637" s="304">
        <f t="shared" ca="1" si="262"/>
        <v>27.026549999999997</v>
      </c>
      <c r="U637" s="311">
        <f t="shared" ca="1" si="263"/>
        <v>0</v>
      </c>
      <c r="V637" s="306">
        <f t="shared" ca="1" si="264"/>
        <v>1.2262346717899499</v>
      </c>
      <c r="W637" s="304">
        <f t="shared" ca="1" si="265"/>
        <v>24.865873799508552</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0.76471803200011124</v>
      </c>
      <c r="AH637" s="304">
        <f t="shared" ca="1" si="289"/>
        <v>-9.0257026814007677</v>
      </c>
    </row>
    <row r="638" spans="1:34" x14ac:dyDescent="0.2">
      <c r="A638" s="347">
        <f t="shared" ca="1" si="267"/>
        <v>1E-4</v>
      </c>
      <c r="B638" s="304">
        <f t="shared" ca="1" si="268"/>
        <v>33.024600000000994</v>
      </c>
      <c r="D638" s="306">
        <f t="shared" ca="1" si="269"/>
        <v>-0.56995421572369653</v>
      </c>
      <c r="E638" s="307">
        <f t="shared" ca="1" si="270"/>
        <v>-0.80228812065234401</v>
      </c>
      <c r="F638" s="304">
        <f t="shared" ca="1" si="271"/>
        <v>0.98413110740443721</v>
      </c>
      <c r="G638" s="306">
        <f t="shared" ca="1" si="272"/>
        <v>6.2839474034700533</v>
      </c>
      <c r="H638" s="307">
        <f t="shared" ca="1" si="273"/>
        <v>-99.31419970048897</v>
      </c>
      <c r="I638" s="304">
        <f t="shared" ca="1" si="274"/>
        <v>99.512804488257601</v>
      </c>
      <c r="J638" s="306">
        <f t="shared" ca="1" si="275"/>
        <v>612.90891036688618</v>
      </c>
      <c r="K638" s="307">
        <f t="shared" ca="1" si="276"/>
        <v>-10.083808096631477</v>
      </c>
      <c r="L638" s="304">
        <f t="shared" ca="1" si="261"/>
        <v>612.99185605752814</v>
      </c>
      <c r="M638" s="306">
        <f t="shared" ca="1" si="277"/>
        <v>-1.5076071601712584</v>
      </c>
      <c r="N638" s="304">
        <f t="shared" ca="1" si="278"/>
        <v>-86.379527441516601</v>
      </c>
      <c r="P638" s="310">
        <f t="shared" ca="1" si="279"/>
        <v>23</v>
      </c>
      <c r="Q638" s="304">
        <f t="shared" ca="1" si="280"/>
        <v>0</v>
      </c>
      <c r="R638" s="306">
        <f t="shared" ca="1" si="281"/>
        <v>0</v>
      </c>
      <c r="S638" s="307">
        <f t="shared" ca="1" si="282"/>
        <v>2.7549999999999994</v>
      </c>
      <c r="T638" s="304">
        <f t="shared" ca="1" si="262"/>
        <v>27.026549999999997</v>
      </c>
      <c r="U638" s="311">
        <f t="shared" ca="1" si="263"/>
        <v>0</v>
      </c>
      <c r="V638" s="306">
        <f t="shared" ca="1" si="264"/>
        <v>1.226235889615523</v>
      </c>
      <c r="W638" s="304">
        <f t="shared" ca="1" si="265"/>
        <v>24.865936710785814</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0.76469558197736198</v>
      </c>
      <c r="AH638" s="304">
        <f t="shared" ca="1" si="289"/>
        <v>-9.0257255170629964</v>
      </c>
    </row>
    <row r="639" spans="1:34" x14ac:dyDescent="0.2">
      <c r="A639" s="347">
        <f t="shared" ca="1" si="267"/>
        <v>1E-4</v>
      </c>
      <c r="B639" s="304">
        <f t="shared" ca="1" si="268"/>
        <v>33.024700000000998</v>
      </c>
      <c r="D639" s="306">
        <f t="shared" ca="1" si="269"/>
        <v>-0.56995005029686396</v>
      </c>
      <c r="E639" s="307">
        <f t="shared" ca="1" si="270"/>
        <v>-0.80226497611531933</v>
      </c>
      <c r="F639" s="304">
        <f t="shared" ca="1" si="271"/>
        <v>0.98410982706947481</v>
      </c>
      <c r="G639" s="306">
        <f t="shared" ca="1" si="272"/>
        <v>6.283890408465024</v>
      </c>
      <c r="H639" s="307">
        <f t="shared" ca="1" si="273"/>
        <v>-99.314279926986586</v>
      </c>
      <c r="I639" s="304">
        <f t="shared" ca="1" si="274"/>
        <v>99.512880955590106</v>
      </c>
      <c r="J639" s="306">
        <f t="shared" ca="1" si="275"/>
        <v>612.90891036688618</v>
      </c>
      <c r="K639" s="307">
        <f t="shared" ca="1" si="276"/>
        <v>-10.093739520612852</v>
      </c>
      <c r="L639" s="304">
        <f t="shared" ca="1" si="261"/>
        <v>612.99201951137479</v>
      </c>
      <c r="M639" s="306">
        <f t="shared" ca="1" si="277"/>
        <v>-1.5076077826768883</v>
      </c>
      <c r="N639" s="304">
        <f t="shared" ca="1" si="278"/>
        <v>-86.379563108461923</v>
      </c>
      <c r="P639" s="310">
        <f t="shared" ca="1" si="279"/>
        <v>23</v>
      </c>
      <c r="Q639" s="304">
        <f t="shared" ca="1" si="280"/>
        <v>0</v>
      </c>
      <c r="R639" s="306">
        <f t="shared" ca="1" si="281"/>
        <v>0</v>
      </c>
      <c r="S639" s="307">
        <f t="shared" ca="1" si="282"/>
        <v>2.7549999999999994</v>
      </c>
      <c r="T639" s="304">
        <f t="shared" ca="1" si="262"/>
        <v>27.026549999999997</v>
      </c>
      <c r="U639" s="311">
        <f t="shared" ca="1" si="263"/>
        <v>0</v>
      </c>
      <c r="V639" s="306">
        <f t="shared" ca="1" si="264"/>
        <v>1.2262371074432898</v>
      </c>
      <c r="W639" s="304">
        <f t="shared" ca="1" si="265"/>
        <v>24.865999621090904</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0.7646731322996061</v>
      </c>
      <c r="AH639" s="304">
        <f t="shared" ca="1" si="289"/>
        <v>-9.0257483523723483</v>
      </c>
    </row>
    <row r="640" spans="1:34" x14ac:dyDescent="0.2">
      <c r="A640" s="347">
        <f t="shared" ca="1" si="267"/>
        <v>1E-4</v>
      </c>
      <c r="B640" s="304">
        <f t="shared" ca="1" si="268"/>
        <v>33.024800000001001</v>
      </c>
      <c r="D640" s="306">
        <f t="shared" ca="1" si="269"/>
        <v>-0.56994588487862952</v>
      </c>
      <c r="E640" s="307">
        <f t="shared" ca="1" si="270"/>
        <v>-0.80224183193592502</v>
      </c>
      <c r="F640" s="304">
        <f t="shared" ca="1" si="271"/>
        <v>0.98408854713282434</v>
      </c>
      <c r="G640" s="306">
        <f t="shared" ca="1" si="272"/>
        <v>6.2838334138765362</v>
      </c>
      <c r="H640" s="307">
        <f t="shared" ca="1" si="273"/>
        <v>-99.31436015116978</v>
      </c>
      <c r="I640" s="304">
        <f t="shared" ca="1" si="274"/>
        <v>99.512957420677694</v>
      </c>
      <c r="J640" s="306">
        <f t="shared" ca="1" si="275"/>
        <v>612.90891036688618</v>
      </c>
      <c r="K640" s="307">
        <f t="shared" ca="1" si="276"/>
        <v>-10.10367095261676</v>
      </c>
      <c r="L640" s="304">
        <f t="shared" ca="1" si="261"/>
        <v>612.99218312621451</v>
      </c>
      <c r="M640" s="306">
        <f t="shared" ca="1" si="277"/>
        <v>-1.5076084051759153</v>
      </c>
      <c r="N640" s="304">
        <f t="shared" ca="1" si="278"/>
        <v>-86.379598775028924</v>
      </c>
      <c r="P640" s="310">
        <f t="shared" ca="1" si="279"/>
        <v>23</v>
      </c>
      <c r="Q640" s="304">
        <f t="shared" ca="1" si="280"/>
        <v>0</v>
      </c>
      <c r="R640" s="306">
        <f t="shared" ca="1" si="281"/>
        <v>0</v>
      </c>
      <c r="S640" s="307">
        <f t="shared" ca="1" si="282"/>
        <v>2.7549999999999994</v>
      </c>
      <c r="T640" s="304">
        <f t="shared" ca="1" si="262"/>
        <v>27.026549999999997</v>
      </c>
      <c r="U640" s="311">
        <f t="shared" ca="1" si="263"/>
        <v>0</v>
      </c>
      <c r="V640" s="306">
        <f t="shared" ca="1" si="264"/>
        <v>1.2262383252732501</v>
      </c>
      <c r="W640" s="304">
        <f t="shared" ca="1" si="265"/>
        <v>24.866062530423832</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0.7646506829668418</v>
      </c>
      <c r="AH640" s="304">
        <f t="shared" ca="1" si="289"/>
        <v>-9.0257711873288233</v>
      </c>
    </row>
    <row r="641" spans="1:34" x14ac:dyDescent="0.2">
      <c r="A641" s="347">
        <f t="shared" ca="1" si="267"/>
        <v>1E-4</v>
      </c>
      <c r="B641" s="304">
        <f t="shared" ca="1" si="268"/>
        <v>33.024900000001004</v>
      </c>
      <c r="D641" s="306">
        <f t="shared" ca="1" si="269"/>
        <v>-0.56994171946899652</v>
      </c>
      <c r="E641" s="307">
        <f t="shared" ca="1" si="270"/>
        <v>-0.80221868811415575</v>
      </c>
      <c r="F641" s="304">
        <f t="shared" ca="1" si="271"/>
        <v>0.98406726759448382</v>
      </c>
      <c r="G641" s="306">
        <f t="shared" ca="1" si="272"/>
        <v>6.2837764197045889</v>
      </c>
      <c r="H641" s="307">
        <f t="shared" ca="1" si="273"/>
        <v>-99.314440373038593</v>
      </c>
      <c r="I641" s="304">
        <f t="shared" ca="1" si="274"/>
        <v>99.513033883520379</v>
      </c>
      <c r="J641" s="306">
        <f t="shared" ca="1" si="275"/>
        <v>612.90891036688618</v>
      </c>
      <c r="K641" s="307">
        <f t="shared" ca="1" si="276"/>
        <v>-10.113602392642971</v>
      </c>
      <c r="L641" s="304">
        <f t="shared" ca="1" si="261"/>
        <v>612.99234690204753</v>
      </c>
      <c r="M641" s="306">
        <f t="shared" ca="1" si="277"/>
        <v>-1.5076090276683398</v>
      </c>
      <c r="N641" s="304">
        <f t="shared" ca="1" si="278"/>
        <v>-86.379634441217632</v>
      </c>
      <c r="P641" s="310">
        <f t="shared" ca="1" si="279"/>
        <v>23</v>
      </c>
      <c r="Q641" s="304">
        <f t="shared" ca="1" si="280"/>
        <v>0</v>
      </c>
      <c r="R641" s="306">
        <f t="shared" ca="1" si="281"/>
        <v>0</v>
      </c>
      <c r="S641" s="307">
        <f t="shared" ca="1" si="282"/>
        <v>2.7549999999999994</v>
      </c>
      <c r="T641" s="304">
        <f t="shared" ca="1" si="262"/>
        <v>27.026549999999997</v>
      </c>
      <c r="U641" s="311">
        <f t="shared" ca="1" si="263"/>
        <v>0</v>
      </c>
      <c r="V641" s="306">
        <f t="shared" ca="1" si="264"/>
        <v>1.2262395431054049</v>
      </c>
      <c r="W641" s="304">
        <f t="shared" ca="1" si="265"/>
        <v>24.866125438784632</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0.76462823397906554</v>
      </c>
      <c r="AH641" s="304">
        <f t="shared" ca="1" si="289"/>
        <v>-9.0257940219324269</v>
      </c>
    </row>
    <row r="642" spans="1:34" x14ac:dyDescent="0.2">
      <c r="A642" s="347">
        <f t="shared" ca="1" si="267"/>
        <v>1E-4</v>
      </c>
      <c r="B642" s="304">
        <f t="shared" ca="1" si="268"/>
        <v>33.025000000001008</v>
      </c>
      <c r="D642" s="306">
        <f t="shared" ca="1" si="269"/>
        <v>-0.56993755406796309</v>
      </c>
      <c r="E642" s="307">
        <f t="shared" ca="1" si="270"/>
        <v>-0.80219554465000087</v>
      </c>
      <c r="F642" s="304">
        <f t="shared" ca="1" si="271"/>
        <v>0.98404598845444413</v>
      </c>
      <c r="G642" s="306">
        <f t="shared" ca="1" si="272"/>
        <v>6.2837194259491822</v>
      </c>
      <c r="H642" s="307">
        <f t="shared" ca="1" si="273"/>
        <v>-99.314520592593055</v>
      </c>
      <c r="I642" s="304">
        <f t="shared" ca="1" si="274"/>
        <v>99.513110344118189</v>
      </c>
      <c r="J642" s="306">
        <f t="shared" ca="1" si="275"/>
        <v>612.90891036688618</v>
      </c>
      <c r="K642" s="307">
        <f t="shared" ca="1" si="276"/>
        <v>-10.123533840691252</v>
      </c>
      <c r="L642" s="304">
        <f t="shared" ca="1" si="261"/>
        <v>612.99251083887418</v>
      </c>
      <c r="M642" s="306">
        <f t="shared" ca="1" si="277"/>
        <v>-1.5076096501541616</v>
      </c>
      <c r="N642" s="304">
        <f t="shared" ca="1" si="278"/>
        <v>-86.379670107028019</v>
      </c>
      <c r="P642" s="310">
        <f t="shared" ca="1" si="279"/>
        <v>23</v>
      </c>
      <c r="Q642" s="304">
        <f t="shared" ca="1" si="280"/>
        <v>0</v>
      </c>
      <c r="R642" s="306">
        <f t="shared" ca="1" si="281"/>
        <v>0</v>
      </c>
      <c r="S642" s="307">
        <f t="shared" ca="1" si="282"/>
        <v>2.7549999999999994</v>
      </c>
      <c r="T642" s="304">
        <f t="shared" ca="1" si="262"/>
        <v>27.026549999999997</v>
      </c>
      <c r="U642" s="311">
        <f t="shared" ca="1" si="263"/>
        <v>0</v>
      </c>
      <c r="V642" s="306">
        <f t="shared" ca="1" si="264"/>
        <v>1.226240760939753</v>
      </c>
      <c r="W642" s="304">
        <f t="shared" ca="1" si="265"/>
        <v>24.866188346173267</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0.76460578533626489</v>
      </c>
      <c r="AH642" s="304">
        <f t="shared" ca="1" si="289"/>
        <v>-9.0258168561831713</v>
      </c>
    </row>
    <row r="643" spans="1:34" x14ac:dyDescent="0.2">
      <c r="A643" s="347">
        <f t="shared" ca="1" si="267"/>
        <v>1E-4</v>
      </c>
      <c r="B643" s="304">
        <f t="shared" ca="1" si="268"/>
        <v>33.025100000001011</v>
      </c>
      <c r="D643" s="306">
        <f t="shared" ca="1" si="269"/>
        <v>-0.56993338867553145</v>
      </c>
      <c r="E643" s="307">
        <f t="shared" ca="1" si="270"/>
        <v>-0.8021724015434728</v>
      </c>
      <c r="F643" s="304">
        <f t="shared" ca="1" si="271"/>
        <v>0.98402470971271705</v>
      </c>
      <c r="G643" s="306">
        <f t="shared" ca="1" si="272"/>
        <v>6.2836624326103143</v>
      </c>
      <c r="H643" s="307">
        <f t="shared" ca="1" si="273"/>
        <v>-99.314600809833209</v>
      </c>
      <c r="I643" s="304">
        <f t="shared" ca="1" si="274"/>
        <v>99.513186802471154</v>
      </c>
      <c r="J643" s="306">
        <f t="shared" ca="1" si="275"/>
        <v>612.90891036688618</v>
      </c>
      <c r="K643" s="307">
        <f t="shared" ca="1" si="276"/>
        <v>-10.133465296761374</v>
      </c>
      <c r="L643" s="304">
        <f t="shared" ca="1" si="261"/>
        <v>612.99267493669481</v>
      </c>
      <c r="M643" s="306">
        <f t="shared" ca="1" si="277"/>
        <v>-1.5076102726333809</v>
      </c>
      <c r="N643" s="304">
        <f t="shared" ca="1" si="278"/>
        <v>-86.379705772460113</v>
      </c>
      <c r="P643" s="310">
        <f t="shared" ca="1" si="279"/>
        <v>23</v>
      </c>
      <c r="Q643" s="304">
        <f t="shared" ca="1" si="280"/>
        <v>0</v>
      </c>
      <c r="R643" s="306">
        <f t="shared" ca="1" si="281"/>
        <v>0</v>
      </c>
      <c r="S643" s="307">
        <f t="shared" ca="1" si="282"/>
        <v>2.7549999999999994</v>
      </c>
      <c r="T643" s="304">
        <f t="shared" ca="1" si="262"/>
        <v>27.026549999999997</v>
      </c>
      <c r="U643" s="311">
        <f t="shared" ca="1" si="263"/>
        <v>0</v>
      </c>
      <c r="V643" s="306">
        <f t="shared" ca="1" si="264"/>
        <v>1.2262419787762946</v>
      </c>
      <c r="W643" s="304">
        <f t="shared" ca="1" si="265"/>
        <v>24.866251252589773</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0.76458333703845405</v>
      </c>
      <c r="AH643" s="304">
        <f t="shared" ca="1" si="289"/>
        <v>-9.0258396900810425</v>
      </c>
    </row>
    <row r="644" spans="1:34" x14ac:dyDescent="0.2">
      <c r="A644" s="347">
        <f t="shared" ca="1" si="267"/>
        <v>1E-4</v>
      </c>
      <c r="B644" s="304">
        <f t="shared" ca="1" si="268"/>
        <v>33.025200000001014</v>
      </c>
      <c r="D644" s="306">
        <f t="shared" ca="1" si="269"/>
        <v>-0.56992922329170137</v>
      </c>
      <c r="E644" s="307">
        <f t="shared" ca="1" si="270"/>
        <v>-0.80214925879455912</v>
      </c>
      <c r="F644" s="304">
        <f t="shared" ca="1" si="271"/>
        <v>0.9840034313692928</v>
      </c>
      <c r="G644" s="306">
        <f t="shared" ca="1" si="272"/>
        <v>6.2836054396879852</v>
      </c>
      <c r="H644" s="307">
        <f t="shared" ca="1" si="273"/>
        <v>-99.314681024759082</v>
      </c>
      <c r="I644" s="304">
        <f t="shared" ca="1" si="274"/>
        <v>99.513263258579343</v>
      </c>
      <c r="J644" s="306">
        <f t="shared" ca="1" si="275"/>
        <v>612.90891036688618</v>
      </c>
      <c r="K644" s="307">
        <f t="shared" ca="1" si="276"/>
        <v>-10.143396760853104</v>
      </c>
      <c r="L644" s="304">
        <f t="shared" ref="L644:L707" ca="1" si="290">SQRT(pos_x^2+pos_z^2)</f>
        <v>612.99283919550953</v>
      </c>
      <c r="M644" s="306">
        <f t="shared" ca="1" si="277"/>
        <v>-1.5076108951059979</v>
      </c>
      <c r="N644" s="304">
        <f t="shared" ca="1" si="278"/>
        <v>-86.379741437513943</v>
      </c>
      <c r="P644" s="310">
        <f t="shared" ca="1" si="279"/>
        <v>23</v>
      </c>
      <c r="Q644" s="304">
        <f t="shared" ca="1" si="280"/>
        <v>0</v>
      </c>
      <c r="R644" s="306">
        <f t="shared" ca="1" si="281"/>
        <v>0</v>
      </c>
      <c r="S644" s="307">
        <f t="shared" ca="1" si="282"/>
        <v>2.7549999999999994</v>
      </c>
      <c r="T644" s="304">
        <f t="shared" ref="T644:T707" ca="1" si="291">m*g</f>
        <v>27.026549999999997</v>
      </c>
      <c r="U644" s="311">
        <f t="shared" ref="U644:U707" ca="1" si="292">IF(pos_xz&lt;L_rampe,Poids*COS(Beta),0)</f>
        <v>0</v>
      </c>
      <c r="V644" s="306">
        <f t="shared" ref="V644:V707" ca="1" si="293">Rho_moyen*(20000-Alt_rampe-pos_z)/(20000+Alt_rampe+pos_z)</f>
        <v>1.2262431966150307</v>
      </c>
      <c r="W644" s="304">
        <f t="shared" ref="W644:W707" ca="1" si="294">1/2*Rho*Sref*Cx*vit_xz^2</f>
        <v>24.866314158034182</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0.76456088908561881</v>
      </c>
      <c r="AH644" s="304">
        <f t="shared" ca="1" si="289"/>
        <v>-9.0258625236260546</v>
      </c>
    </row>
    <row r="645" spans="1:34" x14ac:dyDescent="0.2">
      <c r="A645" s="347">
        <f t="shared" ref="A645:A708" ca="1" si="296">IF(B644+0.01&lt;=T_ini+ROUNDUP(Temps_fin_propu,0), 0.01, IF(K644&gt;0, 0.1, 0.0001))</f>
        <v>1E-4</v>
      </c>
      <c r="B645" s="304">
        <f t="shared" ref="B645:B708" ca="1" si="297">B644+pas</f>
        <v>33.025300000001018</v>
      </c>
      <c r="D645" s="306">
        <f t="shared" ref="D645:D708" ca="1" si="298">IF(AND(L644&lt;L_rampe,Poussee&lt;Poids*SIN(M644)),0,(-W644+Poussee)/m*COS(M644)-U644/m*SIN(M644))</f>
        <v>-0.56992505791647263</v>
      </c>
      <c r="E645" s="307">
        <f t="shared" ref="E645:E708" ca="1" si="299">IF(AND(L644&lt;L_rampe,Poussee&lt;Poids*SIN(M644)),0,(-W644+Poussee)/m*SIN(M644)+U644/m*COS(M644)-Poids/m)</f>
        <v>-0.80212611640324916</v>
      </c>
      <c r="F645" s="304">
        <f t="shared" ref="F645:F708" ca="1" si="300">SQRT(acc_x^2+acc_z^2)</f>
        <v>0.98398215342416318</v>
      </c>
      <c r="G645" s="306">
        <f t="shared" ref="G645:G708" ca="1" si="301">G644+acc_x*pas</f>
        <v>6.2835484471821932</v>
      </c>
      <c r="H645" s="307">
        <f t="shared" ref="H645:H708" ca="1" si="302">H644+acc_z*pas</f>
        <v>-99.314761237370718</v>
      </c>
      <c r="I645" s="304">
        <f t="shared" ref="I645:I708" ca="1" si="303">SQRT(vit_x^2+vit_z^2)</f>
        <v>99.513339712442772</v>
      </c>
      <c r="J645" s="306">
        <f t="shared" ref="J645:J708" ca="1" si="304">J644+0.5*(vit_x+G644)*pas*(K644&gt;=0)</f>
        <v>612.90891036688618</v>
      </c>
      <c r="K645" s="307">
        <f t="shared" ref="K645:K708" ca="1" si="305">K644+0.5*(vit_z+H644)*pas</f>
        <v>-10.15332823296621</v>
      </c>
      <c r="L645" s="304">
        <f t="shared" ca="1" si="290"/>
        <v>612.99300361531868</v>
      </c>
      <c r="M645" s="306">
        <f t="shared" ref="M645:M708" ca="1" si="306">IF(AND(L644&gt;L_rampe,G645&gt;0),ATAN2(G645,H645),$M$4)</f>
        <v>-1.5076115175720124</v>
      </c>
      <c r="N645" s="304">
        <f t="shared" ref="N645:N708" ca="1" si="307">DEGREES(Beta)</f>
        <v>-86.379777102189465</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2.7549999999999994</v>
      </c>
      <c r="T645" s="304">
        <f t="shared" ca="1" si="291"/>
        <v>27.026549999999997</v>
      </c>
      <c r="U645" s="311">
        <f t="shared" ca="1" si="292"/>
        <v>0</v>
      </c>
      <c r="V645" s="306">
        <f t="shared" ca="1" si="293"/>
        <v>1.2262444144559599</v>
      </c>
      <c r="W645" s="304">
        <f t="shared" ca="1" si="294"/>
        <v>24.86637706250648</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0.76453844147774852</v>
      </c>
      <c r="AH645" s="304">
        <f t="shared" ref="AH645:AH708" ca="1" si="318">IF(AND(L644&lt;L_rampe,Poussee&lt;Poids*SIN(M644)), g*SIN(M644), (-W644+Poussee)/m)</f>
        <v>-9.0258853568182165</v>
      </c>
    </row>
    <row r="646" spans="1:34" x14ac:dyDescent="0.2">
      <c r="A646" s="347">
        <f t="shared" ca="1" si="296"/>
        <v>1E-4</v>
      </c>
      <c r="B646" s="304">
        <f t="shared" ca="1" si="297"/>
        <v>33.025400000001021</v>
      </c>
      <c r="D646" s="306">
        <f t="shared" ca="1" si="298"/>
        <v>-0.56992089254984823</v>
      </c>
      <c r="E646" s="307">
        <f t="shared" ca="1" si="299"/>
        <v>-0.80210297436954647</v>
      </c>
      <c r="F646" s="304">
        <f t="shared" ca="1" si="300"/>
        <v>0.98396087587733327</v>
      </c>
      <c r="G646" s="306">
        <f t="shared" ca="1" si="301"/>
        <v>6.2834914550929382</v>
      </c>
      <c r="H646" s="307">
        <f t="shared" ca="1" si="302"/>
        <v>-99.314841447668158</v>
      </c>
      <c r="I646" s="304">
        <f t="shared" ca="1" si="303"/>
        <v>99.513416164061468</v>
      </c>
      <c r="J646" s="306">
        <f t="shared" ca="1" si="304"/>
        <v>612.90891036688618</v>
      </c>
      <c r="K646" s="307">
        <f t="shared" ca="1" si="305"/>
        <v>-10.163259713100462</v>
      </c>
      <c r="L646" s="304">
        <f t="shared" ca="1" si="290"/>
        <v>612.99316819612238</v>
      </c>
      <c r="M646" s="306">
        <f t="shared" ca="1" si="306"/>
        <v>-1.5076121400314249</v>
      </c>
      <c r="N646" s="304">
        <f t="shared" ca="1" si="307"/>
        <v>-86.379812766486708</v>
      </c>
      <c r="P646" s="310">
        <f t="shared" ca="1" si="308"/>
        <v>23</v>
      </c>
      <c r="Q646" s="304">
        <f t="shared" ca="1" si="309"/>
        <v>0</v>
      </c>
      <c r="R646" s="306">
        <f t="shared" ca="1" si="310"/>
        <v>0</v>
      </c>
      <c r="S646" s="307">
        <f t="shared" ca="1" si="311"/>
        <v>2.7549999999999994</v>
      </c>
      <c r="T646" s="304">
        <f t="shared" ca="1" si="291"/>
        <v>27.026549999999997</v>
      </c>
      <c r="U646" s="311">
        <f t="shared" ca="1" si="292"/>
        <v>0</v>
      </c>
      <c r="V646" s="306">
        <f t="shared" ca="1" si="293"/>
        <v>1.2262456322990829</v>
      </c>
      <c r="W646" s="304">
        <f t="shared" ca="1" si="294"/>
        <v>24.866439966006684</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0.76451599421484673</v>
      </c>
      <c r="AH646" s="304">
        <f t="shared" ca="1" si="318"/>
        <v>-9.0259081896575264</v>
      </c>
    </row>
    <row r="647" spans="1:34" x14ac:dyDescent="0.2">
      <c r="A647" s="347">
        <f t="shared" ca="1" si="296"/>
        <v>1E-4</v>
      </c>
      <c r="B647" s="304">
        <f t="shared" ca="1" si="297"/>
        <v>33.025500000001024</v>
      </c>
      <c r="D647" s="306">
        <f t="shared" ca="1" si="298"/>
        <v>-0.56991672719182573</v>
      </c>
      <c r="E647" s="307">
        <f t="shared" ca="1" si="299"/>
        <v>-0.80207983269344396</v>
      </c>
      <c r="F647" s="304">
        <f t="shared" ca="1" si="300"/>
        <v>0.98393959872879644</v>
      </c>
      <c r="G647" s="306">
        <f t="shared" ca="1" si="301"/>
        <v>6.2834344634202193</v>
      </c>
      <c r="H647" s="307">
        <f t="shared" ca="1" si="302"/>
        <v>-99.314921655651432</v>
      </c>
      <c r="I647" s="304">
        <f t="shared" ca="1" si="303"/>
        <v>99.513492613435488</v>
      </c>
      <c r="J647" s="306">
        <f t="shared" ca="1" si="304"/>
        <v>612.90891036688618</v>
      </c>
      <c r="K647" s="307">
        <f t="shared" ca="1" si="305"/>
        <v>-10.173191201255628</v>
      </c>
      <c r="L647" s="304">
        <f t="shared" ca="1" si="290"/>
        <v>612.99333293792108</v>
      </c>
      <c r="M647" s="306">
        <f t="shared" ca="1" si="306"/>
        <v>-1.5076127624842353</v>
      </c>
      <c r="N647" s="304">
        <f t="shared" ca="1" si="307"/>
        <v>-86.379848430405687</v>
      </c>
      <c r="P647" s="310">
        <f t="shared" ca="1" si="308"/>
        <v>23</v>
      </c>
      <c r="Q647" s="304">
        <f t="shared" ca="1" si="309"/>
        <v>0</v>
      </c>
      <c r="R647" s="306">
        <f t="shared" ca="1" si="310"/>
        <v>0</v>
      </c>
      <c r="S647" s="307">
        <f t="shared" ca="1" si="311"/>
        <v>2.7549999999999994</v>
      </c>
      <c r="T647" s="304">
        <f t="shared" ca="1" si="291"/>
        <v>27.026549999999997</v>
      </c>
      <c r="U647" s="311">
        <f t="shared" ca="1" si="292"/>
        <v>0</v>
      </c>
      <c r="V647" s="306">
        <f t="shared" ca="1" si="293"/>
        <v>1.2262468501443997</v>
      </c>
      <c r="W647" s="304">
        <f t="shared" ca="1" si="294"/>
        <v>24.866502868534816</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0.76449354729691166</v>
      </c>
      <c r="AH647" s="304">
        <f t="shared" ca="1" si="318"/>
        <v>-9.0259310221439897</v>
      </c>
    </row>
    <row r="648" spans="1:34" x14ac:dyDescent="0.2">
      <c r="A648" s="347">
        <f t="shared" ca="1" si="296"/>
        <v>1E-4</v>
      </c>
      <c r="B648" s="304">
        <f t="shared" ca="1" si="297"/>
        <v>33.025600000001027</v>
      </c>
      <c r="D648" s="306">
        <f t="shared" ca="1" si="298"/>
        <v>-0.56991256184240657</v>
      </c>
      <c r="E648" s="307">
        <f t="shared" ca="1" si="299"/>
        <v>-0.80205669137493452</v>
      </c>
      <c r="F648" s="304">
        <f t="shared" ca="1" si="300"/>
        <v>0.98391832197854812</v>
      </c>
      <c r="G648" s="306">
        <f t="shared" ca="1" si="301"/>
        <v>6.2833774721640347</v>
      </c>
      <c r="H648" s="307">
        <f t="shared" ca="1" si="302"/>
        <v>-99.315001861320567</v>
      </c>
      <c r="I648" s="304">
        <f t="shared" ca="1" si="303"/>
        <v>99.513569060564834</v>
      </c>
      <c r="J648" s="306">
        <f t="shared" ca="1" si="304"/>
        <v>612.90891036688618</v>
      </c>
      <c r="K648" s="307">
        <f t="shared" ca="1" si="305"/>
        <v>-10.183122697431477</v>
      </c>
      <c r="L648" s="304">
        <f t="shared" ca="1" si="290"/>
        <v>612.99349784071501</v>
      </c>
      <c r="M648" s="306">
        <f t="shared" ca="1" si="306"/>
        <v>-1.5076133849304434</v>
      </c>
      <c r="N648" s="304">
        <f t="shared" ca="1" si="307"/>
        <v>-86.379884093946387</v>
      </c>
      <c r="P648" s="310">
        <f t="shared" ca="1" si="308"/>
        <v>23</v>
      </c>
      <c r="Q648" s="304">
        <f t="shared" ca="1" si="309"/>
        <v>0</v>
      </c>
      <c r="R648" s="306">
        <f t="shared" ca="1" si="310"/>
        <v>0</v>
      </c>
      <c r="S648" s="307">
        <f t="shared" ca="1" si="311"/>
        <v>2.7549999999999994</v>
      </c>
      <c r="T648" s="304">
        <f t="shared" ca="1" si="291"/>
        <v>27.026549999999997</v>
      </c>
      <c r="U648" s="311">
        <f t="shared" ca="1" si="292"/>
        <v>0</v>
      </c>
      <c r="V648" s="306">
        <f t="shared" ca="1" si="293"/>
        <v>1.2262480679919103</v>
      </c>
      <c r="W648" s="304">
        <f t="shared" ca="1" si="294"/>
        <v>24.86656577009088</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0.76447110072393265</v>
      </c>
      <c r="AH648" s="304">
        <f t="shared" ca="1" si="318"/>
        <v>-9.0259538542776117</v>
      </c>
    </row>
    <row r="649" spans="1:34" x14ac:dyDescent="0.2">
      <c r="A649" s="347">
        <f t="shared" ca="1" si="296"/>
        <v>1E-4</v>
      </c>
      <c r="B649" s="304">
        <f t="shared" ca="1" si="297"/>
        <v>33.025700000001031</v>
      </c>
      <c r="D649" s="306">
        <f t="shared" ca="1" si="298"/>
        <v>-0.56990839650159419</v>
      </c>
      <c r="E649" s="307">
        <f t="shared" ca="1" si="299"/>
        <v>-0.80203355041401636</v>
      </c>
      <c r="F649" s="304">
        <f t="shared" ca="1" si="300"/>
        <v>0.98389704562658942</v>
      </c>
      <c r="G649" s="306">
        <f t="shared" ca="1" si="301"/>
        <v>6.2833204813243846</v>
      </c>
      <c r="H649" s="307">
        <f t="shared" ca="1" si="302"/>
        <v>-99.315082064675607</v>
      </c>
      <c r="I649" s="304">
        <f t="shared" ca="1" si="303"/>
        <v>99.513645505449546</v>
      </c>
      <c r="J649" s="306">
        <f t="shared" ca="1" si="304"/>
        <v>612.90891036688618</v>
      </c>
      <c r="K649" s="307">
        <f t="shared" ca="1" si="305"/>
        <v>-10.193054201627778</v>
      </c>
      <c r="L649" s="304">
        <f t="shared" ca="1" si="290"/>
        <v>612.99366290450428</v>
      </c>
      <c r="M649" s="306">
        <f t="shared" ca="1" si="306"/>
        <v>-1.5076140073700497</v>
      </c>
      <c r="N649" s="304">
        <f t="shared" ca="1" si="307"/>
        <v>-86.379919757108837</v>
      </c>
      <c r="P649" s="310">
        <f t="shared" ca="1" si="308"/>
        <v>23</v>
      </c>
      <c r="Q649" s="304">
        <f t="shared" ca="1" si="309"/>
        <v>0</v>
      </c>
      <c r="R649" s="306">
        <f t="shared" ca="1" si="310"/>
        <v>0</v>
      </c>
      <c r="S649" s="307">
        <f t="shared" ca="1" si="311"/>
        <v>2.7549999999999994</v>
      </c>
      <c r="T649" s="304">
        <f t="shared" ca="1" si="291"/>
        <v>27.026549999999997</v>
      </c>
      <c r="U649" s="311">
        <f t="shared" ca="1" si="292"/>
        <v>0</v>
      </c>
      <c r="V649" s="306">
        <f t="shared" ca="1" si="293"/>
        <v>1.2262492858416143</v>
      </c>
      <c r="W649" s="304">
        <f t="shared" ca="1" si="294"/>
        <v>24.86662867067486</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0.76444865449590793</v>
      </c>
      <c r="AH649" s="304">
        <f t="shared" ca="1" si="318"/>
        <v>-9.0259766860583976</v>
      </c>
    </row>
    <row r="650" spans="1:34" x14ac:dyDescent="0.2">
      <c r="A650" s="347">
        <f t="shared" ca="1" si="296"/>
        <v>1E-4</v>
      </c>
      <c r="B650" s="304">
        <f t="shared" ca="1" si="297"/>
        <v>33.025800000001034</v>
      </c>
      <c r="D650" s="306">
        <f t="shared" ca="1" si="298"/>
        <v>-0.56990423116938504</v>
      </c>
      <c r="E650" s="307">
        <f t="shared" ca="1" si="299"/>
        <v>-0.80201040981069838</v>
      </c>
      <c r="F650" s="304">
        <f t="shared" ca="1" si="300"/>
        <v>0.98387576967292589</v>
      </c>
      <c r="G650" s="306">
        <f t="shared" ca="1" si="301"/>
        <v>6.2832634909012679</v>
      </c>
      <c r="H650" s="307">
        <f t="shared" ca="1" si="302"/>
        <v>-99.315162265716594</v>
      </c>
      <c r="I650" s="304">
        <f t="shared" ca="1" si="303"/>
        <v>99.513721948089696</v>
      </c>
      <c r="J650" s="306">
        <f t="shared" ca="1" si="304"/>
        <v>612.90891036688618</v>
      </c>
      <c r="K650" s="307">
        <f t="shared" ca="1" si="305"/>
        <v>-10.202985713844297</v>
      </c>
      <c r="L650" s="304">
        <f t="shared" ca="1" si="290"/>
        <v>612.99382812928923</v>
      </c>
      <c r="M650" s="306">
        <f t="shared" ca="1" si="306"/>
        <v>-1.5076146298030542</v>
      </c>
      <c r="N650" s="304">
        <f t="shared" ca="1" si="307"/>
        <v>-86.379955419893022</v>
      </c>
      <c r="P650" s="310">
        <f t="shared" ca="1" si="308"/>
        <v>23</v>
      </c>
      <c r="Q650" s="304">
        <f t="shared" ca="1" si="309"/>
        <v>0</v>
      </c>
      <c r="R650" s="306">
        <f t="shared" ca="1" si="310"/>
        <v>0</v>
      </c>
      <c r="S650" s="307">
        <f t="shared" ca="1" si="311"/>
        <v>2.7549999999999994</v>
      </c>
      <c r="T650" s="304">
        <f t="shared" ca="1" si="291"/>
        <v>27.026549999999997</v>
      </c>
      <c r="U650" s="311">
        <f t="shared" ca="1" si="292"/>
        <v>0</v>
      </c>
      <c r="V650" s="306">
        <f t="shared" ca="1" si="293"/>
        <v>1.2262505036935121</v>
      </c>
      <c r="W650" s="304">
        <f t="shared" ca="1" si="294"/>
        <v>24.866691570286818</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0.7644262086128446</v>
      </c>
      <c r="AH650" s="304">
        <f t="shared" ca="1" si="318"/>
        <v>-9.0259995174863388</v>
      </c>
    </row>
    <row r="651" spans="1:34" x14ac:dyDescent="0.2">
      <c r="A651" s="347">
        <f t="shared" ca="1" si="296"/>
        <v>1E-4</v>
      </c>
      <c r="B651" s="304">
        <f t="shared" ca="1" si="297"/>
        <v>33.025900000001037</v>
      </c>
      <c r="D651" s="306">
        <f t="shared" ca="1" si="298"/>
        <v>-0.56990006584578168</v>
      </c>
      <c r="E651" s="307">
        <f t="shared" ca="1" si="299"/>
        <v>-0.80198726956495214</v>
      </c>
      <c r="F651" s="304">
        <f t="shared" ca="1" si="300"/>
        <v>0.98385449411753634</v>
      </c>
      <c r="G651" s="306">
        <f t="shared" ca="1" si="301"/>
        <v>6.2832065008946829</v>
      </c>
      <c r="H651" s="307">
        <f t="shared" ca="1" si="302"/>
        <v>-99.315242464443557</v>
      </c>
      <c r="I651" s="304">
        <f t="shared" ca="1" si="303"/>
        <v>99.513798388485284</v>
      </c>
      <c r="J651" s="306">
        <f t="shared" ca="1" si="304"/>
        <v>612.90891036688618</v>
      </c>
      <c r="K651" s="307">
        <f t="shared" ca="1" si="305"/>
        <v>-10.212917234080805</v>
      </c>
      <c r="L651" s="304">
        <f t="shared" ca="1" si="290"/>
        <v>612.9939935150702</v>
      </c>
      <c r="M651" s="306">
        <f t="shared" ca="1" si="306"/>
        <v>-1.5076152522294568</v>
      </c>
      <c r="N651" s="304">
        <f t="shared" ca="1" si="307"/>
        <v>-86.379991082298943</v>
      </c>
      <c r="P651" s="310">
        <f t="shared" ca="1" si="308"/>
        <v>23</v>
      </c>
      <c r="Q651" s="304">
        <f t="shared" ca="1" si="309"/>
        <v>0</v>
      </c>
      <c r="R651" s="306">
        <f t="shared" ca="1" si="310"/>
        <v>0</v>
      </c>
      <c r="S651" s="307">
        <f t="shared" ca="1" si="311"/>
        <v>2.7549999999999994</v>
      </c>
      <c r="T651" s="304">
        <f t="shared" ca="1" si="291"/>
        <v>27.026549999999997</v>
      </c>
      <c r="U651" s="311">
        <f t="shared" ca="1" si="292"/>
        <v>0</v>
      </c>
      <c r="V651" s="306">
        <f t="shared" ca="1" si="293"/>
        <v>1.226251721547603</v>
      </c>
      <c r="W651" s="304">
        <f t="shared" ca="1" si="294"/>
        <v>24.866754468926725</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0.76440376307471958</v>
      </c>
      <c r="AH651" s="304">
        <f t="shared" ca="1" si="318"/>
        <v>-9.0260223485614599</v>
      </c>
    </row>
    <row r="652" spans="1:34" x14ac:dyDescent="0.2">
      <c r="A652" s="347">
        <f t="shared" ca="1" si="296"/>
        <v>1E-4</v>
      </c>
      <c r="B652" s="304">
        <f t="shared" ca="1" si="297"/>
        <v>33.026000000001041</v>
      </c>
      <c r="D652" s="306">
        <f t="shared" ca="1" si="298"/>
        <v>-0.56989590053078498</v>
      </c>
      <c r="E652" s="307">
        <f t="shared" ca="1" si="299"/>
        <v>-0.80196412967679009</v>
      </c>
      <c r="F652" s="304">
        <f t="shared" ca="1" si="300"/>
        <v>0.98383321896043219</v>
      </c>
      <c r="G652" s="306">
        <f t="shared" ca="1" si="301"/>
        <v>6.2831495113046296</v>
      </c>
      <c r="H652" s="307">
        <f t="shared" ca="1" si="302"/>
        <v>-99.315322660856523</v>
      </c>
      <c r="I652" s="304">
        <f t="shared" ca="1" si="303"/>
        <v>99.513874826636354</v>
      </c>
      <c r="J652" s="306">
        <f t="shared" ca="1" si="304"/>
        <v>612.90891036688618</v>
      </c>
      <c r="K652" s="307">
        <f t="shared" ca="1" si="305"/>
        <v>-10.222848762337071</v>
      </c>
      <c r="L652" s="304">
        <f t="shared" ca="1" si="290"/>
        <v>612.9941590618472</v>
      </c>
      <c r="M652" s="306">
        <f t="shared" ca="1" si="306"/>
        <v>-1.5076158746492578</v>
      </c>
      <c r="N652" s="304">
        <f t="shared" ca="1" si="307"/>
        <v>-86.380026744326628</v>
      </c>
      <c r="P652" s="310">
        <f t="shared" ca="1" si="308"/>
        <v>23</v>
      </c>
      <c r="Q652" s="304">
        <f t="shared" ca="1" si="309"/>
        <v>0</v>
      </c>
      <c r="R652" s="306">
        <f t="shared" ca="1" si="310"/>
        <v>0</v>
      </c>
      <c r="S652" s="307">
        <f t="shared" ca="1" si="311"/>
        <v>2.7549999999999994</v>
      </c>
      <c r="T652" s="304">
        <f t="shared" ca="1" si="291"/>
        <v>27.026549999999997</v>
      </c>
      <c r="U652" s="311">
        <f t="shared" ca="1" si="292"/>
        <v>0</v>
      </c>
      <c r="V652" s="306">
        <f t="shared" ca="1" si="293"/>
        <v>1.2262529394038881</v>
      </c>
      <c r="W652" s="304">
        <f t="shared" ca="1" si="294"/>
        <v>24.866817366594621</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0.76438131788154529</v>
      </c>
      <c r="AH652" s="304">
        <f t="shared" ca="1" si="318"/>
        <v>-9.0260451792837504</v>
      </c>
    </row>
    <row r="653" spans="1:34" x14ac:dyDescent="0.2">
      <c r="A653" s="347">
        <f t="shared" ca="1" si="296"/>
        <v>1E-4</v>
      </c>
      <c r="B653" s="304">
        <f t="shared" ca="1" si="297"/>
        <v>33.026100000001044</v>
      </c>
      <c r="D653" s="306">
        <f t="shared" ca="1" si="298"/>
        <v>-0.5698917352243944</v>
      </c>
      <c r="E653" s="307">
        <f t="shared" ca="1" si="299"/>
        <v>-0.80194099014620335</v>
      </c>
      <c r="F653" s="304">
        <f t="shared" ca="1" si="300"/>
        <v>0.98381194420160623</v>
      </c>
      <c r="G653" s="306">
        <f t="shared" ca="1" si="301"/>
        <v>6.2830925221311071</v>
      </c>
      <c r="H653" s="307">
        <f t="shared" ca="1" si="302"/>
        <v>-99.315402854955536</v>
      </c>
      <c r="I653" s="304">
        <f t="shared" ca="1" si="303"/>
        <v>99.513951262542932</v>
      </c>
      <c r="J653" s="306">
        <f t="shared" ca="1" si="304"/>
        <v>612.90891036688618</v>
      </c>
      <c r="K653" s="307">
        <f t="shared" ca="1" si="305"/>
        <v>-10.232780298612861</v>
      </c>
      <c r="L653" s="304">
        <f t="shared" ca="1" si="290"/>
        <v>612.99432476962079</v>
      </c>
      <c r="M653" s="306">
        <f t="shared" ca="1" si="306"/>
        <v>-1.5076164970624573</v>
      </c>
      <c r="N653" s="304">
        <f t="shared" ca="1" si="307"/>
        <v>-86.380062405976076</v>
      </c>
      <c r="P653" s="310">
        <f t="shared" ca="1" si="308"/>
        <v>23</v>
      </c>
      <c r="Q653" s="304">
        <f t="shared" ca="1" si="309"/>
        <v>0</v>
      </c>
      <c r="R653" s="306">
        <f t="shared" ca="1" si="310"/>
        <v>0</v>
      </c>
      <c r="S653" s="307">
        <f t="shared" ca="1" si="311"/>
        <v>2.7549999999999994</v>
      </c>
      <c r="T653" s="304">
        <f t="shared" ca="1" si="291"/>
        <v>27.026549999999997</v>
      </c>
      <c r="U653" s="311">
        <f t="shared" ca="1" si="292"/>
        <v>0</v>
      </c>
      <c r="V653" s="306">
        <f t="shared" ca="1" si="293"/>
        <v>1.2262541572623666</v>
      </c>
      <c r="W653" s="304">
        <f t="shared" ca="1" si="294"/>
        <v>24.866880263290494</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0.76435887303330574</v>
      </c>
      <c r="AH653" s="304">
        <f t="shared" ca="1" si="318"/>
        <v>-9.0260680096532209</v>
      </c>
    </row>
    <row r="654" spans="1:34" x14ac:dyDescent="0.2">
      <c r="A654" s="347">
        <f t="shared" ca="1" si="296"/>
        <v>1E-4</v>
      </c>
      <c r="B654" s="304">
        <f t="shared" ca="1" si="297"/>
        <v>33.026200000001047</v>
      </c>
      <c r="D654" s="306">
        <f t="shared" ca="1" si="298"/>
        <v>-0.56988756992661127</v>
      </c>
      <c r="E654" s="307">
        <f t="shared" ca="1" si="299"/>
        <v>-0.80191785097318657</v>
      </c>
      <c r="F654" s="304">
        <f t="shared" ca="1" si="300"/>
        <v>0.98379066984105523</v>
      </c>
      <c r="G654" s="306">
        <f t="shared" ca="1" si="301"/>
        <v>6.2830355333741146</v>
      </c>
      <c r="H654" s="307">
        <f t="shared" ca="1" si="302"/>
        <v>-99.315483046740638</v>
      </c>
      <c r="I654" s="304">
        <f t="shared" ca="1" si="303"/>
        <v>99.514027696205062</v>
      </c>
      <c r="J654" s="306">
        <f t="shared" ca="1" si="304"/>
        <v>612.90891036688618</v>
      </c>
      <c r="K654" s="307">
        <f t="shared" ca="1" si="305"/>
        <v>-10.242711842907946</v>
      </c>
      <c r="L654" s="304">
        <f t="shared" ca="1" si="290"/>
        <v>612.99449063839108</v>
      </c>
      <c r="M654" s="306">
        <f t="shared" ca="1" si="306"/>
        <v>-1.5076171194690551</v>
      </c>
      <c r="N654" s="304">
        <f t="shared" ca="1" si="307"/>
        <v>-86.380098067247275</v>
      </c>
      <c r="P654" s="310">
        <f t="shared" ca="1" si="308"/>
        <v>23</v>
      </c>
      <c r="Q654" s="304">
        <f t="shared" ca="1" si="309"/>
        <v>0</v>
      </c>
      <c r="R654" s="306">
        <f t="shared" ca="1" si="310"/>
        <v>0</v>
      </c>
      <c r="S654" s="307">
        <f t="shared" ca="1" si="311"/>
        <v>2.7549999999999994</v>
      </c>
      <c r="T654" s="304">
        <f t="shared" ca="1" si="291"/>
        <v>27.026549999999997</v>
      </c>
      <c r="U654" s="311">
        <f t="shared" ca="1" si="292"/>
        <v>0</v>
      </c>
      <c r="V654" s="306">
        <f t="shared" ca="1" si="293"/>
        <v>1.2262553751230383</v>
      </c>
      <c r="W654" s="304">
        <f t="shared" ca="1" si="294"/>
        <v>24.866943159014362</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0.76433642853000272</v>
      </c>
      <c r="AH654" s="304">
        <f t="shared" ca="1" si="318"/>
        <v>-9.0260908396698731</v>
      </c>
    </row>
    <row r="655" spans="1:34" x14ac:dyDescent="0.2">
      <c r="A655" s="347">
        <f t="shared" ca="1" si="296"/>
        <v>1E-4</v>
      </c>
      <c r="B655" s="304">
        <f t="shared" ca="1" si="297"/>
        <v>33.026300000001051</v>
      </c>
      <c r="D655" s="306">
        <f t="shared" ca="1" si="298"/>
        <v>-0.56988340463743681</v>
      </c>
      <c r="E655" s="307">
        <f t="shared" ca="1" si="299"/>
        <v>-0.80189471215774155</v>
      </c>
      <c r="F655" s="304">
        <f t="shared" ca="1" si="300"/>
        <v>0.98376939587878198</v>
      </c>
      <c r="G655" s="306">
        <f t="shared" ca="1" si="301"/>
        <v>6.2829785450336511</v>
      </c>
      <c r="H655" s="307">
        <f t="shared" ca="1" si="302"/>
        <v>-99.315563236211858</v>
      </c>
      <c r="I655" s="304">
        <f t="shared" ca="1" si="303"/>
        <v>99.514104127622787</v>
      </c>
      <c r="J655" s="306">
        <f t="shared" ca="1" si="304"/>
        <v>612.90891036688618</v>
      </c>
      <c r="K655" s="307">
        <f t="shared" ca="1" si="305"/>
        <v>-10.252643395222094</v>
      </c>
      <c r="L655" s="304">
        <f t="shared" ca="1" si="290"/>
        <v>612.99465666815831</v>
      </c>
      <c r="M655" s="306">
        <f t="shared" ca="1" si="306"/>
        <v>-1.5076177418690515</v>
      </c>
      <c r="N655" s="304">
        <f t="shared" ca="1" si="307"/>
        <v>-86.380133728140237</v>
      </c>
      <c r="P655" s="310">
        <f t="shared" ca="1" si="308"/>
        <v>23</v>
      </c>
      <c r="Q655" s="304">
        <f t="shared" ca="1" si="309"/>
        <v>0</v>
      </c>
      <c r="R655" s="306">
        <f t="shared" ca="1" si="310"/>
        <v>0</v>
      </c>
      <c r="S655" s="307">
        <f t="shared" ca="1" si="311"/>
        <v>2.7549999999999994</v>
      </c>
      <c r="T655" s="304">
        <f t="shared" ca="1" si="291"/>
        <v>27.026549999999997</v>
      </c>
      <c r="U655" s="311">
        <f t="shared" ca="1" si="292"/>
        <v>0</v>
      </c>
      <c r="V655" s="306">
        <f t="shared" ca="1" si="293"/>
        <v>1.2262565929859037</v>
      </c>
      <c r="W655" s="304">
        <f t="shared" ca="1" si="294"/>
        <v>24.867006053766239</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0.76431398437163622</v>
      </c>
      <c r="AH655" s="304">
        <f t="shared" ca="1" si="318"/>
        <v>-9.026113669333709</v>
      </c>
    </row>
    <row r="656" spans="1:34" x14ac:dyDescent="0.2">
      <c r="A656" s="347">
        <f t="shared" ca="1" si="296"/>
        <v>1E-4</v>
      </c>
      <c r="B656" s="304">
        <f t="shared" ca="1" si="297"/>
        <v>33.026400000001054</v>
      </c>
      <c r="D656" s="306">
        <f t="shared" ca="1" si="298"/>
        <v>-0.56987923935687057</v>
      </c>
      <c r="E656" s="307">
        <f t="shared" ca="1" si="299"/>
        <v>-0.80187157369985762</v>
      </c>
      <c r="F656" s="304">
        <f t="shared" ca="1" si="300"/>
        <v>0.98374812231477804</v>
      </c>
      <c r="G656" s="306">
        <f t="shared" ca="1" si="301"/>
        <v>6.2829215571097157</v>
      </c>
      <c r="H656" s="307">
        <f t="shared" ca="1" si="302"/>
        <v>-99.315643423369224</v>
      </c>
      <c r="I656" s="304">
        <f t="shared" ca="1" si="303"/>
        <v>99.514180556796106</v>
      </c>
      <c r="J656" s="306">
        <f t="shared" ca="1" si="304"/>
        <v>612.90891036688618</v>
      </c>
      <c r="K656" s="307">
        <f t="shared" ca="1" si="305"/>
        <v>-10.262574955555074</v>
      </c>
      <c r="L656" s="304">
        <f t="shared" ca="1" si="290"/>
        <v>612.99482285892282</v>
      </c>
      <c r="M656" s="306">
        <f t="shared" ca="1" si="306"/>
        <v>-1.5076183642624468</v>
      </c>
      <c r="N656" s="304">
        <f t="shared" ca="1" si="307"/>
        <v>-86.380169388654977</v>
      </c>
      <c r="P656" s="310">
        <f t="shared" ca="1" si="308"/>
        <v>23</v>
      </c>
      <c r="Q656" s="304">
        <f t="shared" ca="1" si="309"/>
        <v>0</v>
      </c>
      <c r="R656" s="306">
        <f t="shared" ca="1" si="310"/>
        <v>0</v>
      </c>
      <c r="S656" s="307">
        <f t="shared" ca="1" si="311"/>
        <v>2.7549999999999994</v>
      </c>
      <c r="T656" s="304">
        <f t="shared" ca="1" si="291"/>
        <v>27.026549999999997</v>
      </c>
      <c r="U656" s="311">
        <f t="shared" ca="1" si="292"/>
        <v>0</v>
      </c>
      <c r="V656" s="306">
        <f t="shared" ca="1" si="293"/>
        <v>1.2262578108509625</v>
      </c>
      <c r="W656" s="304">
        <f t="shared" ca="1" si="294"/>
        <v>24.867068947546123</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0.76429154055819737</v>
      </c>
      <c r="AH656" s="304">
        <f t="shared" ca="1" si="318"/>
        <v>-9.0261364986447354</v>
      </c>
    </row>
    <row r="657" spans="1:34" x14ac:dyDescent="0.2">
      <c r="A657" s="347">
        <f t="shared" ca="1" si="296"/>
        <v>1E-4</v>
      </c>
      <c r="B657" s="304">
        <f t="shared" ca="1" si="297"/>
        <v>33.026500000001057</v>
      </c>
      <c r="D657" s="306">
        <f t="shared" ca="1" si="298"/>
        <v>-0.56987507408491156</v>
      </c>
      <c r="E657" s="307">
        <f t="shared" ca="1" si="299"/>
        <v>-0.80184843559954011</v>
      </c>
      <c r="F657" s="304">
        <f t="shared" ca="1" si="300"/>
        <v>0.98372684914904773</v>
      </c>
      <c r="G657" s="306">
        <f t="shared" ca="1" si="301"/>
        <v>6.2828645696023075</v>
      </c>
      <c r="H657" s="307">
        <f t="shared" ca="1" si="302"/>
        <v>-99.315723608212778</v>
      </c>
      <c r="I657" s="304">
        <f t="shared" ca="1" si="303"/>
        <v>99.51425698372509</v>
      </c>
      <c r="J657" s="306">
        <f t="shared" ca="1" si="304"/>
        <v>612.90891036688618</v>
      </c>
      <c r="K657" s="307">
        <f t="shared" ca="1" si="305"/>
        <v>-10.272506523906653</v>
      </c>
      <c r="L657" s="304">
        <f t="shared" ca="1" si="290"/>
        <v>612.99498921068459</v>
      </c>
      <c r="M657" s="306">
        <f t="shared" ca="1" si="306"/>
        <v>-1.5076189866492407</v>
      </c>
      <c r="N657" s="304">
        <f t="shared" ca="1" si="307"/>
        <v>-86.380205048791495</v>
      </c>
      <c r="P657" s="310">
        <f t="shared" ca="1" si="308"/>
        <v>23</v>
      </c>
      <c r="Q657" s="304">
        <f t="shared" ca="1" si="309"/>
        <v>0</v>
      </c>
      <c r="R657" s="306">
        <f t="shared" ca="1" si="310"/>
        <v>0</v>
      </c>
      <c r="S657" s="307">
        <f t="shared" ca="1" si="311"/>
        <v>2.7549999999999994</v>
      </c>
      <c r="T657" s="304">
        <f t="shared" ca="1" si="291"/>
        <v>27.026549999999997</v>
      </c>
      <c r="U657" s="311">
        <f t="shared" ca="1" si="292"/>
        <v>0</v>
      </c>
      <c r="V657" s="306">
        <f t="shared" ca="1" si="293"/>
        <v>1.2262590287182147</v>
      </c>
      <c r="W657" s="304">
        <f t="shared" ca="1" si="294"/>
        <v>24.867131840354052</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0.76426909708968793</v>
      </c>
      <c r="AH657" s="304">
        <f t="shared" ca="1" si="318"/>
        <v>-9.0261593276029508</v>
      </c>
    </row>
    <row r="658" spans="1:34" x14ac:dyDescent="0.2">
      <c r="A658" s="347">
        <f t="shared" ca="1" si="296"/>
        <v>1E-4</v>
      </c>
      <c r="B658" s="304">
        <f t="shared" ca="1" si="297"/>
        <v>33.026600000001061</v>
      </c>
      <c r="D658" s="306">
        <f t="shared" ca="1" si="298"/>
        <v>-0.56987090882156377</v>
      </c>
      <c r="E658" s="307">
        <f t="shared" ca="1" si="299"/>
        <v>-0.80182529785677126</v>
      </c>
      <c r="F658" s="304">
        <f t="shared" ca="1" si="300"/>
        <v>0.98370557638157918</v>
      </c>
      <c r="G658" s="306">
        <f t="shared" ca="1" si="301"/>
        <v>6.2828075825114258</v>
      </c>
      <c r="H658" s="307">
        <f t="shared" ca="1" si="302"/>
        <v>-99.315803790742564</v>
      </c>
      <c r="I658" s="304">
        <f t="shared" ca="1" si="303"/>
        <v>99.514333408409755</v>
      </c>
      <c r="J658" s="306">
        <f t="shared" ca="1" si="304"/>
        <v>612.90891036688618</v>
      </c>
      <c r="K658" s="307">
        <f t="shared" ca="1" si="305"/>
        <v>-10.2824381002766</v>
      </c>
      <c r="L658" s="304">
        <f t="shared" ca="1" si="290"/>
        <v>612.99515572344433</v>
      </c>
      <c r="M658" s="306">
        <f t="shared" ca="1" si="306"/>
        <v>-1.5076196090294334</v>
      </c>
      <c r="N658" s="304">
        <f t="shared" ca="1" si="307"/>
        <v>-86.380240708549792</v>
      </c>
      <c r="P658" s="310">
        <f t="shared" ca="1" si="308"/>
        <v>23</v>
      </c>
      <c r="Q658" s="304">
        <f t="shared" ca="1" si="309"/>
        <v>0</v>
      </c>
      <c r="R658" s="306">
        <f t="shared" ca="1" si="310"/>
        <v>0</v>
      </c>
      <c r="S658" s="307">
        <f t="shared" ca="1" si="311"/>
        <v>2.7549999999999994</v>
      </c>
      <c r="T658" s="304">
        <f t="shared" ca="1" si="291"/>
        <v>27.026549999999997</v>
      </c>
      <c r="U658" s="311">
        <f t="shared" ca="1" si="292"/>
        <v>0</v>
      </c>
      <c r="V658" s="306">
        <f t="shared" ca="1" si="293"/>
        <v>1.2262602465876604</v>
      </c>
      <c r="W658" s="304">
        <f t="shared" ca="1" si="294"/>
        <v>24.867194732190008</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0.76424665396609548</v>
      </c>
      <c r="AH658" s="304">
        <f t="shared" ca="1" si="318"/>
        <v>-9.0261821562083693</v>
      </c>
    </row>
    <row r="659" spans="1:34" x14ac:dyDescent="0.2">
      <c r="A659" s="347">
        <f t="shared" ca="1" si="296"/>
        <v>1E-4</v>
      </c>
      <c r="B659" s="304">
        <f t="shared" ca="1" si="297"/>
        <v>33.026700000001064</v>
      </c>
      <c r="D659" s="306">
        <f t="shared" ca="1" si="298"/>
        <v>-0.56986674356682609</v>
      </c>
      <c r="E659" s="307">
        <f t="shared" ca="1" si="299"/>
        <v>-0.80180216047155817</v>
      </c>
      <c r="F659" s="304">
        <f t="shared" ca="1" si="300"/>
        <v>0.98368430401237827</v>
      </c>
      <c r="G659" s="306">
        <f t="shared" ca="1" si="301"/>
        <v>6.2827505958370695</v>
      </c>
      <c r="H659" s="307">
        <f t="shared" ca="1" si="302"/>
        <v>-99.315883970958609</v>
      </c>
      <c r="I659" s="304">
        <f t="shared" ca="1" si="303"/>
        <v>99.514409830850141</v>
      </c>
      <c r="J659" s="306">
        <f t="shared" ca="1" si="304"/>
        <v>612.90891036688618</v>
      </c>
      <c r="K659" s="307">
        <f t="shared" ca="1" si="305"/>
        <v>-10.292369684664685</v>
      </c>
      <c r="L659" s="304">
        <f t="shared" ca="1" si="290"/>
        <v>612.9953223972019</v>
      </c>
      <c r="M659" s="306">
        <f t="shared" ca="1" si="306"/>
        <v>-1.5076202314030249</v>
      </c>
      <c r="N659" s="304">
        <f t="shared" ca="1" si="307"/>
        <v>-86.380276367929866</v>
      </c>
      <c r="P659" s="310">
        <f t="shared" ca="1" si="308"/>
        <v>23</v>
      </c>
      <c r="Q659" s="304">
        <f t="shared" ca="1" si="309"/>
        <v>0</v>
      </c>
      <c r="R659" s="306">
        <f t="shared" ca="1" si="310"/>
        <v>0</v>
      </c>
      <c r="S659" s="307">
        <f t="shared" ca="1" si="311"/>
        <v>2.7549999999999994</v>
      </c>
      <c r="T659" s="304">
        <f t="shared" ca="1" si="291"/>
        <v>27.026549999999997</v>
      </c>
      <c r="U659" s="311">
        <f t="shared" ca="1" si="292"/>
        <v>0</v>
      </c>
      <c r="V659" s="306">
        <f t="shared" ca="1" si="293"/>
        <v>1.2262614644592997</v>
      </c>
      <c r="W659" s="304">
        <f t="shared" ca="1" si="294"/>
        <v>24.867257623054027</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0.76422421118742356</v>
      </c>
      <c r="AH659" s="304">
        <f t="shared" ca="1" si="318"/>
        <v>-9.0262049844609855</v>
      </c>
    </row>
    <row r="660" spans="1:34" x14ac:dyDescent="0.2">
      <c r="A660" s="347">
        <f t="shared" ca="1" si="296"/>
        <v>1E-4</v>
      </c>
      <c r="B660" s="304">
        <f t="shared" ca="1" si="297"/>
        <v>33.026800000001067</v>
      </c>
      <c r="D660" s="306">
        <f t="shared" ca="1" si="298"/>
        <v>-0.56986257832070009</v>
      </c>
      <c r="E660" s="307">
        <f t="shared" ca="1" si="299"/>
        <v>-0.80177902344389196</v>
      </c>
      <c r="F660" s="304">
        <f t="shared" ca="1" si="300"/>
        <v>0.98366303204143901</v>
      </c>
      <c r="G660" s="306">
        <f t="shared" ca="1" si="301"/>
        <v>6.2826936095792378</v>
      </c>
      <c r="H660" s="307">
        <f t="shared" ca="1" si="302"/>
        <v>-99.315964148860957</v>
      </c>
      <c r="I660" s="304">
        <f t="shared" ca="1" si="303"/>
        <v>99.514486251046293</v>
      </c>
      <c r="J660" s="306">
        <f t="shared" ca="1" si="304"/>
        <v>612.90891036688618</v>
      </c>
      <c r="K660" s="307">
        <f t="shared" ca="1" si="305"/>
        <v>-10.302301277070676</v>
      </c>
      <c r="L660" s="304">
        <f t="shared" ca="1" si="290"/>
        <v>612.99548923195778</v>
      </c>
      <c r="M660" s="306">
        <f t="shared" ca="1" si="306"/>
        <v>-1.5076208537700158</v>
      </c>
      <c r="N660" s="304">
        <f t="shared" ca="1" si="307"/>
        <v>-86.380312026931747</v>
      </c>
      <c r="P660" s="310">
        <f t="shared" ca="1" si="308"/>
        <v>23</v>
      </c>
      <c r="Q660" s="304">
        <f t="shared" ca="1" si="309"/>
        <v>0</v>
      </c>
      <c r="R660" s="306">
        <f t="shared" ca="1" si="310"/>
        <v>0</v>
      </c>
      <c r="S660" s="307">
        <f t="shared" ca="1" si="311"/>
        <v>2.7549999999999994</v>
      </c>
      <c r="T660" s="304">
        <f t="shared" ca="1" si="291"/>
        <v>27.026549999999997</v>
      </c>
      <c r="U660" s="311">
        <f t="shared" ca="1" si="292"/>
        <v>0</v>
      </c>
      <c r="V660" s="306">
        <f t="shared" ca="1" si="293"/>
        <v>1.2262626823331322</v>
      </c>
      <c r="W660" s="304">
        <f t="shared" ca="1" si="294"/>
        <v>24.867320512946105</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0.76420176875366153</v>
      </c>
      <c r="AH660" s="304">
        <f t="shared" ca="1" si="318"/>
        <v>-9.0262278123608102</v>
      </c>
    </row>
    <row r="661" spans="1:34" x14ac:dyDescent="0.2">
      <c r="A661" s="347">
        <f t="shared" ca="1" si="296"/>
        <v>1E-4</v>
      </c>
      <c r="B661" s="304">
        <f t="shared" ca="1" si="297"/>
        <v>33.026900000001071</v>
      </c>
      <c r="D661" s="306">
        <f t="shared" ca="1" si="298"/>
        <v>-0.56985841308318319</v>
      </c>
      <c r="E661" s="307">
        <f t="shared" ca="1" si="299"/>
        <v>-0.8017558867737673</v>
      </c>
      <c r="F661" s="304">
        <f t="shared" ca="1" si="300"/>
        <v>0.98364176046875618</v>
      </c>
      <c r="G661" s="306">
        <f t="shared" ca="1" si="301"/>
        <v>6.2826366237379299</v>
      </c>
      <c r="H661" s="307">
        <f t="shared" ca="1" si="302"/>
        <v>-99.316044324449635</v>
      </c>
      <c r="I661" s="304">
        <f t="shared" ca="1" si="303"/>
        <v>99.514562668998238</v>
      </c>
      <c r="J661" s="306">
        <f t="shared" ca="1" si="304"/>
        <v>612.90891036688618</v>
      </c>
      <c r="K661" s="307">
        <f t="shared" ca="1" si="305"/>
        <v>-10.312232877494342</v>
      </c>
      <c r="L661" s="304">
        <f t="shared" ca="1" si="290"/>
        <v>612.99565622771206</v>
      </c>
      <c r="M661" s="306">
        <f t="shared" ca="1" si="306"/>
        <v>-1.5076214761304056</v>
      </c>
      <c r="N661" s="304">
        <f t="shared" ca="1" si="307"/>
        <v>-86.380347685555421</v>
      </c>
      <c r="P661" s="310">
        <f t="shared" ca="1" si="308"/>
        <v>23</v>
      </c>
      <c r="Q661" s="304">
        <f t="shared" ca="1" si="309"/>
        <v>0</v>
      </c>
      <c r="R661" s="306">
        <f t="shared" ca="1" si="310"/>
        <v>0</v>
      </c>
      <c r="S661" s="307">
        <f t="shared" ca="1" si="311"/>
        <v>2.7549999999999994</v>
      </c>
      <c r="T661" s="304">
        <f t="shared" ca="1" si="291"/>
        <v>27.026549999999997</v>
      </c>
      <c r="U661" s="311">
        <f t="shared" ca="1" si="292"/>
        <v>0</v>
      </c>
      <c r="V661" s="306">
        <f t="shared" ca="1" si="293"/>
        <v>1.2262639002091578</v>
      </c>
      <c r="W661" s="304">
        <f t="shared" ca="1" si="294"/>
        <v>24.86738340186626</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0.76417932666481114</v>
      </c>
      <c r="AH661" s="304">
        <f t="shared" ca="1" si="318"/>
        <v>-9.0262506399078433</v>
      </c>
    </row>
    <row r="662" spans="1:34" x14ac:dyDescent="0.2">
      <c r="A662" s="347">
        <f t="shared" ca="1" si="296"/>
        <v>1E-4</v>
      </c>
      <c r="B662" s="304">
        <f t="shared" ca="1" si="297"/>
        <v>33.027000000001074</v>
      </c>
      <c r="D662" s="306">
        <f t="shared" ca="1" si="298"/>
        <v>-0.56985424785427874</v>
      </c>
      <c r="E662" s="307">
        <f t="shared" ca="1" si="299"/>
        <v>-0.80173275046118242</v>
      </c>
      <c r="F662" s="304">
        <f t="shared" ca="1" si="300"/>
        <v>0.98362048929433066</v>
      </c>
      <c r="G662" s="306">
        <f t="shared" ca="1" si="301"/>
        <v>6.2825796383131447</v>
      </c>
      <c r="H662" s="307">
        <f t="shared" ca="1" si="302"/>
        <v>-99.316124497724687</v>
      </c>
      <c r="I662" s="304">
        <f t="shared" ca="1" si="303"/>
        <v>99.514639084706005</v>
      </c>
      <c r="J662" s="306">
        <f t="shared" ca="1" si="304"/>
        <v>612.90891036688618</v>
      </c>
      <c r="K662" s="307">
        <f t="shared" ca="1" si="305"/>
        <v>-10.322164485935451</v>
      </c>
      <c r="L662" s="304">
        <f t="shared" ca="1" si="290"/>
        <v>612.99582338446521</v>
      </c>
      <c r="M662" s="306">
        <f t="shared" ca="1" si="306"/>
        <v>-1.5076220984841946</v>
      </c>
      <c r="N662" s="304">
        <f t="shared" ca="1" si="307"/>
        <v>-86.380383343800901</v>
      </c>
      <c r="P662" s="310">
        <f t="shared" ca="1" si="308"/>
        <v>23</v>
      </c>
      <c r="Q662" s="304">
        <f t="shared" ca="1" si="309"/>
        <v>0</v>
      </c>
      <c r="R662" s="306">
        <f t="shared" ca="1" si="310"/>
        <v>0</v>
      </c>
      <c r="S662" s="307">
        <f t="shared" ca="1" si="311"/>
        <v>2.7549999999999994</v>
      </c>
      <c r="T662" s="304">
        <f t="shared" ca="1" si="291"/>
        <v>27.026549999999997</v>
      </c>
      <c r="U662" s="311">
        <f t="shared" ca="1" si="292"/>
        <v>0</v>
      </c>
      <c r="V662" s="306">
        <f t="shared" ca="1" si="293"/>
        <v>1.2262651180873769</v>
      </c>
      <c r="W662" s="304">
        <f t="shared" ca="1" si="294"/>
        <v>24.867446289814499</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0.76415688492086531</v>
      </c>
      <c r="AH662" s="304">
        <f t="shared" ca="1" si="318"/>
        <v>-9.0262734671020919</v>
      </c>
    </row>
    <row r="663" spans="1:34" x14ac:dyDescent="0.2">
      <c r="A663" s="347">
        <f t="shared" ca="1" si="296"/>
        <v>1E-4</v>
      </c>
      <c r="B663" s="304">
        <f t="shared" ca="1" si="297"/>
        <v>33.027100000001077</v>
      </c>
      <c r="D663" s="306">
        <f t="shared" ca="1" si="298"/>
        <v>-0.56985008263398784</v>
      </c>
      <c r="E663" s="307">
        <f t="shared" ca="1" si="299"/>
        <v>-0.80170961450613376</v>
      </c>
      <c r="F663" s="304">
        <f t="shared" ca="1" si="300"/>
        <v>0.98359921851816068</v>
      </c>
      <c r="G663" s="306">
        <f t="shared" ca="1" si="301"/>
        <v>6.2825226533048815</v>
      </c>
      <c r="H663" s="307">
        <f t="shared" ca="1" si="302"/>
        <v>-99.31620466868614</v>
      </c>
      <c r="I663" s="304">
        <f t="shared" ca="1" si="303"/>
        <v>99.514715498169636</v>
      </c>
      <c r="J663" s="306">
        <f t="shared" ca="1" si="304"/>
        <v>612.90891036688618</v>
      </c>
      <c r="K663" s="307">
        <f t="shared" ca="1" si="305"/>
        <v>-10.332096102393772</v>
      </c>
      <c r="L663" s="304">
        <f t="shared" ca="1" si="290"/>
        <v>612.99599070221723</v>
      </c>
      <c r="M663" s="306">
        <f t="shared" ca="1" si="306"/>
        <v>-1.5076227208313828</v>
      </c>
      <c r="N663" s="304">
        <f t="shared" ca="1" si="307"/>
        <v>-86.380419001668173</v>
      </c>
      <c r="P663" s="310">
        <f t="shared" ca="1" si="308"/>
        <v>23</v>
      </c>
      <c r="Q663" s="304">
        <f t="shared" ca="1" si="309"/>
        <v>0</v>
      </c>
      <c r="R663" s="306">
        <f t="shared" ca="1" si="310"/>
        <v>0</v>
      </c>
      <c r="S663" s="307">
        <f t="shared" ca="1" si="311"/>
        <v>2.7549999999999994</v>
      </c>
      <c r="T663" s="304">
        <f t="shared" ca="1" si="291"/>
        <v>27.026549999999997</v>
      </c>
      <c r="U663" s="311">
        <f t="shared" ca="1" si="292"/>
        <v>0</v>
      </c>
      <c r="V663" s="306">
        <f t="shared" ca="1" si="293"/>
        <v>1.2262663359677892</v>
      </c>
      <c r="W663" s="304">
        <f t="shared" ca="1" si="294"/>
        <v>24.867509176790836</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0.76413444352182225</v>
      </c>
      <c r="AH663" s="304">
        <f t="shared" ca="1" si="318"/>
        <v>-9.0262962939435578</v>
      </c>
    </row>
    <row r="664" spans="1:34" x14ac:dyDescent="0.2">
      <c r="A664" s="347">
        <f t="shared" ca="1" si="296"/>
        <v>1E-4</v>
      </c>
      <c r="B664" s="304">
        <f t="shared" ca="1" si="297"/>
        <v>33.027200000001081</v>
      </c>
      <c r="D664" s="306">
        <f t="shared" ca="1" si="298"/>
        <v>-0.56984591742231039</v>
      </c>
      <c r="E664" s="307">
        <f t="shared" ca="1" si="299"/>
        <v>-0.80168647890861244</v>
      </c>
      <c r="F664" s="304">
        <f t="shared" ca="1" si="300"/>
        <v>0.98357794814023958</v>
      </c>
      <c r="G664" s="306">
        <f t="shared" ca="1" si="301"/>
        <v>6.2824656687131393</v>
      </c>
      <c r="H664" s="307">
        <f t="shared" ca="1" si="302"/>
        <v>-99.316284837334038</v>
      </c>
      <c r="I664" s="304">
        <f t="shared" ca="1" si="303"/>
        <v>99.51479190938916</v>
      </c>
      <c r="J664" s="306">
        <f t="shared" ca="1" si="304"/>
        <v>612.90891036688618</v>
      </c>
      <c r="K664" s="307">
        <f t="shared" ca="1" si="305"/>
        <v>-10.342027726869073</v>
      </c>
      <c r="L664" s="304">
        <f t="shared" ca="1" si="290"/>
        <v>612.99615818096856</v>
      </c>
      <c r="M664" s="306">
        <f t="shared" ca="1" si="306"/>
        <v>-1.5076233431719706</v>
      </c>
      <c r="N664" s="304">
        <f t="shared" ca="1" si="307"/>
        <v>-86.380454659157266</v>
      </c>
      <c r="P664" s="310">
        <f t="shared" ca="1" si="308"/>
        <v>23</v>
      </c>
      <c r="Q664" s="304">
        <f t="shared" ca="1" si="309"/>
        <v>0</v>
      </c>
      <c r="R664" s="306">
        <f t="shared" ca="1" si="310"/>
        <v>0</v>
      </c>
      <c r="S664" s="307">
        <f t="shared" ca="1" si="311"/>
        <v>2.7549999999999994</v>
      </c>
      <c r="T664" s="304">
        <f t="shared" ca="1" si="291"/>
        <v>27.026549999999997</v>
      </c>
      <c r="U664" s="311">
        <f t="shared" ca="1" si="292"/>
        <v>0</v>
      </c>
      <c r="V664" s="306">
        <f t="shared" ca="1" si="293"/>
        <v>1.2262675538503951</v>
      </c>
      <c r="W664" s="304">
        <f t="shared" ca="1" si="294"/>
        <v>24.867572062795286</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0.76411200246767308</v>
      </c>
      <c r="AH664" s="304">
        <f t="shared" ca="1" si="318"/>
        <v>-9.0263191204322482</v>
      </c>
    </row>
    <row r="665" spans="1:34" x14ac:dyDescent="0.2">
      <c r="A665" s="347">
        <f t="shared" ca="1" si="296"/>
        <v>1E-4</v>
      </c>
      <c r="B665" s="304">
        <f t="shared" ca="1" si="297"/>
        <v>33.027300000001084</v>
      </c>
      <c r="D665" s="306">
        <f t="shared" ca="1" si="298"/>
        <v>-0.56984175221924538</v>
      </c>
      <c r="E665" s="307">
        <f t="shared" ca="1" si="299"/>
        <v>-0.80166334366861847</v>
      </c>
      <c r="F665" s="304">
        <f t="shared" ca="1" si="300"/>
        <v>0.98355667816056702</v>
      </c>
      <c r="G665" s="306">
        <f t="shared" ca="1" si="301"/>
        <v>6.2824086845379172</v>
      </c>
      <c r="H665" s="307">
        <f t="shared" ca="1" si="302"/>
        <v>-99.316365003668409</v>
      </c>
      <c r="I665" s="304">
        <f t="shared" ca="1" si="303"/>
        <v>99.514868318364606</v>
      </c>
      <c r="J665" s="306">
        <f t="shared" ca="1" si="304"/>
        <v>612.90891036688618</v>
      </c>
      <c r="K665" s="307">
        <f t="shared" ca="1" si="305"/>
        <v>-10.351959359361123</v>
      </c>
      <c r="L665" s="304">
        <f t="shared" ca="1" si="290"/>
        <v>612.99632582071945</v>
      </c>
      <c r="M665" s="306">
        <f t="shared" ca="1" si="306"/>
        <v>-1.5076239655059578</v>
      </c>
      <c r="N665" s="304">
        <f t="shared" ca="1" si="307"/>
        <v>-86.38049031626818</v>
      </c>
      <c r="P665" s="310">
        <f t="shared" ca="1" si="308"/>
        <v>23</v>
      </c>
      <c r="Q665" s="304">
        <f t="shared" ca="1" si="309"/>
        <v>0</v>
      </c>
      <c r="R665" s="306">
        <f t="shared" ca="1" si="310"/>
        <v>0</v>
      </c>
      <c r="S665" s="307">
        <f t="shared" ca="1" si="311"/>
        <v>2.7549999999999994</v>
      </c>
      <c r="T665" s="304">
        <f t="shared" ca="1" si="291"/>
        <v>27.026549999999997</v>
      </c>
      <c r="U665" s="311">
        <f t="shared" ca="1" si="292"/>
        <v>0</v>
      </c>
      <c r="V665" s="306">
        <f t="shared" ca="1" si="293"/>
        <v>1.2262687717351939</v>
      </c>
      <c r="W665" s="304">
        <f t="shared" ca="1" si="294"/>
        <v>24.867634947827845</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0.76408956175841958</v>
      </c>
      <c r="AH665" s="304">
        <f t="shared" ca="1" si="318"/>
        <v>-9.0263419465681647</v>
      </c>
    </row>
    <row r="666" spans="1:34" x14ac:dyDescent="0.2">
      <c r="A666" s="347">
        <f t="shared" ca="1" si="296"/>
        <v>1E-4</v>
      </c>
      <c r="B666" s="304">
        <f t="shared" ca="1" si="297"/>
        <v>33.027400000001087</v>
      </c>
      <c r="D666" s="306">
        <f t="shared" ca="1" si="298"/>
        <v>-0.56983758702479415</v>
      </c>
      <c r="E666" s="307">
        <f t="shared" ca="1" si="299"/>
        <v>-0.80164020878615183</v>
      </c>
      <c r="F666" s="304">
        <f t="shared" ca="1" si="300"/>
        <v>0.98353540857914457</v>
      </c>
      <c r="G666" s="306">
        <f t="shared" ca="1" si="301"/>
        <v>6.2823517007792145</v>
      </c>
      <c r="H666" s="307">
        <f t="shared" ca="1" si="302"/>
        <v>-99.316445167689281</v>
      </c>
      <c r="I666" s="304">
        <f t="shared" ca="1" si="303"/>
        <v>99.514944725096015</v>
      </c>
      <c r="J666" s="306">
        <f t="shared" ca="1" si="304"/>
        <v>612.90891036688618</v>
      </c>
      <c r="K666" s="307">
        <f t="shared" ca="1" si="305"/>
        <v>-10.361890999869692</v>
      </c>
      <c r="L666" s="304">
        <f t="shared" ca="1" si="290"/>
        <v>612.99649362146999</v>
      </c>
      <c r="M666" s="306">
        <f t="shared" ca="1" si="306"/>
        <v>-1.5076245878333445</v>
      </c>
      <c r="N666" s="304">
        <f t="shared" ca="1" si="307"/>
        <v>-86.380525973000928</v>
      </c>
      <c r="P666" s="310">
        <f t="shared" ca="1" si="308"/>
        <v>23</v>
      </c>
      <c r="Q666" s="304">
        <f t="shared" ca="1" si="309"/>
        <v>0</v>
      </c>
      <c r="R666" s="306">
        <f t="shared" ca="1" si="310"/>
        <v>0</v>
      </c>
      <c r="S666" s="307">
        <f t="shared" ca="1" si="311"/>
        <v>2.7549999999999994</v>
      </c>
      <c r="T666" s="304">
        <f t="shared" ca="1" si="291"/>
        <v>27.026549999999997</v>
      </c>
      <c r="U666" s="311">
        <f t="shared" ca="1" si="292"/>
        <v>0</v>
      </c>
      <c r="V666" s="306">
        <f t="shared" ca="1" si="293"/>
        <v>1.2262699896221858</v>
      </c>
      <c r="W666" s="304">
        <f t="shared" ca="1" si="294"/>
        <v>24.867697831888531</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0.76406712139405819</v>
      </c>
      <c r="AH666" s="304">
        <f t="shared" ca="1" si="318"/>
        <v>-9.0263647723513074</v>
      </c>
    </row>
    <row r="667" spans="1:34" x14ac:dyDescent="0.2">
      <c r="A667" s="347">
        <f t="shared" ca="1" si="296"/>
        <v>1E-4</v>
      </c>
      <c r="B667" s="304">
        <f t="shared" ca="1" si="297"/>
        <v>33.027500000001091</v>
      </c>
      <c r="D667" s="306">
        <f t="shared" ca="1" si="298"/>
        <v>-0.56983342183895802</v>
      </c>
      <c r="E667" s="307">
        <f t="shared" ca="1" si="299"/>
        <v>-0.80161707426120365</v>
      </c>
      <c r="F667" s="304">
        <f t="shared" ca="1" si="300"/>
        <v>0.98351413939596621</v>
      </c>
      <c r="G667" s="306">
        <f t="shared" ca="1" si="301"/>
        <v>6.2822947174370309</v>
      </c>
      <c r="H667" s="307">
        <f t="shared" ca="1" si="302"/>
        <v>-99.316525329396711</v>
      </c>
      <c r="I667" s="304">
        <f t="shared" ca="1" si="303"/>
        <v>99.515021129583431</v>
      </c>
      <c r="J667" s="306">
        <f t="shared" ca="1" si="304"/>
        <v>612.90891036688618</v>
      </c>
      <c r="K667" s="307">
        <f t="shared" ca="1" si="305"/>
        <v>-10.371822648394547</v>
      </c>
      <c r="L667" s="304">
        <f t="shared" ca="1" si="290"/>
        <v>612.99666158322054</v>
      </c>
      <c r="M667" s="306">
        <f t="shared" ca="1" si="306"/>
        <v>-1.507625210154131</v>
      </c>
      <c r="N667" s="304">
        <f t="shared" ca="1" si="307"/>
        <v>-86.380561629355483</v>
      </c>
      <c r="P667" s="310">
        <f t="shared" ca="1" si="308"/>
        <v>23</v>
      </c>
      <c r="Q667" s="304">
        <f t="shared" ca="1" si="309"/>
        <v>0</v>
      </c>
      <c r="R667" s="306">
        <f t="shared" ca="1" si="310"/>
        <v>0</v>
      </c>
      <c r="S667" s="307">
        <f t="shared" ca="1" si="311"/>
        <v>2.7549999999999994</v>
      </c>
      <c r="T667" s="304">
        <f t="shared" ca="1" si="291"/>
        <v>27.026549999999997</v>
      </c>
      <c r="U667" s="311">
        <f t="shared" ca="1" si="292"/>
        <v>0</v>
      </c>
      <c r="V667" s="306">
        <f t="shared" ca="1" si="293"/>
        <v>1.2262712075113713</v>
      </c>
      <c r="W667" s="304">
        <f t="shared" ca="1" si="294"/>
        <v>24.867760714977372</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0.76404468137458537</v>
      </c>
      <c r="AH667" s="304">
        <f t="shared" ca="1" si="318"/>
        <v>-9.0263875977816834</v>
      </c>
    </row>
    <row r="668" spans="1:34" x14ac:dyDescent="0.2">
      <c r="A668" s="347">
        <f t="shared" ca="1" si="296"/>
        <v>1E-4</v>
      </c>
      <c r="B668" s="304">
        <f t="shared" ca="1" si="297"/>
        <v>33.027600000001094</v>
      </c>
      <c r="D668" s="306">
        <f t="shared" ca="1" si="298"/>
        <v>-0.56982925666173678</v>
      </c>
      <c r="E668" s="307">
        <f t="shared" ca="1" si="299"/>
        <v>-0.80159394009376683</v>
      </c>
      <c r="F668" s="304">
        <f t="shared" ca="1" si="300"/>
        <v>0.9834928706110263</v>
      </c>
      <c r="G668" s="306">
        <f t="shared" ca="1" si="301"/>
        <v>6.2822377345113649</v>
      </c>
      <c r="H668" s="307">
        <f t="shared" ca="1" si="302"/>
        <v>-99.316605488790714</v>
      </c>
      <c r="I668" s="304">
        <f t="shared" ca="1" si="303"/>
        <v>99.515097531826854</v>
      </c>
      <c r="J668" s="306">
        <f t="shared" ca="1" si="304"/>
        <v>612.90891036688618</v>
      </c>
      <c r="K668" s="307">
        <f t="shared" ca="1" si="305"/>
        <v>-10.381754304935455</v>
      </c>
      <c r="L668" s="304">
        <f t="shared" ca="1" si="290"/>
        <v>612.99682970597144</v>
      </c>
      <c r="M668" s="306">
        <f t="shared" ca="1" si="306"/>
        <v>-1.5076258324683172</v>
      </c>
      <c r="N668" s="304">
        <f t="shared" ca="1" si="307"/>
        <v>-86.380597285331888</v>
      </c>
      <c r="P668" s="310">
        <f t="shared" ca="1" si="308"/>
        <v>23</v>
      </c>
      <c r="Q668" s="304">
        <f t="shared" ca="1" si="309"/>
        <v>0</v>
      </c>
      <c r="R668" s="306">
        <f t="shared" ca="1" si="310"/>
        <v>0</v>
      </c>
      <c r="S668" s="307">
        <f t="shared" ca="1" si="311"/>
        <v>2.7549999999999994</v>
      </c>
      <c r="T668" s="304">
        <f t="shared" ca="1" si="291"/>
        <v>27.026549999999997</v>
      </c>
      <c r="U668" s="311">
        <f t="shared" ca="1" si="292"/>
        <v>0</v>
      </c>
      <c r="V668" s="306">
        <f t="shared" ca="1" si="293"/>
        <v>1.2262724254027502</v>
      </c>
      <c r="W668" s="304">
        <f t="shared" ca="1" si="294"/>
        <v>24.86782359709435</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0.76402224169999222</v>
      </c>
      <c r="AH668" s="304">
        <f t="shared" ca="1" si="318"/>
        <v>-9.0264104228593016</v>
      </c>
    </row>
    <row r="669" spans="1:34" x14ac:dyDescent="0.2">
      <c r="A669" s="347">
        <f t="shared" ca="1" si="296"/>
        <v>1E-4</v>
      </c>
      <c r="B669" s="304">
        <f t="shared" ca="1" si="297"/>
        <v>33.027700000001097</v>
      </c>
      <c r="D669" s="306">
        <f t="shared" ca="1" si="298"/>
        <v>-0.56982509149313121</v>
      </c>
      <c r="E669" s="307">
        <f t="shared" ca="1" si="299"/>
        <v>-0.80157080628384314</v>
      </c>
      <c r="F669" s="304">
        <f t="shared" ca="1" si="300"/>
        <v>0.98347160222432739</v>
      </c>
      <c r="G669" s="306">
        <f t="shared" ca="1" si="301"/>
        <v>6.2821807520022155</v>
      </c>
      <c r="H669" s="307">
        <f t="shared" ca="1" si="302"/>
        <v>-99.316685645871345</v>
      </c>
      <c r="I669" s="304">
        <f t="shared" ca="1" si="303"/>
        <v>99.515173931826368</v>
      </c>
      <c r="J669" s="306">
        <f t="shared" ca="1" si="304"/>
        <v>612.90891036688618</v>
      </c>
      <c r="K669" s="307">
        <f t="shared" ca="1" si="305"/>
        <v>-10.391685969492189</v>
      </c>
      <c r="L669" s="304">
        <f t="shared" ca="1" si="290"/>
        <v>612.99699798972279</v>
      </c>
      <c r="M669" s="306">
        <f t="shared" ca="1" si="306"/>
        <v>-1.5076264547759031</v>
      </c>
      <c r="N669" s="304">
        <f t="shared" ca="1" si="307"/>
        <v>-86.380632940930127</v>
      </c>
      <c r="P669" s="310">
        <f t="shared" ca="1" si="308"/>
        <v>23</v>
      </c>
      <c r="Q669" s="304">
        <f t="shared" ca="1" si="309"/>
        <v>0</v>
      </c>
      <c r="R669" s="306">
        <f t="shared" ca="1" si="310"/>
        <v>0</v>
      </c>
      <c r="S669" s="307">
        <f t="shared" ca="1" si="311"/>
        <v>2.7549999999999994</v>
      </c>
      <c r="T669" s="304">
        <f t="shared" ca="1" si="291"/>
        <v>27.026549999999997</v>
      </c>
      <c r="U669" s="311">
        <f t="shared" ca="1" si="292"/>
        <v>0</v>
      </c>
      <c r="V669" s="306">
        <f t="shared" ca="1" si="293"/>
        <v>1.2262736432963213</v>
      </c>
      <c r="W669" s="304">
        <f t="shared" ca="1" si="294"/>
        <v>24.867886478239488</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0.76399980237027876</v>
      </c>
      <c r="AH669" s="304">
        <f t="shared" ca="1" si="318"/>
        <v>-9.0264332475841584</v>
      </c>
    </row>
    <row r="670" spans="1:34" x14ac:dyDescent="0.2">
      <c r="A670" s="347">
        <f t="shared" ca="1" si="296"/>
        <v>1E-4</v>
      </c>
      <c r="B670" s="304">
        <f t="shared" ca="1" si="297"/>
        <v>33.0278000000011</v>
      </c>
      <c r="D670" s="306">
        <f t="shared" ca="1" si="298"/>
        <v>-0.56982092633314296</v>
      </c>
      <c r="E670" s="307">
        <f t="shared" ca="1" si="299"/>
        <v>-0.80154767283142725</v>
      </c>
      <c r="F670" s="304">
        <f t="shared" ca="1" si="300"/>
        <v>0.9834503342358667</v>
      </c>
      <c r="G670" s="306">
        <f t="shared" ca="1" si="301"/>
        <v>6.2821237699095818</v>
      </c>
      <c r="H670" s="307">
        <f t="shared" ca="1" si="302"/>
        <v>-99.316765800638635</v>
      </c>
      <c r="I670" s="304">
        <f t="shared" ca="1" si="303"/>
        <v>99.515250329581988</v>
      </c>
      <c r="J670" s="306">
        <f t="shared" ca="1" si="304"/>
        <v>612.90891036688618</v>
      </c>
      <c r="K670" s="307">
        <f t="shared" ca="1" si="305"/>
        <v>-10.401617642064513</v>
      </c>
      <c r="L670" s="304">
        <f t="shared" ca="1" si="290"/>
        <v>612.99716643447493</v>
      </c>
      <c r="M670" s="306">
        <f t="shared" ca="1" si="306"/>
        <v>-1.5076270770768889</v>
      </c>
      <c r="N670" s="304">
        <f t="shared" ca="1" si="307"/>
        <v>-86.380668596150201</v>
      </c>
      <c r="P670" s="310">
        <f t="shared" ca="1" si="308"/>
        <v>23</v>
      </c>
      <c r="Q670" s="304">
        <f t="shared" ca="1" si="309"/>
        <v>0</v>
      </c>
      <c r="R670" s="306">
        <f t="shared" ca="1" si="310"/>
        <v>0</v>
      </c>
      <c r="S670" s="307">
        <f t="shared" ca="1" si="311"/>
        <v>2.7549999999999994</v>
      </c>
      <c r="T670" s="304">
        <f t="shared" ca="1" si="291"/>
        <v>27.026549999999997</v>
      </c>
      <c r="U670" s="311">
        <f t="shared" ca="1" si="292"/>
        <v>0</v>
      </c>
      <c r="V670" s="306">
        <f t="shared" ca="1" si="293"/>
        <v>1.2262748611920862</v>
      </c>
      <c r="W670" s="304">
        <f t="shared" ca="1" si="294"/>
        <v>24.867949358412819</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0.76397736338544497</v>
      </c>
      <c r="AH670" s="304">
        <f t="shared" ca="1" si="318"/>
        <v>-9.0264560719562592</v>
      </c>
    </row>
    <row r="671" spans="1:34" x14ac:dyDescent="0.2">
      <c r="A671" s="347">
        <f t="shared" ca="1" si="296"/>
        <v>1E-4</v>
      </c>
      <c r="B671" s="304">
        <f t="shared" ca="1" si="297"/>
        <v>33.027900000001104</v>
      </c>
      <c r="D671" s="306">
        <f t="shared" ca="1" si="298"/>
        <v>-0.56981676118177182</v>
      </c>
      <c r="E671" s="307">
        <f t="shared" ca="1" si="299"/>
        <v>-0.80152453973651028</v>
      </c>
      <c r="F671" s="304">
        <f t="shared" ca="1" si="300"/>
        <v>0.98342906664563712</v>
      </c>
      <c r="G671" s="306">
        <f t="shared" ca="1" si="301"/>
        <v>6.2820667882334638</v>
      </c>
      <c r="H671" s="307">
        <f t="shared" ca="1" si="302"/>
        <v>-99.31684595309261</v>
      </c>
      <c r="I671" s="304">
        <f t="shared" ca="1" si="303"/>
        <v>99.515326725093729</v>
      </c>
      <c r="J671" s="306">
        <f t="shared" ca="1" si="304"/>
        <v>612.90891036688618</v>
      </c>
      <c r="K671" s="307">
        <f t="shared" ca="1" si="305"/>
        <v>-10.411549322652199</v>
      </c>
      <c r="L671" s="304">
        <f t="shared" ca="1" si="290"/>
        <v>612.99733504022822</v>
      </c>
      <c r="M671" s="306">
        <f t="shared" ca="1" si="306"/>
        <v>-1.5076276993712749</v>
      </c>
      <c r="N671" s="304">
        <f t="shared" ca="1" si="307"/>
        <v>-86.380704250992125</v>
      </c>
      <c r="P671" s="310">
        <f t="shared" ca="1" si="308"/>
        <v>23</v>
      </c>
      <c r="Q671" s="304">
        <f t="shared" ca="1" si="309"/>
        <v>0</v>
      </c>
      <c r="R671" s="306">
        <f t="shared" ca="1" si="310"/>
        <v>0</v>
      </c>
      <c r="S671" s="307">
        <f t="shared" ca="1" si="311"/>
        <v>2.7549999999999994</v>
      </c>
      <c r="T671" s="304">
        <f t="shared" ca="1" si="291"/>
        <v>27.026549999999997</v>
      </c>
      <c r="U671" s="311">
        <f t="shared" ca="1" si="292"/>
        <v>0</v>
      </c>
      <c r="V671" s="306">
        <f t="shared" ca="1" si="293"/>
        <v>1.2262760790900444</v>
      </c>
      <c r="W671" s="304">
        <f t="shared" ca="1" si="294"/>
        <v>24.868012237614334</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0.76395492474547311</v>
      </c>
      <c r="AH671" s="304">
        <f t="shared" ca="1" si="318"/>
        <v>-9.0264788959756164</v>
      </c>
    </row>
    <row r="672" spans="1:34" x14ac:dyDescent="0.2">
      <c r="A672" s="347">
        <f t="shared" ca="1" si="296"/>
        <v>1E-4</v>
      </c>
      <c r="B672" s="304">
        <f t="shared" ca="1" si="297"/>
        <v>33.028000000001107</v>
      </c>
      <c r="D672" s="306">
        <f t="shared" ca="1" si="298"/>
        <v>-0.56981259603901679</v>
      </c>
      <c r="E672" s="307">
        <f t="shared" ca="1" si="299"/>
        <v>-0.80150140699909045</v>
      </c>
      <c r="F672" s="304">
        <f t="shared" ca="1" si="300"/>
        <v>0.98340779945363732</v>
      </c>
      <c r="G672" s="306">
        <f t="shared" ca="1" si="301"/>
        <v>6.2820098069738597</v>
      </c>
      <c r="H672" s="307">
        <f t="shared" ca="1" si="302"/>
        <v>-99.316926103233314</v>
      </c>
      <c r="I672" s="304">
        <f t="shared" ca="1" si="303"/>
        <v>99.515403118361647</v>
      </c>
      <c r="J672" s="306">
        <f t="shared" ca="1" si="304"/>
        <v>612.90891036688618</v>
      </c>
      <c r="K672" s="307">
        <f t="shared" ca="1" si="305"/>
        <v>-10.421481011255015</v>
      </c>
      <c r="L672" s="304">
        <f t="shared" ca="1" si="290"/>
        <v>612.99750380698254</v>
      </c>
      <c r="M672" s="306">
        <f t="shared" ca="1" si="306"/>
        <v>-1.5076283216590609</v>
      </c>
      <c r="N672" s="304">
        <f t="shared" ca="1" si="307"/>
        <v>-86.380739905455911</v>
      </c>
      <c r="P672" s="310">
        <f t="shared" ca="1" si="308"/>
        <v>23</v>
      </c>
      <c r="Q672" s="304">
        <f t="shared" ca="1" si="309"/>
        <v>0</v>
      </c>
      <c r="R672" s="306">
        <f t="shared" ca="1" si="310"/>
        <v>0</v>
      </c>
      <c r="S672" s="307">
        <f t="shared" ca="1" si="311"/>
        <v>2.7549999999999994</v>
      </c>
      <c r="T672" s="304">
        <f t="shared" ca="1" si="291"/>
        <v>27.026549999999997</v>
      </c>
      <c r="U672" s="311">
        <f t="shared" ca="1" si="292"/>
        <v>0</v>
      </c>
      <c r="V672" s="306">
        <f t="shared" ca="1" si="293"/>
        <v>1.2262772969901949</v>
      </c>
      <c r="W672" s="304">
        <f t="shared" ca="1" si="294"/>
        <v>24.868075115844029</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0.76393248645037204</v>
      </c>
      <c r="AH672" s="304">
        <f t="shared" ca="1" si="318"/>
        <v>-9.0265017196422281</v>
      </c>
    </row>
    <row r="673" spans="1:34" x14ac:dyDescent="0.2">
      <c r="A673" s="347">
        <f t="shared" ca="1" si="296"/>
        <v>1E-4</v>
      </c>
      <c r="B673" s="304">
        <f t="shared" ca="1" si="297"/>
        <v>33.02810000000111</v>
      </c>
      <c r="D673" s="306">
        <f t="shared" ca="1" si="298"/>
        <v>-0.56980843090488087</v>
      </c>
      <c r="E673" s="307">
        <f t="shared" ca="1" si="299"/>
        <v>-0.80147827461916954</v>
      </c>
      <c r="F673" s="304">
        <f t="shared" ca="1" si="300"/>
        <v>0.98338653265987086</v>
      </c>
      <c r="G673" s="306">
        <f t="shared" ca="1" si="301"/>
        <v>6.2819528261307696</v>
      </c>
      <c r="H673" s="307">
        <f t="shared" ca="1" si="302"/>
        <v>-99.317006251060775</v>
      </c>
      <c r="I673" s="304">
        <f t="shared" ca="1" si="303"/>
        <v>99.515479509385756</v>
      </c>
      <c r="J673" s="306">
        <f t="shared" ca="1" si="304"/>
        <v>612.90891036688618</v>
      </c>
      <c r="K673" s="307">
        <f t="shared" ca="1" si="305"/>
        <v>-10.431412707872729</v>
      </c>
      <c r="L673" s="304">
        <f t="shared" ca="1" si="290"/>
        <v>612.99767273473856</v>
      </c>
      <c r="M673" s="306">
        <f t="shared" ca="1" si="306"/>
        <v>-1.507628943940247</v>
      </c>
      <c r="N673" s="304">
        <f t="shared" ca="1" si="307"/>
        <v>-86.380775559541547</v>
      </c>
      <c r="P673" s="310">
        <f t="shared" ca="1" si="308"/>
        <v>23</v>
      </c>
      <c r="Q673" s="304">
        <f t="shared" ca="1" si="309"/>
        <v>0</v>
      </c>
      <c r="R673" s="306">
        <f t="shared" ca="1" si="310"/>
        <v>0</v>
      </c>
      <c r="S673" s="307">
        <f t="shared" ca="1" si="311"/>
        <v>2.7549999999999994</v>
      </c>
      <c r="T673" s="304">
        <f t="shared" ca="1" si="291"/>
        <v>27.026549999999997</v>
      </c>
      <c r="U673" s="311">
        <f t="shared" ca="1" si="292"/>
        <v>0</v>
      </c>
      <c r="V673" s="306">
        <f t="shared" ca="1" si="293"/>
        <v>1.2262785148925395</v>
      </c>
      <c r="W673" s="304">
        <f t="shared" ca="1" si="294"/>
        <v>24.868137993101939</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0.76391004850013644</v>
      </c>
      <c r="AH673" s="304">
        <f t="shared" ca="1" si="318"/>
        <v>-9.0265245429560927</v>
      </c>
    </row>
    <row r="674" spans="1:34" x14ac:dyDescent="0.2">
      <c r="A674" s="347">
        <f t="shared" ca="1" si="296"/>
        <v>1E-4</v>
      </c>
      <c r="B674" s="304">
        <f t="shared" ca="1" si="297"/>
        <v>33.028200000001114</v>
      </c>
      <c r="D674" s="306">
        <f t="shared" ca="1" si="298"/>
        <v>-0.56980426577936394</v>
      </c>
      <c r="E674" s="307">
        <f t="shared" ca="1" si="299"/>
        <v>-0.80145514259673867</v>
      </c>
      <c r="F674" s="304">
        <f t="shared" ca="1" si="300"/>
        <v>0.98336526626433107</v>
      </c>
      <c r="G674" s="306">
        <f t="shared" ca="1" si="301"/>
        <v>6.2818958457041916</v>
      </c>
      <c r="H674" s="307">
        <f t="shared" ca="1" si="302"/>
        <v>-99.317086396575036</v>
      </c>
      <c r="I674" s="304">
        <f t="shared" ca="1" si="303"/>
        <v>99.515555898166113</v>
      </c>
      <c r="J674" s="306">
        <f t="shared" ca="1" si="304"/>
        <v>612.90891036688618</v>
      </c>
      <c r="K674" s="307">
        <f t="shared" ca="1" si="305"/>
        <v>-10.441344412505112</v>
      </c>
      <c r="L674" s="304">
        <f t="shared" ca="1" si="290"/>
        <v>612.99784182349629</v>
      </c>
      <c r="M674" s="306">
        <f t="shared" ca="1" si="306"/>
        <v>-1.5076295662148333</v>
      </c>
      <c r="N674" s="304">
        <f t="shared" ca="1" si="307"/>
        <v>-86.380811213249032</v>
      </c>
      <c r="P674" s="310">
        <f t="shared" ca="1" si="308"/>
        <v>23</v>
      </c>
      <c r="Q674" s="304">
        <f t="shared" ca="1" si="309"/>
        <v>0</v>
      </c>
      <c r="R674" s="306">
        <f t="shared" ca="1" si="310"/>
        <v>0</v>
      </c>
      <c r="S674" s="307">
        <f t="shared" ca="1" si="311"/>
        <v>2.7549999999999994</v>
      </c>
      <c r="T674" s="304">
        <f t="shared" ca="1" si="291"/>
        <v>27.026549999999997</v>
      </c>
      <c r="U674" s="311">
        <f t="shared" ca="1" si="292"/>
        <v>0</v>
      </c>
      <c r="V674" s="306">
        <f t="shared" ca="1" si="293"/>
        <v>1.2262797327970765</v>
      </c>
      <c r="W674" s="304">
        <f t="shared" ca="1" si="294"/>
        <v>24.868200869388065</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0.76388761089475921</v>
      </c>
      <c r="AH674" s="304">
        <f t="shared" ca="1" si="318"/>
        <v>-9.0265473659172208</v>
      </c>
    </row>
    <row r="675" spans="1:34" x14ac:dyDescent="0.2">
      <c r="A675" s="347">
        <f t="shared" ca="1" si="296"/>
        <v>1E-4</v>
      </c>
      <c r="B675" s="304">
        <f t="shared" ca="1" si="297"/>
        <v>33.028300000001117</v>
      </c>
      <c r="D675" s="306">
        <f t="shared" ca="1" si="298"/>
        <v>-0.56980010066246722</v>
      </c>
      <c r="E675" s="307">
        <f t="shared" ca="1" si="299"/>
        <v>-0.8014320109317925</v>
      </c>
      <c r="F675" s="304">
        <f t="shared" ca="1" si="300"/>
        <v>0.98334400026701474</v>
      </c>
      <c r="G675" s="306">
        <f t="shared" ca="1" si="301"/>
        <v>6.2818388656941258</v>
      </c>
      <c r="H675" s="307">
        <f t="shared" ca="1" si="302"/>
        <v>-99.317166539776125</v>
      </c>
      <c r="I675" s="304">
        <f t="shared" ca="1" si="303"/>
        <v>99.515632284702747</v>
      </c>
      <c r="J675" s="306">
        <f t="shared" ca="1" si="304"/>
        <v>612.90891036688618</v>
      </c>
      <c r="K675" s="307">
        <f t="shared" ca="1" si="305"/>
        <v>-10.45127612515193</v>
      </c>
      <c r="L675" s="304">
        <f t="shared" ca="1" si="290"/>
        <v>612.99801107325618</v>
      </c>
      <c r="M675" s="306">
        <f t="shared" ca="1" si="306"/>
        <v>-1.5076301884828203</v>
      </c>
      <c r="N675" s="304">
        <f t="shared" ca="1" si="307"/>
        <v>-86.380846866578409</v>
      </c>
      <c r="P675" s="310">
        <f t="shared" ca="1" si="308"/>
        <v>23</v>
      </c>
      <c r="Q675" s="304">
        <f t="shared" ca="1" si="309"/>
        <v>0</v>
      </c>
      <c r="R675" s="306">
        <f t="shared" ca="1" si="310"/>
        <v>0</v>
      </c>
      <c r="S675" s="307">
        <f t="shared" ca="1" si="311"/>
        <v>2.7549999999999994</v>
      </c>
      <c r="T675" s="304">
        <f t="shared" ca="1" si="291"/>
        <v>27.026549999999997</v>
      </c>
      <c r="U675" s="311">
        <f t="shared" ca="1" si="292"/>
        <v>0</v>
      </c>
      <c r="V675" s="306">
        <f t="shared" ca="1" si="293"/>
        <v>1.2262809507038068</v>
      </c>
      <c r="W675" s="304">
        <f t="shared" ca="1" si="294"/>
        <v>24.868263744702428</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0.76386517363423678</v>
      </c>
      <c r="AH675" s="304">
        <f t="shared" ca="1" si="318"/>
        <v>-9.026570188525616</v>
      </c>
    </row>
    <row r="676" spans="1:34" x14ac:dyDescent="0.2">
      <c r="A676" s="347">
        <f t="shared" ca="1" si="296"/>
        <v>1E-4</v>
      </c>
      <c r="B676" s="304">
        <f t="shared" ca="1" si="297"/>
        <v>33.02840000000112</v>
      </c>
      <c r="D676" s="306">
        <f t="shared" ca="1" si="298"/>
        <v>-0.56979593555418795</v>
      </c>
      <c r="E676" s="307">
        <f t="shared" ca="1" si="299"/>
        <v>-0.8014088796243275</v>
      </c>
      <c r="F676" s="304">
        <f t="shared" ca="1" si="300"/>
        <v>0.98332273466791775</v>
      </c>
      <c r="G676" s="306">
        <f t="shared" ca="1" si="301"/>
        <v>6.2817818861005703</v>
      </c>
      <c r="H676" s="307">
        <f t="shared" ca="1" si="302"/>
        <v>-99.317246680664084</v>
      </c>
      <c r="I676" s="304">
        <f t="shared" ca="1" si="303"/>
        <v>99.515708668995686</v>
      </c>
      <c r="J676" s="306">
        <f t="shared" ca="1" si="304"/>
        <v>612.90891036688618</v>
      </c>
      <c r="K676" s="307">
        <f t="shared" ca="1" si="305"/>
        <v>-10.461207845812952</v>
      </c>
      <c r="L676" s="304">
        <f t="shared" ca="1" si="290"/>
        <v>612.99818048401823</v>
      </c>
      <c r="M676" s="306">
        <f t="shared" ca="1" si="306"/>
        <v>-1.5076308107442074</v>
      </c>
      <c r="N676" s="304">
        <f t="shared" ca="1" si="307"/>
        <v>-86.380882519529649</v>
      </c>
      <c r="P676" s="310">
        <f t="shared" ca="1" si="308"/>
        <v>23</v>
      </c>
      <c r="Q676" s="304">
        <f t="shared" ca="1" si="309"/>
        <v>0</v>
      </c>
      <c r="R676" s="306">
        <f t="shared" ca="1" si="310"/>
        <v>0</v>
      </c>
      <c r="S676" s="307">
        <f t="shared" ca="1" si="311"/>
        <v>2.7549999999999994</v>
      </c>
      <c r="T676" s="304">
        <f t="shared" ca="1" si="291"/>
        <v>27.026549999999997</v>
      </c>
      <c r="U676" s="311">
        <f t="shared" ca="1" si="292"/>
        <v>0</v>
      </c>
      <c r="V676" s="306">
        <f t="shared" ca="1" si="293"/>
        <v>1.2262821686127297</v>
      </c>
      <c r="W676" s="304">
        <f t="shared" ca="1" si="294"/>
        <v>24.868326619045028</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0.76384273671856739</v>
      </c>
      <c r="AH676" s="304">
        <f t="shared" ca="1" si="318"/>
        <v>-9.0265930107812817</v>
      </c>
    </row>
    <row r="677" spans="1:34" x14ac:dyDescent="0.2">
      <c r="A677" s="347">
        <f t="shared" ca="1" si="296"/>
        <v>1E-4</v>
      </c>
      <c r="B677" s="304">
        <f t="shared" ca="1" si="297"/>
        <v>33.028500000001124</v>
      </c>
      <c r="D677" s="306">
        <f t="shared" ca="1" si="298"/>
        <v>-0.56979177045453178</v>
      </c>
      <c r="E677" s="307">
        <f t="shared" ca="1" si="299"/>
        <v>-0.80138574867434009</v>
      </c>
      <c r="F677" s="304">
        <f t="shared" ca="1" si="300"/>
        <v>0.98330146946704111</v>
      </c>
      <c r="G677" s="306">
        <f t="shared" ca="1" si="301"/>
        <v>6.2817249069235253</v>
      </c>
      <c r="H677" s="307">
        <f t="shared" ca="1" si="302"/>
        <v>-99.317326819238957</v>
      </c>
      <c r="I677" s="304">
        <f t="shared" ca="1" si="303"/>
        <v>99.515785051044972</v>
      </c>
      <c r="J677" s="306">
        <f t="shared" ca="1" si="304"/>
        <v>612.90891036688618</v>
      </c>
      <c r="K677" s="307">
        <f t="shared" ca="1" si="305"/>
        <v>-10.471139574487948</v>
      </c>
      <c r="L677" s="304">
        <f t="shared" ca="1" si="290"/>
        <v>612.99835005578279</v>
      </c>
      <c r="M677" s="306">
        <f t="shared" ca="1" si="306"/>
        <v>-1.5076314329989953</v>
      </c>
      <c r="N677" s="304">
        <f t="shared" ca="1" si="307"/>
        <v>-86.380918172102781</v>
      </c>
      <c r="P677" s="310">
        <f t="shared" ca="1" si="308"/>
        <v>23</v>
      </c>
      <c r="Q677" s="304">
        <f t="shared" ca="1" si="309"/>
        <v>0</v>
      </c>
      <c r="R677" s="306">
        <f t="shared" ca="1" si="310"/>
        <v>0</v>
      </c>
      <c r="S677" s="307">
        <f t="shared" ca="1" si="311"/>
        <v>2.7549999999999994</v>
      </c>
      <c r="T677" s="304">
        <f t="shared" ca="1" si="291"/>
        <v>27.026549999999997</v>
      </c>
      <c r="U677" s="311">
        <f t="shared" ca="1" si="292"/>
        <v>0</v>
      </c>
      <c r="V677" s="306">
        <f t="shared" ca="1" si="293"/>
        <v>1.2262833865238458</v>
      </c>
      <c r="W677" s="304">
        <f t="shared" ca="1" si="294"/>
        <v>24.868389492415886</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0.76382030014774394</v>
      </c>
      <c r="AH677" s="304">
        <f t="shared" ca="1" si="318"/>
        <v>-9.0266158326842234</v>
      </c>
    </row>
    <row r="678" spans="1:34" x14ac:dyDescent="0.2">
      <c r="A678" s="347">
        <f t="shared" ca="1" si="296"/>
        <v>1E-4</v>
      </c>
      <c r="B678" s="304">
        <f t="shared" ca="1" si="297"/>
        <v>33.028600000001127</v>
      </c>
      <c r="D678" s="306">
        <f t="shared" ca="1" si="298"/>
        <v>-0.56978760536349393</v>
      </c>
      <c r="E678" s="307">
        <f t="shared" ca="1" si="299"/>
        <v>-0.80136261808182674</v>
      </c>
      <c r="F678" s="304">
        <f t="shared" ca="1" si="300"/>
        <v>0.98328020466437971</v>
      </c>
      <c r="G678" s="306">
        <f t="shared" ca="1" si="301"/>
        <v>6.2816679281629888</v>
      </c>
      <c r="H678" s="307">
        <f t="shared" ca="1" si="302"/>
        <v>-99.317406955500772</v>
      </c>
      <c r="I678" s="304">
        <f t="shared" ca="1" si="303"/>
        <v>99.515861430850634</v>
      </c>
      <c r="J678" s="306">
        <f t="shared" ca="1" si="304"/>
        <v>612.90891036688618</v>
      </c>
      <c r="K678" s="307">
        <f t="shared" ca="1" si="305"/>
        <v>-10.481071311176684</v>
      </c>
      <c r="L678" s="304">
        <f t="shared" ca="1" si="290"/>
        <v>612.99851978855031</v>
      </c>
      <c r="M678" s="306">
        <f t="shared" ca="1" si="306"/>
        <v>-1.5076320552471836</v>
      </c>
      <c r="N678" s="304">
        <f t="shared" ca="1" si="307"/>
        <v>-86.380953824297777</v>
      </c>
      <c r="P678" s="310">
        <f t="shared" ca="1" si="308"/>
        <v>23</v>
      </c>
      <c r="Q678" s="304">
        <f t="shared" ca="1" si="309"/>
        <v>0</v>
      </c>
      <c r="R678" s="306">
        <f t="shared" ca="1" si="310"/>
        <v>0</v>
      </c>
      <c r="S678" s="307">
        <f t="shared" ca="1" si="311"/>
        <v>2.7549999999999994</v>
      </c>
      <c r="T678" s="304">
        <f t="shared" ca="1" si="291"/>
        <v>27.026549999999997</v>
      </c>
      <c r="U678" s="311">
        <f t="shared" ca="1" si="292"/>
        <v>0</v>
      </c>
      <c r="V678" s="306">
        <f t="shared" ca="1" si="293"/>
        <v>1.2262846044371549</v>
      </c>
      <c r="W678" s="304">
        <f t="shared" ca="1" si="294"/>
        <v>24.868452364815006</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0.76379786392176641</v>
      </c>
      <c r="AH678" s="304">
        <f t="shared" ca="1" si="318"/>
        <v>-9.0266386542344428</v>
      </c>
    </row>
    <row r="679" spans="1:34" x14ac:dyDescent="0.2">
      <c r="A679" s="347">
        <f t="shared" ca="1" si="296"/>
        <v>1E-4</v>
      </c>
      <c r="B679" s="304">
        <f t="shared" ca="1" si="297"/>
        <v>33.02870000000113</v>
      </c>
      <c r="D679" s="306">
        <f t="shared" ca="1" si="298"/>
        <v>-0.56978344028107997</v>
      </c>
      <c r="E679" s="307">
        <f t="shared" ca="1" si="299"/>
        <v>-0.80133948784678211</v>
      </c>
      <c r="F679" s="304">
        <f t="shared" ca="1" si="300"/>
        <v>0.98325894025993277</v>
      </c>
      <c r="G679" s="306">
        <f t="shared" ca="1" si="301"/>
        <v>6.281610949818961</v>
      </c>
      <c r="H679" s="307">
        <f t="shared" ca="1" si="302"/>
        <v>-99.317487089449557</v>
      </c>
      <c r="I679" s="304">
        <f t="shared" ca="1" si="303"/>
        <v>99.515937808412701</v>
      </c>
      <c r="J679" s="306">
        <f t="shared" ca="1" si="304"/>
        <v>612.90891036688618</v>
      </c>
      <c r="K679" s="307">
        <f t="shared" ca="1" si="305"/>
        <v>-10.491003055878933</v>
      </c>
      <c r="L679" s="304">
        <f t="shared" ca="1" si="290"/>
        <v>612.99868968232067</v>
      </c>
      <c r="M679" s="306">
        <f t="shared" ca="1" si="306"/>
        <v>-1.5076326774887727</v>
      </c>
      <c r="N679" s="304">
        <f t="shared" ca="1" si="307"/>
        <v>-86.380989476114678</v>
      </c>
      <c r="P679" s="310">
        <f t="shared" ca="1" si="308"/>
        <v>23</v>
      </c>
      <c r="Q679" s="304">
        <f t="shared" ca="1" si="309"/>
        <v>0</v>
      </c>
      <c r="R679" s="306">
        <f t="shared" ca="1" si="310"/>
        <v>0</v>
      </c>
      <c r="S679" s="307">
        <f t="shared" ca="1" si="311"/>
        <v>2.7549999999999994</v>
      </c>
      <c r="T679" s="304">
        <f t="shared" ca="1" si="291"/>
        <v>27.026549999999997</v>
      </c>
      <c r="U679" s="311">
        <f t="shared" ca="1" si="292"/>
        <v>0</v>
      </c>
      <c r="V679" s="306">
        <f t="shared" ca="1" si="293"/>
        <v>1.2262858223526569</v>
      </c>
      <c r="W679" s="304">
        <f t="shared" ca="1" si="294"/>
        <v>24.868515236242395</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0.76377542804062593</v>
      </c>
      <c r="AH679" s="304">
        <f t="shared" ca="1" si="318"/>
        <v>-9.0266614754319452</v>
      </c>
    </row>
    <row r="680" spans="1:34" x14ac:dyDescent="0.2">
      <c r="A680" s="347">
        <f t="shared" ca="1" si="296"/>
        <v>1E-4</v>
      </c>
      <c r="B680" s="304">
        <f t="shared" ca="1" si="297"/>
        <v>33.028800000001134</v>
      </c>
      <c r="D680" s="306">
        <f t="shared" ca="1" si="298"/>
        <v>-0.56977927520728677</v>
      </c>
      <c r="E680" s="307">
        <f t="shared" ca="1" si="299"/>
        <v>-0.80131635796920619</v>
      </c>
      <c r="F680" s="304">
        <f t="shared" ca="1" si="300"/>
        <v>0.98323767625369907</v>
      </c>
      <c r="G680" s="306">
        <f t="shared" ca="1" si="301"/>
        <v>6.2815539718914399</v>
      </c>
      <c r="H680" s="307">
        <f t="shared" ca="1" si="302"/>
        <v>-99.317567221085355</v>
      </c>
      <c r="I680" s="304">
        <f t="shared" ca="1" si="303"/>
        <v>99.51601418373123</v>
      </c>
      <c r="J680" s="306">
        <f t="shared" ca="1" si="304"/>
        <v>612.90891036688618</v>
      </c>
      <c r="K680" s="307">
        <f t="shared" ca="1" si="305"/>
        <v>-10.50093480859446</v>
      </c>
      <c r="L680" s="304">
        <f t="shared" ca="1" si="290"/>
        <v>612.99885973709456</v>
      </c>
      <c r="M680" s="306">
        <f t="shared" ca="1" si="306"/>
        <v>-1.5076332997237627</v>
      </c>
      <c r="N680" s="304">
        <f t="shared" ca="1" si="307"/>
        <v>-86.381025127553471</v>
      </c>
      <c r="P680" s="310">
        <f t="shared" ca="1" si="308"/>
        <v>23</v>
      </c>
      <c r="Q680" s="304">
        <f t="shared" ca="1" si="309"/>
        <v>0</v>
      </c>
      <c r="R680" s="306">
        <f t="shared" ca="1" si="310"/>
        <v>0</v>
      </c>
      <c r="S680" s="307">
        <f t="shared" ca="1" si="311"/>
        <v>2.7549999999999994</v>
      </c>
      <c r="T680" s="304">
        <f t="shared" ca="1" si="291"/>
        <v>27.026549999999997</v>
      </c>
      <c r="U680" s="311">
        <f t="shared" ca="1" si="292"/>
        <v>0</v>
      </c>
      <c r="V680" s="306">
        <f t="shared" ca="1" si="293"/>
        <v>1.2262870402703516</v>
      </c>
      <c r="W680" s="304">
        <f t="shared" ca="1" si="294"/>
        <v>24.868578106698077</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0.76375299250432249</v>
      </c>
      <c r="AH680" s="304">
        <f t="shared" ca="1" si="318"/>
        <v>-9.0266842962767324</v>
      </c>
    </row>
    <row r="681" spans="1:34" x14ac:dyDescent="0.2">
      <c r="A681" s="347">
        <f t="shared" ca="1" si="296"/>
        <v>1E-4</v>
      </c>
      <c r="B681" s="304">
        <f t="shared" ca="1" si="297"/>
        <v>33.028900000001137</v>
      </c>
      <c r="D681" s="306">
        <f t="shared" ca="1" si="298"/>
        <v>-0.56977511014211624</v>
      </c>
      <c r="E681" s="307">
        <f t="shared" ca="1" si="299"/>
        <v>-0.80129322844908657</v>
      </c>
      <c r="F681" s="304">
        <f t="shared" ca="1" si="300"/>
        <v>0.98321641264567017</v>
      </c>
      <c r="G681" s="306">
        <f t="shared" ca="1" si="301"/>
        <v>6.2814969943804257</v>
      </c>
      <c r="H681" s="307">
        <f t="shared" ca="1" si="302"/>
        <v>-99.317647350408194</v>
      </c>
      <c r="I681" s="304">
        <f t="shared" ca="1" si="303"/>
        <v>99.516090556806219</v>
      </c>
      <c r="J681" s="306">
        <f t="shared" ca="1" si="304"/>
        <v>612.90891036688618</v>
      </c>
      <c r="K681" s="307">
        <f t="shared" ca="1" si="305"/>
        <v>-10.510866569323035</v>
      </c>
      <c r="L681" s="304">
        <f t="shared" ca="1" si="290"/>
        <v>612.99902995287175</v>
      </c>
      <c r="M681" s="306">
        <f t="shared" ca="1" si="306"/>
        <v>-1.5076339219521535</v>
      </c>
      <c r="N681" s="304">
        <f t="shared" ca="1" si="307"/>
        <v>-86.381060778614156</v>
      </c>
      <c r="P681" s="310">
        <f t="shared" ca="1" si="308"/>
        <v>23</v>
      </c>
      <c r="Q681" s="304">
        <f t="shared" ca="1" si="309"/>
        <v>0</v>
      </c>
      <c r="R681" s="306">
        <f t="shared" ca="1" si="310"/>
        <v>0</v>
      </c>
      <c r="S681" s="307">
        <f t="shared" ca="1" si="311"/>
        <v>2.7549999999999994</v>
      </c>
      <c r="T681" s="304">
        <f t="shared" ca="1" si="291"/>
        <v>27.026549999999997</v>
      </c>
      <c r="U681" s="311">
        <f t="shared" ca="1" si="292"/>
        <v>0</v>
      </c>
      <c r="V681" s="306">
        <f t="shared" ca="1" si="293"/>
        <v>1.2262882581902395</v>
      </c>
      <c r="W681" s="304">
        <f t="shared" ca="1" si="294"/>
        <v>24.86864097618205</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0.76373055731285078</v>
      </c>
      <c r="AH681" s="304">
        <f t="shared" ca="1" si="318"/>
        <v>-9.0267071167688133</v>
      </c>
    </row>
    <row r="682" spans="1:34" x14ac:dyDescent="0.2">
      <c r="A682" s="347">
        <f t="shared" ca="1" si="296"/>
        <v>1E-4</v>
      </c>
      <c r="B682" s="304">
        <f t="shared" ca="1" si="297"/>
        <v>33.02900000000114</v>
      </c>
      <c r="D682" s="306">
        <f t="shared" ca="1" si="298"/>
        <v>-0.56977094508556936</v>
      </c>
      <c r="E682" s="307">
        <f t="shared" ca="1" si="299"/>
        <v>-0.80127009928642856</v>
      </c>
      <c r="F682" s="304">
        <f t="shared" ca="1" si="300"/>
        <v>0.98319514943585129</v>
      </c>
      <c r="G682" s="306">
        <f t="shared" ca="1" si="301"/>
        <v>6.2814400172859175</v>
      </c>
      <c r="H682" s="307">
        <f t="shared" ca="1" si="302"/>
        <v>-99.317727477418117</v>
      </c>
      <c r="I682" s="304">
        <f t="shared" ca="1" si="303"/>
        <v>99.516166927637713</v>
      </c>
      <c r="J682" s="306">
        <f t="shared" ca="1" si="304"/>
        <v>612.90891036688618</v>
      </c>
      <c r="K682" s="307">
        <f t="shared" ca="1" si="305"/>
        <v>-10.520798338064425</v>
      </c>
      <c r="L682" s="304">
        <f t="shared" ca="1" si="290"/>
        <v>612.99920032965292</v>
      </c>
      <c r="M682" s="306">
        <f t="shared" ca="1" si="306"/>
        <v>-1.5076345441739454</v>
      </c>
      <c r="N682" s="304">
        <f t="shared" ca="1" si="307"/>
        <v>-86.381096429296747</v>
      </c>
      <c r="P682" s="310">
        <f t="shared" ca="1" si="308"/>
        <v>23</v>
      </c>
      <c r="Q682" s="304">
        <f t="shared" ca="1" si="309"/>
        <v>0</v>
      </c>
      <c r="R682" s="306">
        <f t="shared" ca="1" si="310"/>
        <v>0</v>
      </c>
      <c r="S682" s="307">
        <f t="shared" ca="1" si="311"/>
        <v>2.7549999999999994</v>
      </c>
      <c r="T682" s="304">
        <f t="shared" ca="1" si="291"/>
        <v>27.026549999999997</v>
      </c>
      <c r="U682" s="311">
        <f t="shared" ca="1" si="292"/>
        <v>0</v>
      </c>
      <c r="V682" s="306">
        <f t="shared" ca="1" si="293"/>
        <v>1.22628947611232</v>
      </c>
      <c r="W682" s="304">
        <f t="shared" ca="1" si="294"/>
        <v>24.86870384469432</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0.76370812246621078</v>
      </c>
      <c r="AH682" s="304">
        <f t="shared" ca="1" si="318"/>
        <v>-9.0267299369081861</v>
      </c>
    </row>
    <row r="683" spans="1:34" x14ac:dyDescent="0.2">
      <c r="A683" s="347">
        <f t="shared" ca="1" si="296"/>
        <v>1E-4</v>
      </c>
      <c r="B683" s="304">
        <f t="shared" ca="1" si="297"/>
        <v>33.029100000001144</v>
      </c>
      <c r="D683" s="306">
        <f t="shared" ca="1" si="298"/>
        <v>-0.56976678003764536</v>
      </c>
      <c r="E683" s="307">
        <f t="shared" ca="1" si="299"/>
        <v>-0.80124697048122684</v>
      </c>
      <c r="F683" s="304">
        <f t="shared" ca="1" si="300"/>
        <v>0.98317388662423821</v>
      </c>
      <c r="G683" s="306">
        <f t="shared" ca="1" si="301"/>
        <v>6.2813830406079134</v>
      </c>
      <c r="H683" s="307">
        <f t="shared" ca="1" si="302"/>
        <v>-99.317807602115167</v>
      </c>
      <c r="I683" s="304">
        <f t="shared" ca="1" si="303"/>
        <v>99.516243296225781</v>
      </c>
      <c r="J683" s="306">
        <f t="shared" ca="1" si="304"/>
        <v>612.90891036688618</v>
      </c>
      <c r="K683" s="307">
        <f t="shared" ca="1" si="305"/>
        <v>-10.530730114818402</v>
      </c>
      <c r="L683" s="304">
        <f t="shared" ca="1" si="290"/>
        <v>612.99937086743807</v>
      </c>
      <c r="M683" s="306">
        <f t="shared" ca="1" si="306"/>
        <v>-1.5076351663891381</v>
      </c>
      <c r="N683" s="304">
        <f t="shared" ca="1" si="307"/>
        <v>-86.38113207960123</v>
      </c>
      <c r="P683" s="310">
        <f t="shared" ca="1" si="308"/>
        <v>23</v>
      </c>
      <c r="Q683" s="304">
        <f t="shared" ca="1" si="309"/>
        <v>0</v>
      </c>
      <c r="R683" s="306">
        <f t="shared" ca="1" si="310"/>
        <v>0</v>
      </c>
      <c r="S683" s="307">
        <f t="shared" ca="1" si="311"/>
        <v>2.7549999999999994</v>
      </c>
      <c r="T683" s="304">
        <f t="shared" ca="1" si="291"/>
        <v>27.026549999999997</v>
      </c>
      <c r="U683" s="311">
        <f t="shared" ca="1" si="292"/>
        <v>0</v>
      </c>
      <c r="V683" s="306">
        <f t="shared" ca="1" si="293"/>
        <v>1.2262906940365932</v>
      </c>
      <c r="W683" s="304">
        <f t="shared" ca="1" si="294"/>
        <v>24.868766712234915</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0.76368568796439718</v>
      </c>
      <c r="AH683" s="304">
        <f t="shared" ca="1" si="318"/>
        <v>-9.0267527566948544</v>
      </c>
    </row>
    <row r="684" spans="1:34" x14ac:dyDescent="0.2">
      <c r="A684" s="347">
        <f t="shared" ca="1" si="296"/>
        <v>1E-4</v>
      </c>
      <c r="B684" s="304">
        <f t="shared" ca="1" si="297"/>
        <v>33.029200000001147</v>
      </c>
      <c r="D684" s="306">
        <f t="shared" ca="1" si="298"/>
        <v>-0.56976261499834813</v>
      </c>
      <c r="E684" s="307">
        <f t="shared" ca="1" si="299"/>
        <v>-0.80122384203347252</v>
      </c>
      <c r="F684" s="304">
        <f t="shared" ca="1" si="300"/>
        <v>0.98315262421082661</v>
      </c>
      <c r="G684" s="306">
        <f t="shared" ca="1" si="301"/>
        <v>6.2813260643464135</v>
      </c>
      <c r="H684" s="307">
        <f t="shared" ca="1" si="302"/>
        <v>-99.317887724499371</v>
      </c>
      <c r="I684" s="304">
        <f t="shared" ca="1" si="303"/>
        <v>99.516319662570424</v>
      </c>
      <c r="J684" s="306">
        <f t="shared" ca="1" si="304"/>
        <v>612.90891036688618</v>
      </c>
      <c r="K684" s="307">
        <f t="shared" ca="1" si="305"/>
        <v>-10.540661899584732</v>
      </c>
      <c r="L684" s="304">
        <f t="shared" ca="1" si="290"/>
        <v>612.99954156622755</v>
      </c>
      <c r="M684" s="306">
        <f t="shared" ca="1" si="306"/>
        <v>-1.5076357885977323</v>
      </c>
      <c r="N684" s="304">
        <f t="shared" ca="1" si="307"/>
        <v>-86.381167729527661</v>
      </c>
      <c r="P684" s="310">
        <f t="shared" ca="1" si="308"/>
        <v>23</v>
      </c>
      <c r="Q684" s="304">
        <f t="shared" ca="1" si="309"/>
        <v>0</v>
      </c>
      <c r="R684" s="306">
        <f t="shared" ca="1" si="310"/>
        <v>0</v>
      </c>
      <c r="S684" s="307">
        <f t="shared" ca="1" si="311"/>
        <v>2.7549999999999994</v>
      </c>
      <c r="T684" s="304">
        <f t="shared" ca="1" si="291"/>
        <v>27.026549999999997</v>
      </c>
      <c r="U684" s="311">
        <f t="shared" ca="1" si="292"/>
        <v>0</v>
      </c>
      <c r="V684" s="306">
        <f t="shared" ca="1" si="293"/>
        <v>1.2262919119630595</v>
      </c>
      <c r="W684" s="304">
        <f t="shared" ca="1" si="294"/>
        <v>24.868829578803851</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0.76366325380740285</v>
      </c>
      <c r="AH684" s="304">
        <f t="shared" ca="1" si="318"/>
        <v>-9.0267755761288271</v>
      </c>
    </row>
    <row r="685" spans="1:34" x14ac:dyDescent="0.2">
      <c r="A685" s="347">
        <f t="shared" ca="1" si="296"/>
        <v>1E-4</v>
      </c>
      <c r="B685" s="304">
        <f t="shared" ca="1" si="297"/>
        <v>33.02930000000115</v>
      </c>
      <c r="D685" s="306">
        <f t="shared" ca="1" si="298"/>
        <v>-0.56975844996767311</v>
      </c>
      <c r="E685" s="307">
        <f t="shared" ca="1" si="299"/>
        <v>-0.8012007139431585</v>
      </c>
      <c r="F685" s="304">
        <f t="shared" ca="1" si="300"/>
        <v>0.98313136219560826</v>
      </c>
      <c r="G685" s="306">
        <f t="shared" ca="1" si="301"/>
        <v>6.2812690885014169</v>
      </c>
      <c r="H685" s="307">
        <f t="shared" ca="1" si="302"/>
        <v>-99.317967844570759</v>
      </c>
      <c r="I685" s="304">
        <f t="shared" ca="1" si="303"/>
        <v>99.516396026671671</v>
      </c>
      <c r="J685" s="306">
        <f t="shared" ca="1" si="304"/>
        <v>612.90891036688618</v>
      </c>
      <c r="K685" s="307">
        <f t="shared" ca="1" si="305"/>
        <v>-10.550593692363186</v>
      </c>
      <c r="L685" s="304">
        <f t="shared" ca="1" si="290"/>
        <v>612.99971242602146</v>
      </c>
      <c r="M685" s="306">
        <f t="shared" ca="1" si="306"/>
        <v>-1.5076364107997275</v>
      </c>
      <c r="N685" s="304">
        <f t="shared" ca="1" si="307"/>
        <v>-86.381203379075998</v>
      </c>
      <c r="P685" s="310">
        <f t="shared" ca="1" si="308"/>
        <v>23</v>
      </c>
      <c r="Q685" s="304">
        <f t="shared" ca="1" si="309"/>
        <v>0</v>
      </c>
      <c r="R685" s="306">
        <f t="shared" ca="1" si="310"/>
        <v>0</v>
      </c>
      <c r="S685" s="307">
        <f t="shared" ca="1" si="311"/>
        <v>2.7549999999999994</v>
      </c>
      <c r="T685" s="304">
        <f t="shared" ca="1" si="291"/>
        <v>27.026549999999997</v>
      </c>
      <c r="U685" s="311">
        <f t="shared" ca="1" si="292"/>
        <v>0</v>
      </c>
      <c r="V685" s="306">
        <f t="shared" ca="1" si="293"/>
        <v>1.2262931298917183</v>
      </c>
      <c r="W685" s="304">
        <f t="shared" ca="1" si="294"/>
        <v>24.868892444401116</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0.76364081999522071</v>
      </c>
      <c r="AH685" s="304">
        <f t="shared" ca="1" si="318"/>
        <v>-9.0267983952101112</v>
      </c>
    </row>
    <row r="686" spans="1:34" x14ac:dyDescent="0.2">
      <c r="A686" s="347">
        <f t="shared" ca="1" si="296"/>
        <v>1E-4</v>
      </c>
      <c r="B686" s="304">
        <f t="shared" ca="1" si="297"/>
        <v>33.029400000001154</v>
      </c>
      <c r="D686" s="306">
        <f t="shared" ca="1" si="298"/>
        <v>-0.56975428494562497</v>
      </c>
      <c r="E686" s="307">
        <f t="shared" ca="1" si="299"/>
        <v>-0.80117758621029012</v>
      </c>
      <c r="F686" s="304">
        <f t="shared" ca="1" si="300"/>
        <v>0.98311010057859105</v>
      </c>
      <c r="G686" s="306">
        <f t="shared" ca="1" si="301"/>
        <v>6.2812121130729226</v>
      </c>
      <c r="H686" s="307">
        <f t="shared" ca="1" si="302"/>
        <v>-99.318047962329373</v>
      </c>
      <c r="I686" s="304">
        <f t="shared" ca="1" si="303"/>
        <v>99.516472388529593</v>
      </c>
      <c r="J686" s="306">
        <f t="shared" ca="1" si="304"/>
        <v>612.90891036688618</v>
      </c>
      <c r="K686" s="307">
        <f t="shared" ca="1" si="305"/>
        <v>-10.560525493153531</v>
      </c>
      <c r="L686" s="304">
        <f t="shared" ca="1" si="290"/>
        <v>612.99988344682026</v>
      </c>
      <c r="M686" s="306">
        <f t="shared" ca="1" si="306"/>
        <v>-1.5076370329951241</v>
      </c>
      <c r="N686" s="304">
        <f t="shared" ca="1" si="307"/>
        <v>-86.381239028246242</v>
      </c>
      <c r="P686" s="310">
        <f t="shared" ca="1" si="308"/>
        <v>23</v>
      </c>
      <c r="Q686" s="304">
        <f t="shared" ca="1" si="309"/>
        <v>0</v>
      </c>
      <c r="R686" s="306">
        <f t="shared" ca="1" si="310"/>
        <v>0</v>
      </c>
      <c r="S686" s="307">
        <f t="shared" ca="1" si="311"/>
        <v>2.7549999999999994</v>
      </c>
      <c r="T686" s="304">
        <f t="shared" ca="1" si="291"/>
        <v>27.026549999999997</v>
      </c>
      <c r="U686" s="311">
        <f t="shared" ca="1" si="292"/>
        <v>0</v>
      </c>
      <c r="V686" s="306">
        <f t="shared" ca="1" si="293"/>
        <v>1.2262943478225705</v>
      </c>
      <c r="W686" s="304">
        <f t="shared" ca="1" si="294"/>
        <v>24.868955309026742</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0.76361838652785785</v>
      </c>
      <c r="AH686" s="304">
        <f t="shared" ca="1" si="318"/>
        <v>-9.0268212139387014</v>
      </c>
    </row>
    <row r="687" spans="1:34" x14ac:dyDescent="0.2">
      <c r="A687" s="347">
        <f t="shared" ca="1" si="296"/>
        <v>1E-4</v>
      </c>
      <c r="B687" s="304">
        <f t="shared" ca="1" si="297"/>
        <v>33.029500000001157</v>
      </c>
      <c r="D687" s="306">
        <f t="shared" ca="1" si="298"/>
        <v>-0.5697501199322037</v>
      </c>
      <c r="E687" s="307">
        <f t="shared" ca="1" si="299"/>
        <v>-0.8011544588348567</v>
      </c>
      <c r="F687" s="304">
        <f t="shared" ca="1" si="300"/>
        <v>0.98308883935976643</v>
      </c>
      <c r="G687" s="306">
        <f t="shared" ca="1" si="301"/>
        <v>6.281155138060929</v>
      </c>
      <c r="H687" s="307">
        <f t="shared" ca="1" si="302"/>
        <v>-99.318128077775256</v>
      </c>
      <c r="I687" s="304">
        <f t="shared" ca="1" si="303"/>
        <v>99.516548748144189</v>
      </c>
      <c r="J687" s="306">
        <f t="shared" ca="1" si="304"/>
        <v>612.90891036688618</v>
      </c>
      <c r="K687" s="307">
        <f t="shared" ca="1" si="305"/>
        <v>-10.570457301955535</v>
      </c>
      <c r="L687" s="304">
        <f t="shared" ca="1" si="290"/>
        <v>613.00005462862418</v>
      </c>
      <c r="M687" s="306">
        <f t="shared" ca="1" si="306"/>
        <v>-1.5076376551839221</v>
      </c>
      <c r="N687" s="304">
        <f t="shared" ca="1" si="307"/>
        <v>-86.381274677038434</v>
      </c>
      <c r="P687" s="310">
        <f t="shared" ca="1" si="308"/>
        <v>23</v>
      </c>
      <c r="Q687" s="304">
        <f t="shared" ca="1" si="309"/>
        <v>0</v>
      </c>
      <c r="R687" s="306">
        <f t="shared" ca="1" si="310"/>
        <v>0</v>
      </c>
      <c r="S687" s="307">
        <f t="shared" ca="1" si="311"/>
        <v>2.7549999999999994</v>
      </c>
      <c r="T687" s="304">
        <f t="shared" ca="1" si="291"/>
        <v>27.026549999999997</v>
      </c>
      <c r="U687" s="311">
        <f t="shared" ca="1" si="292"/>
        <v>0</v>
      </c>
      <c r="V687" s="306">
        <f t="shared" ca="1" si="293"/>
        <v>1.2262955657556145</v>
      </c>
      <c r="W687" s="304">
        <f t="shared" ca="1" si="294"/>
        <v>24.869018172680715</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0.76359595340530007</v>
      </c>
      <c r="AH687" s="304">
        <f t="shared" ca="1" si="318"/>
        <v>-9.0268440323146084</v>
      </c>
    </row>
    <row r="688" spans="1:34" x14ac:dyDescent="0.2">
      <c r="A688" s="347">
        <f t="shared" ca="1" si="296"/>
        <v>1E-4</v>
      </c>
      <c r="B688" s="304">
        <f t="shared" ca="1" si="297"/>
        <v>33.02960000000116</v>
      </c>
      <c r="D688" s="306">
        <f t="shared" ca="1" si="298"/>
        <v>-0.56974595492740798</v>
      </c>
      <c r="E688" s="307">
        <f t="shared" ca="1" si="299"/>
        <v>-0.8011313318168618</v>
      </c>
      <c r="F688" s="304">
        <f t="shared" ca="1" si="300"/>
        <v>0.98306757853913729</v>
      </c>
      <c r="G688" s="306">
        <f t="shared" ca="1" si="301"/>
        <v>6.2810981634654359</v>
      </c>
      <c r="H688" s="307">
        <f t="shared" ca="1" si="302"/>
        <v>-99.318208190908436</v>
      </c>
      <c r="I688" s="304">
        <f t="shared" ca="1" si="303"/>
        <v>99.516625105515516</v>
      </c>
      <c r="J688" s="306">
        <f t="shared" ca="1" si="304"/>
        <v>612.90891036688618</v>
      </c>
      <c r="K688" s="307">
        <f t="shared" ca="1" si="305"/>
        <v>-10.58038911876897</v>
      </c>
      <c r="L688" s="304">
        <f t="shared" ca="1" si="290"/>
        <v>613.00022597143322</v>
      </c>
      <c r="M688" s="306">
        <f t="shared" ca="1" si="306"/>
        <v>-1.5076382773661217</v>
      </c>
      <c r="N688" s="304">
        <f t="shared" ca="1" si="307"/>
        <v>-86.38131032545256</v>
      </c>
      <c r="P688" s="310">
        <f t="shared" ca="1" si="308"/>
        <v>23</v>
      </c>
      <c r="Q688" s="304">
        <f t="shared" ca="1" si="309"/>
        <v>0</v>
      </c>
      <c r="R688" s="306">
        <f t="shared" ca="1" si="310"/>
        <v>0</v>
      </c>
      <c r="S688" s="307">
        <f t="shared" ca="1" si="311"/>
        <v>2.7549999999999994</v>
      </c>
      <c r="T688" s="304">
        <f t="shared" ca="1" si="291"/>
        <v>27.026549999999997</v>
      </c>
      <c r="U688" s="311">
        <f t="shared" ca="1" si="292"/>
        <v>0</v>
      </c>
      <c r="V688" s="306">
        <f t="shared" ca="1" si="293"/>
        <v>1.2262967836908518</v>
      </c>
      <c r="W688" s="304">
        <f t="shared" ca="1" si="294"/>
        <v>24.869081035363084</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0.76357352062755268</v>
      </c>
      <c r="AH688" s="304">
        <f t="shared" ca="1" si="318"/>
        <v>-9.0268668503378287</v>
      </c>
    </row>
    <row r="689" spans="1:34" x14ac:dyDescent="0.2">
      <c r="A689" s="347">
        <f t="shared" ca="1" si="296"/>
        <v>1E-4</v>
      </c>
      <c r="B689" s="304">
        <f t="shared" ca="1" si="297"/>
        <v>33.029700000001164</v>
      </c>
      <c r="D689" s="306">
        <f t="shared" ca="1" si="298"/>
        <v>-0.56974178993124047</v>
      </c>
      <c r="E689" s="307">
        <f t="shared" ca="1" si="299"/>
        <v>-0.80110820515628589</v>
      </c>
      <c r="F689" s="304">
        <f t="shared" ca="1" si="300"/>
        <v>0.98304631811668952</v>
      </c>
      <c r="G689" s="306">
        <f t="shared" ca="1" si="301"/>
        <v>6.2810411892864426</v>
      </c>
      <c r="H689" s="307">
        <f t="shared" ca="1" si="302"/>
        <v>-99.318288301728956</v>
      </c>
      <c r="I689" s="304">
        <f t="shared" ca="1" si="303"/>
        <v>99.516701460643603</v>
      </c>
      <c r="J689" s="306">
        <f t="shared" ca="1" si="304"/>
        <v>612.90891036688618</v>
      </c>
      <c r="K689" s="307">
        <f t="shared" ca="1" si="305"/>
        <v>-10.590320943593602</v>
      </c>
      <c r="L689" s="304">
        <f t="shared" ca="1" si="290"/>
        <v>613.00039747524795</v>
      </c>
      <c r="M689" s="306">
        <f t="shared" ca="1" si="306"/>
        <v>-1.5076388995417229</v>
      </c>
      <c r="N689" s="304">
        <f t="shared" ca="1" si="307"/>
        <v>-86.381345973488621</v>
      </c>
      <c r="P689" s="310">
        <f t="shared" ca="1" si="308"/>
        <v>23</v>
      </c>
      <c r="Q689" s="304">
        <f t="shared" ca="1" si="309"/>
        <v>0</v>
      </c>
      <c r="R689" s="306">
        <f t="shared" ca="1" si="310"/>
        <v>0</v>
      </c>
      <c r="S689" s="307">
        <f t="shared" ca="1" si="311"/>
        <v>2.7549999999999994</v>
      </c>
      <c r="T689" s="304">
        <f t="shared" ca="1" si="291"/>
        <v>27.026549999999997</v>
      </c>
      <c r="U689" s="311">
        <f t="shared" ca="1" si="292"/>
        <v>0</v>
      </c>
      <c r="V689" s="306">
        <f t="shared" ca="1" si="293"/>
        <v>1.2262980016282816</v>
      </c>
      <c r="W689" s="304">
        <f t="shared" ca="1" si="294"/>
        <v>24.86914389707383</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0.76355108819459971</v>
      </c>
      <c r="AH689" s="304">
        <f t="shared" ca="1" si="318"/>
        <v>-9.0268896680083817</v>
      </c>
    </row>
    <row r="690" spans="1:34" x14ac:dyDescent="0.2">
      <c r="A690" s="347">
        <f t="shared" ca="1" si="296"/>
        <v>1E-4</v>
      </c>
      <c r="B690" s="304">
        <f t="shared" ca="1" si="297"/>
        <v>33.029800000001167</v>
      </c>
      <c r="D690" s="306">
        <f t="shared" ca="1" si="298"/>
        <v>-0.56973762494369906</v>
      </c>
      <c r="E690" s="307">
        <f t="shared" ca="1" si="299"/>
        <v>-0.80108507885313962</v>
      </c>
      <c r="F690" s="304">
        <f t="shared" ca="1" si="300"/>
        <v>0.98302505809243135</v>
      </c>
      <c r="G690" s="306">
        <f t="shared" ca="1" si="301"/>
        <v>6.2809842155239481</v>
      </c>
      <c r="H690" s="307">
        <f t="shared" ca="1" si="302"/>
        <v>-99.318368410236843</v>
      </c>
      <c r="I690" s="304">
        <f t="shared" ca="1" si="303"/>
        <v>99.516777813528478</v>
      </c>
      <c r="J690" s="306">
        <f t="shared" ca="1" si="304"/>
        <v>612.90891036688618</v>
      </c>
      <c r="K690" s="307">
        <f t="shared" ca="1" si="305"/>
        <v>-10.600252776429199</v>
      </c>
      <c r="L690" s="304">
        <f t="shared" ca="1" si="290"/>
        <v>613.00056914006848</v>
      </c>
      <c r="M690" s="306">
        <f t="shared" ca="1" si="306"/>
        <v>-1.5076395217107257</v>
      </c>
      <c r="N690" s="304">
        <f t="shared" ca="1" si="307"/>
        <v>-86.38138162114663</v>
      </c>
      <c r="P690" s="310">
        <f t="shared" ca="1" si="308"/>
        <v>23</v>
      </c>
      <c r="Q690" s="304">
        <f t="shared" ca="1" si="309"/>
        <v>0</v>
      </c>
      <c r="R690" s="306">
        <f t="shared" ca="1" si="310"/>
        <v>0</v>
      </c>
      <c r="S690" s="307">
        <f t="shared" ca="1" si="311"/>
        <v>2.7549999999999994</v>
      </c>
      <c r="T690" s="304">
        <f t="shared" ca="1" si="291"/>
        <v>27.026549999999997</v>
      </c>
      <c r="U690" s="311">
        <f t="shared" ca="1" si="292"/>
        <v>0</v>
      </c>
      <c r="V690" s="306">
        <f t="shared" ca="1" si="293"/>
        <v>1.2262992195679041</v>
      </c>
      <c r="W690" s="304">
        <f t="shared" ca="1" si="294"/>
        <v>24.869206757812979</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0.76352865610644827</v>
      </c>
      <c r="AH690" s="304">
        <f t="shared" ca="1" si="318"/>
        <v>-9.026912485326255</v>
      </c>
    </row>
    <row r="691" spans="1:34" x14ac:dyDescent="0.2">
      <c r="A691" s="347">
        <f t="shared" ca="1" si="296"/>
        <v>1E-4</v>
      </c>
      <c r="B691" s="304">
        <f t="shared" ca="1" si="297"/>
        <v>33.02990000000117</v>
      </c>
      <c r="D691" s="306">
        <f t="shared" ca="1" si="298"/>
        <v>-0.56973345996478841</v>
      </c>
      <c r="E691" s="307">
        <f t="shared" ca="1" si="299"/>
        <v>-0.80106195290741056</v>
      </c>
      <c r="F691" s="304">
        <f t="shared" ca="1" si="300"/>
        <v>0.98300379846635577</v>
      </c>
      <c r="G691" s="306">
        <f t="shared" ca="1" si="301"/>
        <v>6.2809272421779516</v>
      </c>
      <c r="H691" s="307">
        <f t="shared" ca="1" si="302"/>
        <v>-99.318448516432127</v>
      </c>
      <c r="I691" s="304">
        <f t="shared" ca="1" si="303"/>
        <v>99.516854164170169</v>
      </c>
      <c r="J691" s="306">
        <f t="shared" ca="1" si="304"/>
        <v>612.90891036688618</v>
      </c>
      <c r="K691" s="307">
        <f t="shared" ca="1" si="305"/>
        <v>-10.610184617275532</v>
      </c>
      <c r="L691" s="304">
        <f t="shared" ca="1" si="290"/>
        <v>613.00074096589503</v>
      </c>
      <c r="M691" s="306">
        <f t="shared" ca="1" si="306"/>
        <v>-1.5076401438731304</v>
      </c>
      <c r="N691" s="304">
        <f t="shared" ca="1" si="307"/>
        <v>-86.381417268426588</v>
      </c>
      <c r="P691" s="310">
        <f t="shared" ca="1" si="308"/>
        <v>23</v>
      </c>
      <c r="Q691" s="304">
        <f t="shared" ca="1" si="309"/>
        <v>0</v>
      </c>
      <c r="R691" s="306">
        <f t="shared" ca="1" si="310"/>
        <v>0</v>
      </c>
      <c r="S691" s="307">
        <f t="shared" ca="1" si="311"/>
        <v>2.7549999999999994</v>
      </c>
      <c r="T691" s="304">
        <f t="shared" ca="1" si="291"/>
        <v>27.026549999999997</v>
      </c>
      <c r="U691" s="311">
        <f t="shared" ca="1" si="292"/>
        <v>0</v>
      </c>
      <c r="V691" s="306">
        <f t="shared" ca="1" si="293"/>
        <v>1.2263004375097193</v>
      </c>
      <c r="W691" s="304">
        <f t="shared" ca="1" si="294"/>
        <v>24.869269617580532</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0.76350622436308768</v>
      </c>
      <c r="AH691" s="304">
        <f t="shared" ca="1" si="318"/>
        <v>-9.0269353022914647</v>
      </c>
    </row>
    <row r="692" spans="1:34" x14ac:dyDescent="0.2">
      <c r="A692" s="347">
        <f t="shared" ca="1" si="296"/>
        <v>1E-4</v>
      </c>
      <c r="B692" s="304">
        <f t="shared" ca="1" si="297"/>
        <v>33.030000000001174</v>
      </c>
      <c r="D692" s="306">
        <f t="shared" ca="1" si="298"/>
        <v>-0.56972929499450475</v>
      </c>
      <c r="E692" s="307">
        <f t="shared" ca="1" si="299"/>
        <v>-0.80103882731910048</v>
      </c>
      <c r="F692" s="304">
        <f t="shared" ca="1" si="300"/>
        <v>0.98298253923846224</v>
      </c>
      <c r="G692" s="306">
        <f t="shared" ca="1" si="301"/>
        <v>6.2808702692484522</v>
      </c>
      <c r="H692" s="307">
        <f t="shared" ca="1" si="302"/>
        <v>-99.318528620314865</v>
      </c>
      <c r="I692" s="304">
        <f t="shared" ca="1" si="303"/>
        <v>99.51693051256872</v>
      </c>
      <c r="J692" s="306">
        <f t="shared" ca="1" si="304"/>
        <v>612.90891036688618</v>
      </c>
      <c r="K692" s="307">
        <f t="shared" ca="1" si="305"/>
        <v>-10.620116466132369</v>
      </c>
      <c r="L692" s="304">
        <f t="shared" ca="1" si="290"/>
        <v>613.00091295272796</v>
      </c>
      <c r="M692" s="306">
        <f t="shared" ca="1" si="306"/>
        <v>-1.5076407660289368</v>
      </c>
      <c r="N692" s="304">
        <f t="shared" ca="1" si="307"/>
        <v>-86.381452915328495</v>
      </c>
      <c r="P692" s="310">
        <f t="shared" ca="1" si="308"/>
        <v>23</v>
      </c>
      <c r="Q692" s="304">
        <f t="shared" ca="1" si="309"/>
        <v>0</v>
      </c>
      <c r="R692" s="306">
        <f t="shared" ca="1" si="310"/>
        <v>0</v>
      </c>
      <c r="S692" s="307">
        <f t="shared" ca="1" si="311"/>
        <v>2.7549999999999994</v>
      </c>
      <c r="T692" s="304">
        <f t="shared" ca="1" si="291"/>
        <v>27.026549999999997</v>
      </c>
      <c r="U692" s="311">
        <f t="shared" ca="1" si="292"/>
        <v>0</v>
      </c>
      <c r="V692" s="306">
        <f t="shared" ca="1" si="293"/>
        <v>1.2263016554537272</v>
      </c>
      <c r="W692" s="304">
        <f t="shared" ca="1" si="294"/>
        <v>24.869332476376492</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0.76348379296451974</v>
      </c>
      <c r="AH692" s="304">
        <f t="shared" ca="1" si="318"/>
        <v>-9.0269581189040053</v>
      </c>
    </row>
    <row r="693" spans="1:34" x14ac:dyDescent="0.2">
      <c r="A693" s="347">
        <f t="shared" ca="1" si="296"/>
        <v>1E-4</v>
      </c>
      <c r="B693" s="304">
        <f t="shared" ca="1" si="297"/>
        <v>33.030100000001177</v>
      </c>
      <c r="D693" s="306">
        <f t="shared" ca="1" si="298"/>
        <v>-0.56972513003285197</v>
      </c>
      <c r="E693" s="307">
        <f t="shared" ca="1" si="299"/>
        <v>-0.8010157020882076</v>
      </c>
      <c r="F693" s="304">
        <f t="shared" ca="1" si="300"/>
        <v>0.98296128040875252</v>
      </c>
      <c r="G693" s="306">
        <f t="shared" ca="1" si="301"/>
        <v>6.2808132967354489</v>
      </c>
      <c r="H693" s="307">
        <f t="shared" ca="1" si="302"/>
        <v>-99.31860872188507</v>
      </c>
      <c r="I693" s="304">
        <f t="shared" ca="1" si="303"/>
        <v>99.517006858724173</v>
      </c>
      <c r="J693" s="306">
        <f t="shared" ca="1" si="304"/>
        <v>612.90891036688618</v>
      </c>
      <c r="K693" s="307">
        <f t="shared" ca="1" si="305"/>
        <v>-10.63004832299948</v>
      </c>
      <c r="L693" s="304">
        <f t="shared" ca="1" si="290"/>
        <v>613.00108510056737</v>
      </c>
      <c r="M693" s="306">
        <f t="shared" ca="1" si="306"/>
        <v>-1.5076413881781454</v>
      </c>
      <c r="N693" s="304">
        <f t="shared" ca="1" si="307"/>
        <v>-86.381488561852379</v>
      </c>
      <c r="P693" s="310">
        <f t="shared" ca="1" si="308"/>
        <v>23</v>
      </c>
      <c r="Q693" s="304">
        <f t="shared" ca="1" si="309"/>
        <v>0</v>
      </c>
      <c r="R693" s="306">
        <f t="shared" ca="1" si="310"/>
        <v>0</v>
      </c>
      <c r="S693" s="307">
        <f t="shared" ca="1" si="311"/>
        <v>2.7549999999999994</v>
      </c>
      <c r="T693" s="304">
        <f t="shared" ca="1" si="291"/>
        <v>27.026549999999997</v>
      </c>
      <c r="U693" s="311">
        <f t="shared" ca="1" si="292"/>
        <v>0</v>
      </c>
      <c r="V693" s="306">
        <f t="shared" ca="1" si="293"/>
        <v>1.2263028733999277</v>
      </c>
      <c r="W693" s="304">
        <f t="shared" ca="1" si="294"/>
        <v>24.869395334200902</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0.7634613619107391</v>
      </c>
      <c r="AH693" s="304">
        <f t="shared" ca="1" si="318"/>
        <v>-9.0269809351638823</v>
      </c>
    </row>
    <row r="694" spans="1:34" x14ac:dyDescent="0.2">
      <c r="A694" s="347">
        <f t="shared" ca="1" si="296"/>
        <v>1E-4</v>
      </c>
      <c r="B694" s="304">
        <f t="shared" ca="1" si="297"/>
        <v>33.03020000000118</v>
      </c>
      <c r="D694" s="306">
        <f t="shared" ca="1" si="298"/>
        <v>-0.56972096507982772</v>
      </c>
      <c r="E694" s="307">
        <f t="shared" ca="1" si="299"/>
        <v>-0.80099257721471417</v>
      </c>
      <c r="F694" s="304">
        <f t="shared" ca="1" si="300"/>
        <v>0.98294002197721098</v>
      </c>
      <c r="G694" s="306">
        <f t="shared" ca="1" si="301"/>
        <v>6.2807563246389408</v>
      </c>
      <c r="H694" s="307">
        <f t="shared" ca="1" si="302"/>
        <v>-99.318688821142786</v>
      </c>
      <c r="I694" s="304">
        <f t="shared" ca="1" si="303"/>
        <v>99.517083202636542</v>
      </c>
      <c r="J694" s="306">
        <f t="shared" ca="1" si="304"/>
        <v>612.90891036688618</v>
      </c>
      <c r="K694" s="307">
        <f t="shared" ca="1" si="305"/>
        <v>-10.639980187876631</v>
      </c>
      <c r="L694" s="304">
        <f t="shared" ca="1" si="290"/>
        <v>613.0012574094136</v>
      </c>
      <c r="M694" s="306">
        <f t="shared" ca="1" si="306"/>
        <v>-1.507642010320756</v>
      </c>
      <c r="N694" s="304">
        <f t="shared" ca="1" si="307"/>
        <v>-86.381524207998211</v>
      </c>
      <c r="P694" s="310">
        <f t="shared" ca="1" si="308"/>
        <v>23</v>
      </c>
      <c r="Q694" s="304">
        <f t="shared" ca="1" si="309"/>
        <v>0</v>
      </c>
      <c r="R694" s="306">
        <f t="shared" ca="1" si="310"/>
        <v>0</v>
      </c>
      <c r="S694" s="307">
        <f t="shared" ca="1" si="311"/>
        <v>2.7549999999999994</v>
      </c>
      <c r="T694" s="304">
        <f t="shared" ca="1" si="291"/>
        <v>27.026549999999997</v>
      </c>
      <c r="U694" s="311">
        <f t="shared" ca="1" si="292"/>
        <v>0</v>
      </c>
      <c r="V694" s="306">
        <f t="shared" ca="1" si="293"/>
        <v>1.2263040913483205</v>
      </c>
      <c r="W694" s="304">
        <f t="shared" ca="1" si="294"/>
        <v>24.869458191053738</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0.76343893120173512</v>
      </c>
      <c r="AH694" s="304">
        <f t="shared" ca="1" si="318"/>
        <v>-9.0270037510711099</v>
      </c>
    </row>
    <row r="695" spans="1:34" x14ac:dyDescent="0.2">
      <c r="A695" s="347">
        <f t="shared" ca="1" si="296"/>
        <v>1E-4</v>
      </c>
      <c r="B695" s="304">
        <f t="shared" ca="1" si="297"/>
        <v>33.030300000001183</v>
      </c>
      <c r="D695" s="306">
        <f t="shared" ca="1" si="298"/>
        <v>-0.56971680013543491</v>
      </c>
      <c r="E695" s="307">
        <f t="shared" ca="1" si="299"/>
        <v>-0.80096945269863262</v>
      </c>
      <c r="F695" s="304">
        <f t="shared" ca="1" si="300"/>
        <v>0.98291876394385014</v>
      </c>
      <c r="G695" s="306">
        <f t="shared" ca="1" si="301"/>
        <v>6.2806993529589272</v>
      </c>
      <c r="H695" s="307">
        <f t="shared" ca="1" si="302"/>
        <v>-99.318768918088054</v>
      </c>
      <c r="I695" s="304">
        <f t="shared" ca="1" si="303"/>
        <v>99.517159544305898</v>
      </c>
      <c r="J695" s="306">
        <f t="shared" ca="1" si="304"/>
        <v>612.90891036688618</v>
      </c>
      <c r="K695" s="307">
        <f t="shared" ca="1" si="305"/>
        <v>-10.649912060763592</v>
      </c>
      <c r="L695" s="304">
        <f t="shared" ca="1" si="290"/>
        <v>613.00142987926688</v>
      </c>
      <c r="M695" s="306">
        <f t="shared" ca="1" si="306"/>
        <v>-1.5076426324567687</v>
      </c>
      <c r="N695" s="304">
        <f t="shared" ca="1" si="307"/>
        <v>-86.381559853766035</v>
      </c>
      <c r="P695" s="310">
        <f t="shared" ca="1" si="308"/>
        <v>23</v>
      </c>
      <c r="Q695" s="304">
        <f t="shared" ca="1" si="309"/>
        <v>0</v>
      </c>
      <c r="R695" s="306">
        <f t="shared" ca="1" si="310"/>
        <v>0</v>
      </c>
      <c r="S695" s="307">
        <f t="shared" ca="1" si="311"/>
        <v>2.7549999999999994</v>
      </c>
      <c r="T695" s="304">
        <f t="shared" ca="1" si="291"/>
        <v>27.026549999999997</v>
      </c>
      <c r="U695" s="311">
        <f t="shared" ca="1" si="292"/>
        <v>0</v>
      </c>
      <c r="V695" s="306">
        <f t="shared" ca="1" si="293"/>
        <v>1.2263053092989056</v>
      </c>
      <c r="W695" s="304">
        <f t="shared" ca="1" si="294"/>
        <v>24.869521046935027</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0.76341650083751667</v>
      </c>
      <c r="AH695" s="304">
        <f t="shared" ca="1" si="318"/>
        <v>-9.0270265666256773</v>
      </c>
    </row>
    <row r="696" spans="1:34" x14ac:dyDescent="0.2">
      <c r="A696" s="347">
        <f t="shared" ca="1" si="296"/>
        <v>1E-4</v>
      </c>
      <c r="B696" s="304">
        <f t="shared" ca="1" si="297"/>
        <v>33.030400000001187</v>
      </c>
      <c r="D696" s="306">
        <f t="shared" ca="1" si="298"/>
        <v>-0.56971263519967297</v>
      </c>
      <c r="E696" s="307">
        <f t="shared" ca="1" si="299"/>
        <v>-0.80094632853994696</v>
      </c>
      <c r="F696" s="304">
        <f t="shared" ca="1" si="300"/>
        <v>0.98289750630865691</v>
      </c>
      <c r="G696" s="306">
        <f t="shared" ca="1" si="301"/>
        <v>6.2806423816954071</v>
      </c>
      <c r="H696" s="307">
        <f t="shared" ca="1" si="302"/>
        <v>-99.318849012720904</v>
      </c>
      <c r="I696" s="304">
        <f t="shared" ca="1" si="303"/>
        <v>99.517235883732226</v>
      </c>
      <c r="J696" s="306">
        <f t="shared" ca="1" si="304"/>
        <v>612.90891036688618</v>
      </c>
      <c r="K696" s="307">
        <f t="shared" ca="1" si="305"/>
        <v>-10.659843941660132</v>
      </c>
      <c r="L696" s="304">
        <f t="shared" ca="1" si="290"/>
        <v>613.00160251012744</v>
      </c>
      <c r="M696" s="306">
        <f t="shared" ca="1" si="306"/>
        <v>-1.5076432545861835</v>
      </c>
      <c r="N696" s="304">
        <f t="shared" ca="1" si="307"/>
        <v>-86.381595499155807</v>
      </c>
      <c r="P696" s="310">
        <f t="shared" ca="1" si="308"/>
        <v>23</v>
      </c>
      <c r="Q696" s="304">
        <f t="shared" ca="1" si="309"/>
        <v>0</v>
      </c>
      <c r="R696" s="306">
        <f t="shared" ca="1" si="310"/>
        <v>0</v>
      </c>
      <c r="S696" s="307">
        <f t="shared" ca="1" si="311"/>
        <v>2.7549999999999994</v>
      </c>
      <c r="T696" s="304">
        <f t="shared" ca="1" si="291"/>
        <v>27.026549999999997</v>
      </c>
      <c r="U696" s="311">
        <f t="shared" ca="1" si="292"/>
        <v>0</v>
      </c>
      <c r="V696" s="306">
        <f t="shared" ca="1" si="293"/>
        <v>1.2263065272516838</v>
      </c>
      <c r="W696" s="304">
        <f t="shared" ca="1" si="294"/>
        <v>24.869583901844788</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0.76339407081806776</v>
      </c>
      <c r="AH696" s="304">
        <f t="shared" ca="1" si="318"/>
        <v>-9.0270493818275988</v>
      </c>
    </row>
    <row r="697" spans="1:34" x14ac:dyDescent="0.2">
      <c r="A697" s="347">
        <f t="shared" ca="1" si="296"/>
        <v>1E-4</v>
      </c>
      <c r="B697" s="304">
        <f t="shared" ca="1" si="297"/>
        <v>33.03050000000119</v>
      </c>
      <c r="D697" s="306">
        <f t="shared" ca="1" si="298"/>
        <v>-0.56970847027254357</v>
      </c>
      <c r="E697" s="307">
        <f t="shared" ca="1" si="299"/>
        <v>-0.80092320473865719</v>
      </c>
      <c r="F697" s="304">
        <f t="shared" ca="1" si="300"/>
        <v>0.98287624907163296</v>
      </c>
      <c r="G697" s="306">
        <f t="shared" ca="1" si="301"/>
        <v>6.2805854108483796</v>
      </c>
      <c r="H697" s="307">
        <f t="shared" ca="1" si="302"/>
        <v>-99.318929105041377</v>
      </c>
      <c r="I697" s="304">
        <f t="shared" ca="1" si="303"/>
        <v>99.517312220915599</v>
      </c>
      <c r="J697" s="306">
        <f t="shared" ca="1" si="304"/>
        <v>612.90891036688618</v>
      </c>
      <c r="K697" s="307">
        <f t="shared" ca="1" si="305"/>
        <v>-10.669775830566019</v>
      </c>
      <c r="L697" s="304">
        <f t="shared" ca="1" si="290"/>
        <v>613.00177530199551</v>
      </c>
      <c r="M697" s="306">
        <f t="shared" ca="1" si="306"/>
        <v>-1.5076438767090006</v>
      </c>
      <c r="N697" s="304">
        <f t="shared" ca="1" si="307"/>
        <v>-86.381631144167571</v>
      </c>
      <c r="P697" s="310">
        <f t="shared" ca="1" si="308"/>
        <v>23</v>
      </c>
      <c r="Q697" s="304">
        <f t="shared" ca="1" si="309"/>
        <v>0</v>
      </c>
      <c r="R697" s="306">
        <f t="shared" ca="1" si="310"/>
        <v>0</v>
      </c>
      <c r="S697" s="307">
        <f t="shared" ca="1" si="311"/>
        <v>2.7549999999999994</v>
      </c>
      <c r="T697" s="304">
        <f t="shared" ca="1" si="291"/>
        <v>27.026549999999997</v>
      </c>
      <c r="U697" s="311">
        <f t="shared" ca="1" si="292"/>
        <v>0</v>
      </c>
      <c r="V697" s="306">
        <f t="shared" ca="1" si="293"/>
        <v>1.2263077452066546</v>
      </c>
      <c r="W697" s="304">
        <f t="shared" ca="1" si="294"/>
        <v>24.869646755783034</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0.76337164114339018</v>
      </c>
      <c r="AH697" s="304">
        <f t="shared" ca="1" si="318"/>
        <v>-9.0270721966768761</v>
      </c>
    </row>
    <row r="698" spans="1:34" x14ac:dyDescent="0.2">
      <c r="A698" s="347">
        <f t="shared" ca="1" si="296"/>
        <v>1E-4</v>
      </c>
      <c r="B698" s="304">
        <f t="shared" ca="1" si="297"/>
        <v>33.030600000001193</v>
      </c>
      <c r="D698" s="306">
        <f t="shared" ca="1" si="298"/>
        <v>-0.56970430535404815</v>
      </c>
      <c r="E698" s="307">
        <f t="shared" ca="1" si="299"/>
        <v>-0.80090008129475621</v>
      </c>
      <c r="F698" s="304">
        <f t="shared" ca="1" si="300"/>
        <v>0.98285499223277362</v>
      </c>
      <c r="G698" s="306">
        <f t="shared" ca="1" si="301"/>
        <v>6.2805284404178439</v>
      </c>
      <c r="H698" s="307">
        <f t="shared" ca="1" si="302"/>
        <v>-99.319009195049503</v>
      </c>
      <c r="I698" s="304">
        <f t="shared" ca="1" si="303"/>
        <v>99.51738855585603</v>
      </c>
      <c r="J698" s="306">
        <f t="shared" ca="1" si="304"/>
        <v>612.90891036688618</v>
      </c>
      <c r="K698" s="307">
        <f t="shared" ca="1" si="305"/>
        <v>-10.679707727481023</v>
      </c>
      <c r="L698" s="304">
        <f t="shared" ca="1" si="290"/>
        <v>613.00194825487142</v>
      </c>
      <c r="M698" s="306">
        <f t="shared" ca="1" si="306"/>
        <v>-1.5076444988252202</v>
      </c>
      <c r="N698" s="304">
        <f t="shared" ca="1" si="307"/>
        <v>-86.381666788801326</v>
      </c>
      <c r="P698" s="310">
        <f t="shared" ca="1" si="308"/>
        <v>23</v>
      </c>
      <c r="Q698" s="304">
        <f t="shared" ca="1" si="309"/>
        <v>0</v>
      </c>
      <c r="R698" s="306">
        <f t="shared" ca="1" si="310"/>
        <v>0</v>
      </c>
      <c r="S698" s="307">
        <f t="shared" ca="1" si="311"/>
        <v>2.7549999999999994</v>
      </c>
      <c r="T698" s="304">
        <f t="shared" ca="1" si="291"/>
        <v>27.026549999999997</v>
      </c>
      <c r="U698" s="311">
        <f t="shared" ca="1" si="292"/>
        <v>0</v>
      </c>
      <c r="V698" s="306">
        <f t="shared" ca="1" si="293"/>
        <v>1.2263089631638175</v>
      </c>
      <c r="W698" s="304">
        <f t="shared" ca="1" si="294"/>
        <v>24.869709608749744</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0.76334921181347681</v>
      </c>
      <c r="AH698" s="304">
        <f t="shared" ca="1" si="318"/>
        <v>-9.0270950111735164</v>
      </c>
    </row>
    <row r="699" spans="1:34" x14ac:dyDescent="0.2">
      <c r="A699" s="347">
        <f t="shared" ca="1" si="296"/>
        <v>1E-4</v>
      </c>
      <c r="B699" s="304">
        <f t="shared" ca="1" si="297"/>
        <v>33.030700000001197</v>
      </c>
      <c r="D699" s="306">
        <f t="shared" ca="1" si="298"/>
        <v>-0.56970014044418327</v>
      </c>
      <c r="E699" s="307">
        <f t="shared" ca="1" si="299"/>
        <v>-0.80087695820824933</v>
      </c>
      <c r="F699" s="304">
        <f t="shared" ca="1" si="300"/>
        <v>0.982833735792082</v>
      </c>
      <c r="G699" s="306">
        <f t="shared" ca="1" si="301"/>
        <v>6.2804714704037998</v>
      </c>
      <c r="H699" s="307">
        <f t="shared" ca="1" si="302"/>
        <v>-99.319089282745324</v>
      </c>
      <c r="I699" s="304">
        <f t="shared" ca="1" si="303"/>
        <v>99.517464888553576</v>
      </c>
      <c r="J699" s="306">
        <f t="shared" ca="1" si="304"/>
        <v>612.90891036688618</v>
      </c>
      <c r="K699" s="307">
        <f t="shared" ca="1" si="305"/>
        <v>-10.689639632404914</v>
      </c>
      <c r="L699" s="304">
        <f t="shared" ca="1" si="290"/>
        <v>613.00212136875541</v>
      </c>
      <c r="M699" s="306">
        <f t="shared" ca="1" si="306"/>
        <v>-1.5076451209348423</v>
      </c>
      <c r="N699" s="304">
        <f t="shared" ca="1" si="307"/>
        <v>-86.381702433057058</v>
      </c>
      <c r="P699" s="310">
        <f t="shared" ca="1" si="308"/>
        <v>23</v>
      </c>
      <c r="Q699" s="304">
        <f t="shared" ca="1" si="309"/>
        <v>0</v>
      </c>
      <c r="R699" s="306">
        <f t="shared" ca="1" si="310"/>
        <v>0</v>
      </c>
      <c r="S699" s="307">
        <f t="shared" ca="1" si="311"/>
        <v>2.7549999999999994</v>
      </c>
      <c r="T699" s="304">
        <f t="shared" ca="1" si="291"/>
        <v>27.026549999999997</v>
      </c>
      <c r="U699" s="311">
        <f t="shared" ca="1" si="292"/>
        <v>0</v>
      </c>
      <c r="V699" s="306">
        <f t="shared" ca="1" si="293"/>
        <v>1.2263101811231727</v>
      </c>
      <c r="W699" s="304">
        <f t="shared" ca="1" si="294"/>
        <v>24.869772460744954</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0.76332678282833299</v>
      </c>
      <c r="AH699" s="304">
        <f t="shared" ca="1" si="318"/>
        <v>-9.0271178253175126</v>
      </c>
    </row>
    <row r="700" spans="1:34" x14ac:dyDescent="0.2">
      <c r="A700" s="347">
        <f t="shared" ca="1" si="296"/>
        <v>1E-4</v>
      </c>
      <c r="B700" s="304">
        <f t="shared" ca="1" si="297"/>
        <v>33.0308000000012</v>
      </c>
      <c r="D700" s="306">
        <f t="shared" ca="1" si="298"/>
        <v>-0.56969597554295304</v>
      </c>
      <c r="E700" s="307">
        <f t="shared" ca="1" si="299"/>
        <v>-0.80085383547912414</v>
      </c>
      <c r="F700" s="304">
        <f t="shared" ca="1" si="300"/>
        <v>0.98281247974955066</v>
      </c>
      <c r="G700" s="306">
        <f t="shared" ca="1" si="301"/>
        <v>6.2804145008062457</v>
      </c>
      <c r="H700" s="307">
        <f t="shared" ca="1" si="302"/>
        <v>-99.319169368128868</v>
      </c>
      <c r="I700" s="304">
        <f t="shared" ca="1" si="303"/>
        <v>99.517541219008237</v>
      </c>
      <c r="J700" s="306">
        <f t="shared" ca="1" si="304"/>
        <v>612.90891036688618</v>
      </c>
      <c r="K700" s="307">
        <f t="shared" ca="1" si="305"/>
        <v>-10.699571545337458</v>
      </c>
      <c r="L700" s="304">
        <f t="shared" ca="1" si="290"/>
        <v>613.0022946436477</v>
      </c>
      <c r="M700" s="306">
        <f t="shared" ca="1" si="306"/>
        <v>-1.5076457430378669</v>
      </c>
      <c r="N700" s="304">
        <f t="shared" ca="1" si="307"/>
        <v>-86.381738076934795</v>
      </c>
      <c r="P700" s="310">
        <f t="shared" ca="1" si="308"/>
        <v>23</v>
      </c>
      <c r="Q700" s="304">
        <f t="shared" ca="1" si="309"/>
        <v>0</v>
      </c>
      <c r="R700" s="306">
        <f t="shared" ca="1" si="310"/>
        <v>0</v>
      </c>
      <c r="S700" s="307">
        <f t="shared" ca="1" si="311"/>
        <v>2.7549999999999994</v>
      </c>
      <c r="T700" s="304">
        <f t="shared" ca="1" si="291"/>
        <v>27.026549999999997</v>
      </c>
      <c r="U700" s="311">
        <f t="shared" ca="1" si="292"/>
        <v>0</v>
      </c>
      <c r="V700" s="306">
        <f t="shared" ca="1" si="293"/>
        <v>1.2263113990847205</v>
      </c>
      <c r="W700" s="304">
        <f t="shared" ca="1" si="294"/>
        <v>24.869835311768675</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0.76330435418794274</v>
      </c>
      <c r="AH700" s="304">
        <f t="shared" ca="1" si="318"/>
        <v>-9.0271406391088789</v>
      </c>
    </row>
    <row r="701" spans="1:34" x14ac:dyDescent="0.2">
      <c r="A701" s="347">
        <f t="shared" ca="1" si="296"/>
        <v>1E-4</v>
      </c>
      <c r="B701" s="304">
        <f t="shared" ca="1" si="297"/>
        <v>33.030900000001203</v>
      </c>
      <c r="D701" s="306">
        <f t="shared" ca="1" si="298"/>
        <v>-0.56969181065035668</v>
      </c>
      <c r="E701" s="307">
        <f t="shared" ca="1" si="299"/>
        <v>-0.80083071310737886</v>
      </c>
      <c r="F701" s="304">
        <f t="shared" ca="1" si="300"/>
        <v>0.98279122410517827</v>
      </c>
      <c r="G701" s="306">
        <f t="shared" ca="1" si="301"/>
        <v>6.2803575316251807</v>
      </c>
      <c r="H701" s="307">
        <f t="shared" ca="1" si="302"/>
        <v>-99.319249451200179</v>
      </c>
      <c r="I701" s="304">
        <f t="shared" ca="1" si="303"/>
        <v>99.517617547220084</v>
      </c>
      <c r="J701" s="306">
        <f t="shared" ca="1" si="304"/>
        <v>612.90891036688618</v>
      </c>
      <c r="K701" s="307">
        <f t="shared" ca="1" si="305"/>
        <v>-10.709503466278424</v>
      </c>
      <c r="L701" s="304">
        <f t="shared" ca="1" si="290"/>
        <v>613.00246807954852</v>
      </c>
      <c r="M701" s="306">
        <f t="shared" ca="1" si="306"/>
        <v>-1.5076463651342944</v>
      </c>
      <c r="N701" s="304">
        <f t="shared" ca="1" si="307"/>
        <v>-86.381773720434538</v>
      </c>
      <c r="P701" s="310">
        <f t="shared" ca="1" si="308"/>
        <v>23</v>
      </c>
      <c r="Q701" s="304">
        <f t="shared" ca="1" si="309"/>
        <v>0</v>
      </c>
      <c r="R701" s="306">
        <f t="shared" ca="1" si="310"/>
        <v>0</v>
      </c>
      <c r="S701" s="307">
        <f t="shared" ca="1" si="311"/>
        <v>2.7549999999999994</v>
      </c>
      <c r="T701" s="304">
        <f t="shared" ca="1" si="291"/>
        <v>27.026549999999997</v>
      </c>
      <c r="U701" s="311">
        <f t="shared" ca="1" si="292"/>
        <v>0</v>
      </c>
      <c r="V701" s="306">
        <f t="shared" ca="1" si="293"/>
        <v>1.2263126170484606</v>
      </c>
      <c r="W701" s="304">
        <f t="shared" ca="1" si="294"/>
        <v>24.869898161820917</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0.76328192589231314</v>
      </c>
      <c r="AH701" s="304">
        <f t="shared" ca="1" si="318"/>
        <v>-9.0271634525476152</v>
      </c>
    </row>
    <row r="702" spans="1:34" x14ac:dyDescent="0.2">
      <c r="A702" s="347">
        <f t="shared" ca="1" si="296"/>
        <v>1E-4</v>
      </c>
      <c r="B702" s="304">
        <f t="shared" ca="1" si="297"/>
        <v>33.031000000001207</v>
      </c>
      <c r="D702" s="306">
        <f t="shared" ca="1" si="298"/>
        <v>-0.56968764576639352</v>
      </c>
      <c r="E702" s="307">
        <f t="shared" ca="1" si="299"/>
        <v>-0.80080759109300814</v>
      </c>
      <c r="F702" s="304">
        <f t="shared" ca="1" si="300"/>
        <v>0.98276996885896062</v>
      </c>
      <c r="G702" s="306">
        <f t="shared" ca="1" si="301"/>
        <v>6.2803005628606039</v>
      </c>
      <c r="H702" s="307">
        <f t="shared" ca="1" si="302"/>
        <v>-99.319329531959283</v>
      </c>
      <c r="I702" s="304">
        <f t="shared" ca="1" si="303"/>
        <v>99.517693873189145</v>
      </c>
      <c r="J702" s="306">
        <f t="shared" ca="1" si="304"/>
        <v>612.90891036688618</v>
      </c>
      <c r="K702" s="307">
        <f t="shared" ca="1" si="305"/>
        <v>-10.719435395227581</v>
      </c>
      <c r="L702" s="304">
        <f t="shared" ca="1" si="290"/>
        <v>613.00264167645821</v>
      </c>
      <c r="M702" s="306">
        <f t="shared" ca="1" si="306"/>
        <v>-1.5076469872241245</v>
      </c>
      <c r="N702" s="304">
        <f t="shared" ca="1" si="307"/>
        <v>-86.381809363556272</v>
      </c>
      <c r="P702" s="310">
        <f t="shared" ca="1" si="308"/>
        <v>23</v>
      </c>
      <c r="Q702" s="304">
        <f t="shared" ca="1" si="309"/>
        <v>0</v>
      </c>
      <c r="R702" s="306">
        <f t="shared" ca="1" si="310"/>
        <v>0</v>
      </c>
      <c r="S702" s="307">
        <f t="shared" ca="1" si="311"/>
        <v>2.7549999999999994</v>
      </c>
      <c r="T702" s="304">
        <f t="shared" ca="1" si="291"/>
        <v>27.026549999999997</v>
      </c>
      <c r="U702" s="311">
        <f t="shared" ca="1" si="292"/>
        <v>0</v>
      </c>
      <c r="V702" s="306">
        <f t="shared" ca="1" si="293"/>
        <v>1.2263138350143934</v>
      </c>
      <c r="W702" s="304">
        <f t="shared" ca="1" si="294"/>
        <v>24.869961010901701</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0.76325949794143</v>
      </c>
      <c r="AH702" s="304">
        <f t="shared" ca="1" si="318"/>
        <v>-9.0271862656337287</v>
      </c>
    </row>
    <row r="703" spans="1:34" x14ac:dyDescent="0.2">
      <c r="A703" s="347">
        <f t="shared" ca="1" si="296"/>
        <v>1E-4</v>
      </c>
      <c r="B703" s="304">
        <f t="shared" ca="1" si="297"/>
        <v>33.03110000000121</v>
      </c>
      <c r="D703" s="306">
        <f t="shared" ca="1" si="298"/>
        <v>-0.56968348089106702</v>
      </c>
      <c r="E703" s="307">
        <f t="shared" ca="1" si="299"/>
        <v>-0.8007844694360049</v>
      </c>
      <c r="F703" s="304">
        <f t="shared" ca="1" si="300"/>
        <v>0.98274871401089436</v>
      </c>
      <c r="G703" s="306">
        <f t="shared" ca="1" si="301"/>
        <v>6.2802435945125143</v>
      </c>
      <c r="H703" s="307">
        <f t="shared" ca="1" si="302"/>
        <v>-99.319409610406225</v>
      </c>
      <c r="I703" s="304">
        <f t="shared" ca="1" si="303"/>
        <v>99.517770196915421</v>
      </c>
      <c r="J703" s="306">
        <f t="shared" ca="1" si="304"/>
        <v>612.90891036688618</v>
      </c>
      <c r="K703" s="307">
        <f t="shared" ca="1" si="305"/>
        <v>-10.729367332184699</v>
      </c>
      <c r="L703" s="304">
        <f t="shared" ca="1" si="290"/>
        <v>613.00281543437688</v>
      </c>
      <c r="M703" s="306">
        <f t="shared" ca="1" si="306"/>
        <v>-1.5076476093073574</v>
      </c>
      <c r="N703" s="304">
        <f t="shared" ca="1" si="307"/>
        <v>-86.381845006300026</v>
      </c>
      <c r="P703" s="310">
        <f t="shared" ca="1" si="308"/>
        <v>23</v>
      </c>
      <c r="Q703" s="304">
        <f t="shared" ca="1" si="309"/>
        <v>0</v>
      </c>
      <c r="R703" s="306">
        <f t="shared" ca="1" si="310"/>
        <v>0</v>
      </c>
      <c r="S703" s="307">
        <f t="shared" ca="1" si="311"/>
        <v>2.7549999999999994</v>
      </c>
      <c r="T703" s="304">
        <f t="shared" ca="1" si="291"/>
        <v>27.026549999999997</v>
      </c>
      <c r="U703" s="311">
        <f t="shared" ca="1" si="292"/>
        <v>0</v>
      </c>
      <c r="V703" s="306">
        <f t="shared" ca="1" si="293"/>
        <v>1.2263150529825182</v>
      </c>
      <c r="W703" s="304">
        <f t="shared" ca="1" si="294"/>
        <v>24.870023859011006</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0.76323707033529331</v>
      </c>
      <c r="AH703" s="304">
        <f t="shared" ca="1" si="318"/>
        <v>-9.0272090783672247</v>
      </c>
    </row>
    <row r="704" spans="1:34" x14ac:dyDescent="0.2">
      <c r="A704" s="347">
        <f t="shared" ca="1" si="296"/>
        <v>1E-4</v>
      </c>
      <c r="B704" s="304">
        <f t="shared" ca="1" si="297"/>
        <v>33.031200000001213</v>
      </c>
      <c r="D704" s="306">
        <f t="shared" ca="1" si="298"/>
        <v>-0.56967931602437627</v>
      </c>
      <c r="E704" s="307">
        <f t="shared" ca="1" si="299"/>
        <v>-0.800761348136378</v>
      </c>
      <c r="F704" s="304">
        <f t="shared" ca="1" si="300"/>
        <v>0.98272745956098673</v>
      </c>
      <c r="G704" s="306">
        <f t="shared" ca="1" si="301"/>
        <v>6.2801866265809121</v>
      </c>
      <c r="H704" s="307">
        <f t="shared" ca="1" si="302"/>
        <v>-99.319489686541033</v>
      </c>
      <c r="I704" s="304">
        <f t="shared" ca="1" si="303"/>
        <v>99.517846518398983</v>
      </c>
      <c r="J704" s="306">
        <f t="shared" ca="1" si="304"/>
        <v>612.90891036688618</v>
      </c>
      <c r="K704" s="307">
        <f t="shared" ca="1" si="305"/>
        <v>-10.739299277149547</v>
      </c>
      <c r="L704" s="304">
        <f t="shared" ca="1" si="290"/>
        <v>613.00298935330477</v>
      </c>
      <c r="M704" s="306">
        <f t="shared" ca="1" si="306"/>
        <v>-1.5076482313839934</v>
      </c>
      <c r="N704" s="304">
        <f t="shared" ca="1" si="307"/>
        <v>-86.381880648665813</v>
      </c>
      <c r="P704" s="310">
        <f t="shared" ca="1" si="308"/>
        <v>23</v>
      </c>
      <c r="Q704" s="304">
        <f t="shared" ca="1" si="309"/>
        <v>0</v>
      </c>
      <c r="R704" s="306">
        <f t="shared" ca="1" si="310"/>
        <v>0</v>
      </c>
      <c r="S704" s="307">
        <f t="shared" ca="1" si="311"/>
        <v>2.7549999999999994</v>
      </c>
      <c r="T704" s="304">
        <f t="shared" ca="1" si="291"/>
        <v>27.026549999999997</v>
      </c>
      <c r="U704" s="311">
        <f t="shared" ca="1" si="292"/>
        <v>0</v>
      </c>
      <c r="V704" s="306">
        <f t="shared" ca="1" si="293"/>
        <v>1.2263162709528355</v>
      </c>
      <c r="W704" s="304">
        <f t="shared" ca="1" si="294"/>
        <v>24.870086706148868</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0.76321464307390308</v>
      </c>
      <c r="AH704" s="304">
        <f t="shared" ca="1" si="318"/>
        <v>-9.027231890748098</v>
      </c>
    </row>
    <row r="705" spans="1:34" x14ac:dyDescent="0.2">
      <c r="A705" s="347">
        <f t="shared" ca="1" si="296"/>
        <v>1E-4</v>
      </c>
      <c r="B705" s="304">
        <f t="shared" ca="1" si="297"/>
        <v>33.031300000001217</v>
      </c>
      <c r="D705" s="306">
        <f t="shared" ca="1" si="298"/>
        <v>-0.56967515116632095</v>
      </c>
      <c r="E705" s="307">
        <f t="shared" ca="1" si="299"/>
        <v>-0.8007382271941097</v>
      </c>
      <c r="F705" s="304">
        <f t="shared" ca="1" si="300"/>
        <v>0.9827062055092235</v>
      </c>
      <c r="G705" s="306">
        <f t="shared" ca="1" si="301"/>
        <v>6.2801296590657953</v>
      </c>
      <c r="H705" s="307">
        <f t="shared" ca="1" si="302"/>
        <v>-99.319569760363748</v>
      </c>
      <c r="I705" s="304">
        <f t="shared" ca="1" si="303"/>
        <v>99.517922837639844</v>
      </c>
      <c r="J705" s="306">
        <f t="shared" ca="1" si="304"/>
        <v>612.90891036688618</v>
      </c>
      <c r="K705" s="307">
        <f t="shared" ca="1" si="305"/>
        <v>-10.749231230121891</v>
      </c>
      <c r="L705" s="304">
        <f t="shared" ca="1" si="290"/>
        <v>613.00316343324232</v>
      </c>
      <c r="M705" s="306">
        <f t="shared" ca="1" si="306"/>
        <v>-1.5076488534540322</v>
      </c>
      <c r="N705" s="304">
        <f t="shared" ca="1" si="307"/>
        <v>-86.381916290653592</v>
      </c>
      <c r="P705" s="310">
        <f t="shared" ca="1" si="308"/>
        <v>23</v>
      </c>
      <c r="Q705" s="304">
        <f t="shared" ca="1" si="309"/>
        <v>0</v>
      </c>
      <c r="R705" s="306">
        <f t="shared" ca="1" si="310"/>
        <v>0</v>
      </c>
      <c r="S705" s="307">
        <f t="shared" ca="1" si="311"/>
        <v>2.7549999999999994</v>
      </c>
      <c r="T705" s="304">
        <f t="shared" ca="1" si="291"/>
        <v>27.026549999999997</v>
      </c>
      <c r="U705" s="311">
        <f t="shared" ca="1" si="292"/>
        <v>0</v>
      </c>
      <c r="V705" s="306">
        <f t="shared" ca="1" si="293"/>
        <v>1.2263174889253452</v>
      </c>
      <c r="W705" s="304">
        <f t="shared" ca="1" si="294"/>
        <v>24.870149552315304</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0.76319221615725219</v>
      </c>
      <c r="AH705" s="304">
        <f t="shared" ca="1" si="318"/>
        <v>-9.0272547027763608</v>
      </c>
    </row>
    <row r="706" spans="1:34" x14ac:dyDescent="0.2">
      <c r="A706" s="347">
        <f t="shared" ca="1" si="296"/>
        <v>1E-4</v>
      </c>
      <c r="B706" s="304">
        <f t="shared" ca="1" si="297"/>
        <v>33.03140000000122</v>
      </c>
      <c r="D706" s="306">
        <f t="shared" ca="1" si="298"/>
        <v>-0.56967098631690438</v>
      </c>
      <c r="E706" s="307">
        <f t="shared" ca="1" si="299"/>
        <v>-0.80071510660919643</v>
      </c>
      <c r="F706" s="304">
        <f t="shared" ca="1" si="300"/>
        <v>0.98268495185560434</v>
      </c>
      <c r="G706" s="306">
        <f t="shared" ca="1" si="301"/>
        <v>6.2800726919671632</v>
      </c>
      <c r="H706" s="307">
        <f t="shared" ca="1" si="302"/>
        <v>-99.319649831874415</v>
      </c>
      <c r="I706" s="304">
        <f t="shared" ca="1" si="303"/>
        <v>99.517999154638062</v>
      </c>
      <c r="J706" s="306">
        <f t="shared" ca="1" si="304"/>
        <v>612.90891036688618</v>
      </c>
      <c r="K706" s="307">
        <f t="shared" ca="1" si="305"/>
        <v>-10.759163191101504</v>
      </c>
      <c r="L706" s="304">
        <f t="shared" ca="1" si="290"/>
        <v>613.00333767418954</v>
      </c>
      <c r="M706" s="306">
        <f t="shared" ca="1" si="306"/>
        <v>-1.5076494755174743</v>
      </c>
      <c r="N706" s="304">
        <f t="shared" ca="1" si="307"/>
        <v>-86.381951932263419</v>
      </c>
      <c r="P706" s="310">
        <f t="shared" ca="1" si="308"/>
        <v>23</v>
      </c>
      <c r="Q706" s="304">
        <f t="shared" ca="1" si="309"/>
        <v>0</v>
      </c>
      <c r="R706" s="306">
        <f t="shared" ca="1" si="310"/>
        <v>0</v>
      </c>
      <c r="S706" s="307">
        <f t="shared" ca="1" si="311"/>
        <v>2.7549999999999994</v>
      </c>
      <c r="T706" s="304">
        <f t="shared" ca="1" si="291"/>
        <v>27.026549999999997</v>
      </c>
      <c r="U706" s="311">
        <f t="shared" ca="1" si="292"/>
        <v>0</v>
      </c>
      <c r="V706" s="306">
        <f t="shared" ca="1" si="293"/>
        <v>1.226318706900047</v>
      </c>
      <c r="W706" s="304">
        <f t="shared" ca="1" si="294"/>
        <v>24.870212397510304</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0.76316978958533532</v>
      </c>
      <c r="AH706" s="304">
        <f t="shared" ca="1" si="318"/>
        <v>-9.0272775144520185</v>
      </c>
    </row>
    <row r="707" spans="1:34" x14ac:dyDescent="0.2">
      <c r="A707" s="347">
        <f t="shared" ca="1" si="296"/>
        <v>1E-4</v>
      </c>
      <c r="B707" s="304">
        <f t="shared" ca="1" si="297"/>
        <v>33.031500000001223</v>
      </c>
      <c r="D707" s="306">
        <f t="shared" ca="1" si="298"/>
        <v>-0.56966682147612357</v>
      </c>
      <c r="E707" s="307">
        <f t="shared" ca="1" si="299"/>
        <v>-0.80069198638164352</v>
      </c>
      <c r="F707" s="304">
        <f t="shared" ca="1" si="300"/>
        <v>0.98266369860013236</v>
      </c>
      <c r="G707" s="306">
        <f t="shared" ca="1" si="301"/>
        <v>6.2800157252850157</v>
      </c>
      <c r="H707" s="307">
        <f t="shared" ca="1" si="302"/>
        <v>-99.319729901073046</v>
      </c>
      <c r="I707" s="304">
        <f t="shared" ca="1" si="303"/>
        <v>99.518075469393651</v>
      </c>
      <c r="J707" s="306">
        <f t="shared" ca="1" si="304"/>
        <v>612.90891036688618</v>
      </c>
      <c r="K707" s="307">
        <f t="shared" ca="1" si="305"/>
        <v>-10.769095160088151</v>
      </c>
      <c r="L707" s="304">
        <f t="shared" ca="1" si="290"/>
        <v>613.00351207614688</v>
      </c>
      <c r="M707" s="306">
        <f t="shared" ca="1" si="306"/>
        <v>-1.5076500975743194</v>
      </c>
      <c r="N707" s="304">
        <f t="shared" ca="1" si="307"/>
        <v>-86.381987573495252</v>
      </c>
      <c r="P707" s="310">
        <f t="shared" ca="1" si="308"/>
        <v>23</v>
      </c>
      <c r="Q707" s="304">
        <f t="shared" ca="1" si="309"/>
        <v>0</v>
      </c>
      <c r="R707" s="306">
        <f t="shared" ca="1" si="310"/>
        <v>0</v>
      </c>
      <c r="S707" s="307">
        <f t="shared" ca="1" si="311"/>
        <v>2.7549999999999994</v>
      </c>
      <c r="T707" s="304">
        <f t="shared" ca="1" si="291"/>
        <v>27.026549999999997</v>
      </c>
      <c r="U707" s="311">
        <f t="shared" ca="1" si="292"/>
        <v>0</v>
      </c>
      <c r="V707" s="306">
        <f t="shared" ca="1" si="293"/>
        <v>1.2263199248769412</v>
      </c>
      <c r="W707" s="304">
        <f t="shared" ca="1" si="294"/>
        <v>24.870275241733893</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0.76314736335815248</v>
      </c>
      <c r="AH707" s="304">
        <f t="shared" ca="1" si="318"/>
        <v>-9.0273003257750677</v>
      </c>
    </row>
    <row r="708" spans="1:34" x14ac:dyDescent="0.2">
      <c r="A708" s="347">
        <f t="shared" ca="1" si="296"/>
        <v>1E-4</v>
      </c>
      <c r="B708" s="304">
        <f t="shared" ca="1" si="297"/>
        <v>33.031600000001227</v>
      </c>
      <c r="D708" s="306">
        <f t="shared" ca="1" si="298"/>
        <v>-0.56966265664398241</v>
      </c>
      <c r="E708" s="307">
        <f t="shared" ca="1" si="299"/>
        <v>-0.80066886651144209</v>
      </c>
      <c r="F708" s="304">
        <f t="shared" ca="1" si="300"/>
        <v>0.98264244574280279</v>
      </c>
      <c r="G708" s="306">
        <f t="shared" ca="1" si="301"/>
        <v>6.2799587590193511</v>
      </c>
      <c r="H708" s="307">
        <f t="shared" ca="1" si="302"/>
        <v>-99.319809967959699</v>
      </c>
      <c r="I708" s="304">
        <f t="shared" ca="1" si="303"/>
        <v>99.518151781906653</v>
      </c>
      <c r="J708" s="306">
        <f t="shared" ca="1" si="304"/>
        <v>612.90891036688618</v>
      </c>
      <c r="K708" s="307">
        <f t="shared" ca="1" si="305"/>
        <v>-10.779027137081602</v>
      </c>
      <c r="L708" s="304">
        <f t="shared" ref="L708:L771" ca="1" si="319">SQRT(pos_x^2+pos_z^2)</f>
        <v>613.00368663911445</v>
      </c>
      <c r="M708" s="306">
        <f t="shared" ca="1" si="306"/>
        <v>-1.5076507196245681</v>
      </c>
      <c r="N708" s="304">
        <f t="shared" ca="1" si="307"/>
        <v>-86.382023214349147</v>
      </c>
      <c r="P708" s="310">
        <f t="shared" ca="1" si="308"/>
        <v>23</v>
      </c>
      <c r="Q708" s="304">
        <f t="shared" ca="1" si="309"/>
        <v>0</v>
      </c>
      <c r="R708" s="306">
        <f t="shared" ca="1" si="310"/>
        <v>0</v>
      </c>
      <c r="S708" s="307">
        <f t="shared" ca="1" si="311"/>
        <v>2.7549999999999994</v>
      </c>
      <c r="T708" s="304">
        <f t="shared" ref="T708:T771" ca="1" si="320">m*g</f>
        <v>27.026549999999997</v>
      </c>
      <c r="U708" s="311">
        <f t="shared" ref="U708:U771" ca="1" si="321">IF(pos_xz&lt;L_rampe,Poids*COS(Beta),0)</f>
        <v>0</v>
      </c>
      <c r="V708" s="306">
        <f t="shared" ref="V708:V771" ca="1" si="322">Rho_moyen*(20000-Alt_rampe-pos_z)/(20000+Alt_rampe+pos_z)</f>
        <v>1.2263211428560277</v>
      </c>
      <c r="W708" s="304">
        <f t="shared" ref="W708:W771" ca="1" si="323">1/2*Rho*Sref*Cx*vit_xz^2</f>
        <v>24.870338084986095</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0.76312493747569832</v>
      </c>
      <c r="AH708" s="304">
        <f t="shared" ca="1" si="318"/>
        <v>-9.0273231367455171</v>
      </c>
    </row>
    <row r="709" spans="1:34" x14ac:dyDescent="0.2">
      <c r="A709" s="347">
        <f t="shared" ref="A709:A772" ca="1" si="325">IF(B708+0.01&lt;=T_ini+ROUNDUP(Temps_fin_propu,0), 0.01, IF(K708&gt;0, 0.1, 0.0001))</f>
        <v>1E-4</v>
      </c>
      <c r="B709" s="304">
        <f t="shared" ref="B709:B772" ca="1" si="326">B708+pas</f>
        <v>33.03170000000123</v>
      </c>
      <c r="D709" s="306">
        <f t="shared" ref="D709:D772" ca="1" si="327">IF(AND(L708&lt;L_rampe,Poussee&lt;Poids*SIN(M708)),0,(-W708+Poussee)/m*COS(M708)-U708/m*SIN(M708))</f>
        <v>-0.56965849182047823</v>
      </c>
      <c r="E709" s="307">
        <f t="shared" ref="E709:E772" ca="1" si="328">IF(AND(L708&lt;L_rampe,Poussee&lt;Poids*SIN(M708)),0,(-W708+Poussee)/m*SIN(M708)+U708/m*COS(M708)-Poids/m)</f>
        <v>-0.80064574699857971</v>
      </c>
      <c r="F709" s="304">
        <f t="shared" ref="F709:F772" ca="1" si="329">SQRT(acc_x^2+acc_z^2)</f>
        <v>0.98262119328360487</v>
      </c>
      <c r="G709" s="306">
        <f t="shared" ref="G709:G772" ca="1" si="330">G708+acc_x*pas</f>
        <v>6.2799017931701693</v>
      </c>
      <c r="H709" s="307">
        <f t="shared" ref="H709:H772" ca="1" si="331">H708+acc_z*pas</f>
        <v>-99.319890032534403</v>
      </c>
      <c r="I709" s="304">
        <f t="shared" ref="I709:I772" ca="1" si="332">SQRT(vit_x^2+vit_z^2)</f>
        <v>99.518228092177111</v>
      </c>
      <c r="J709" s="306">
        <f t="shared" ref="J709:J772" ca="1" si="333">J708+0.5*(vit_x+G708)*pas*(K708&gt;=0)</f>
        <v>612.90891036688618</v>
      </c>
      <c r="K709" s="307">
        <f t="shared" ref="K709:K772" ca="1" si="334">K708+0.5*(vit_z+H708)*pas</f>
        <v>-10.788959122081627</v>
      </c>
      <c r="L709" s="304">
        <f t="shared" ca="1" si="319"/>
        <v>613.0038613630926</v>
      </c>
      <c r="M709" s="306">
        <f t="shared" ref="M709:M772" ca="1" si="335">IF(AND(L708&gt;L_rampe,G709&gt;0),ATAN2(G709,H709),$M$4)</f>
        <v>-1.5076513416682198</v>
      </c>
      <c r="N709" s="304">
        <f t="shared" ref="N709:N772" ca="1" si="336">DEGREES(Beta)</f>
        <v>-86.382058854825061</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2.7549999999999994</v>
      </c>
      <c r="T709" s="304">
        <f t="shared" ca="1" si="320"/>
        <v>27.026549999999997</v>
      </c>
      <c r="U709" s="311">
        <f t="shared" ca="1" si="321"/>
        <v>0</v>
      </c>
      <c r="V709" s="306">
        <f t="shared" ca="1" si="322"/>
        <v>1.2263223608373059</v>
      </c>
      <c r="W709" s="304">
        <f t="shared" ca="1" si="323"/>
        <v>24.870400927266893</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0.76310251193796219</v>
      </c>
      <c r="AH709" s="304">
        <f t="shared" ref="AH709:AH772" ca="1" si="347">IF(AND(L708&lt;L_rampe,Poussee&lt;Poids*SIN(M708)), g*SIN(M708), (-W708+Poussee)/m)</f>
        <v>-9.0273459473633757</v>
      </c>
    </row>
    <row r="710" spans="1:34" x14ac:dyDescent="0.2">
      <c r="A710" s="347">
        <f t="shared" ca="1" si="325"/>
        <v>1E-4</v>
      </c>
      <c r="B710" s="304">
        <f t="shared" ca="1" si="326"/>
        <v>33.031800000001233</v>
      </c>
      <c r="D710" s="306">
        <f t="shared" ca="1" si="327"/>
        <v>-0.56965432700561602</v>
      </c>
      <c r="E710" s="307">
        <f t="shared" ca="1" si="328"/>
        <v>-0.80062262784306526</v>
      </c>
      <c r="F710" s="304">
        <f t="shared" ca="1" si="329"/>
        <v>0.98259994122254901</v>
      </c>
      <c r="G710" s="306">
        <f t="shared" ca="1" si="330"/>
        <v>6.2798448277374685</v>
      </c>
      <c r="H710" s="307">
        <f t="shared" ca="1" si="331"/>
        <v>-99.319970094797185</v>
      </c>
      <c r="I710" s="304">
        <f t="shared" ca="1" si="332"/>
        <v>99.518304400205025</v>
      </c>
      <c r="J710" s="306">
        <f t="shared" ca="1" si="333"/>
        <v>612.90891036688618</v>
      </c>
      <c r="K710" s="307">
        <f t="shared" ca="1" si="334"/>
        <v>-10.798891115087994</v>
      </c>
      <c r="L710" s="304">
        <f t="shared" ca="1" si="319"/>
        <v>613.00403624808155</v>
      </c>
      <c r="M710" s="306">
        <f t="shared" ca="1" si="335"/>
        <v>-1.5076519637052752</v>
      </c>
      <c r="N710" s="304">
        <f t="shared" ca="1" si="336"/>
        <v>-86.382094494923038</v>
      </c>
      <c r="P710" s="310">
        <f t="shared" ca="1" si="337"/>
        <v>23</v>
      </c>
      <c r="Q710" s="304">
        <f t="shared" ca="1" si="338"/>
        <v>0</v>
      </c>
      <c r="R710" s="306">
        <f t="shared" ca="1" si="339"/>
        <v>0</v>
      </c>
      <c r="S710" s="307">
        <f t="shared" ca="1" si="340"/>
        <v>2.7549999999999994</v>
      </c>
      <c r="T710" s="304">
        <f t="shared" ca="1" si="320"/>
        <v>27.026549999999997</v>
      </c>
      <c r="U710" s="311">
        <f t="shared" ca="1" si="321"/>
        <v>0</v>
      </c>
      <c r="V710" s="306">
        <f t="shared" ca="1" si="322"/>
        <v>1.2263235788207769</v>
      </c>
      <c r="W710" s="304">
        <f t="shared" ca="1" si="323"/>
        <v>24.870463768576304</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0.76308008674494943</v>
      </c>
      <c r="AH710" s="304">
        <f t="shared" ca="1" si="347"/>
        <v>-9.0273687576286381</v>
      </c>
    </row>
    <row r="711" spans="1:34" x14ac:dyDescent="0.2">
      <c r="A711" s="347">
        <f t="shared" ca="1" si="325"/>
        <v>1E-4</v>
      </c>
      <c r="B711" s="304">
        <f t="shared" ca="1" si="326"/>
        <v>33.031900000001237</v>
      </c>
      <c r="D711" s="306">
        <f t="shared" ca="1" si="327"/>
        <v>-0.56965016219939124</v>
      </c>
      <c r="E711" s="307">
        <f t="shared" ca="1" si="328"/>
        <v>-0.80059950904489163</v>
      </c>
      <c r="F711" s="304">
        <f t="shared" ca="1" si="329"/>
        <v>0.98257868955962724</v>
      </c>
      <c r="G711" s="306">
        <f t="shared" ca="1" si="330"/>
        <v>6.2797878627212489</v>
      </c>
      <c r="H711" s="307">
        <f t="shared" ca="1" si="331"/>
        <v>-99.320050154748088</v>
      </c>
      <c r="I711" s="304">
        <f t="shared" ca="1" si="332"/>
        <v>99.518380705990467</v>
      </c>
      <c r="J711" s="306">
        <f t="shared" ca="1" si="333"/>
        <v>612.90891036688618</v>
      </c>
      <c r="K711" s="307">
        <f t="shared" ca="1" si="334"/>
        <v>-10.80882311610047</v>
      </c>
      <c r="L711" s="304">
        <f t="shared" ca="1" si="319"/>
        <v>613.00421129408141</v>
      </c>
      <c r="M711" s="306">
        <f t="shared" ca="1" si="335"/>
        <v>-1.5076525857357341</v>
      </c>
      <c r="N711" s="304">
        <f t="shared" ca="1" si="336"/>
        <v>-86.382130134643063</v>
      </c>
      <c r="P711" s="310">
        <f t="shared" ca="1" si="337"/>
        <v>23</v>
      </c>
      <c r="Q711" s="304">
        <f t="shared" ca="1" si="338"/>
        <v>0</v>
      </c>
      <c r="R711" s="306">
        <f t="shared" ca="1" si="339"/>
        <v>0</v>
      </c>
      <c r="S711" s="307">
        <f t="shared" ca="1" si="340"/>
        <v>2.7549999999999994</v>
      </c>
      <c r="T711" s="304">
        <f t="shared" ca="1" si="320"/>
        <v>27.026549999999997</v>
      </c>
      <c r="U711" s="311">
        <f t="shared" ca="1" si="321"/>
        <v>0</v>
      </c>
      <c r="V711" s="306">
        <f t="shared" ca="1" si="322"/>
        <v>1.2263247968064399</v>
      </c>
      <c r="W711" s="304">
        <f t="shared" ca="1" si="323"/>
        <v>24.87052660891435</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0.76305766189665825</v>
      </c>
      <c r="AH711" s="304">
        <f t="shared" ca="1" si="347"/>
        <v>-9.0273915675413097</v>
      </c>
    </row>
    <row r="712" spans="1:34" x14ac:dyDescent="0.2">
      <c r="A712" s="347">
        <f t="shared" ca="1" si="325"/>
        <v>1E-4</v>
      </c>
      <c r="B712" s="304">
        <f t="shared" ca="1" si="326"/>
        <v>33.03200000000124</v>
      </c>
      <c r="D712" s="306">
        <f t="shared" ca="1" si="327"/>
        <v>-0.56964599740180732</v>
      </c>
      <c r="E712" s="307">
        <f t="shared" ca="1" si="328"/>
        <v>-0.80057639060405172</v>
      </c>
      <c r="F712" s="304">
        <f t="shared" ca="1" si="329"/>
        <v>0.98255743829483633</v>
      </c>
      <c r="G712" s="306">
        <f t="shared" ca="1" si="330"/>
        <v>6.2797308981215085</v>
      </c>
      <c r="H712" s="307">
        <f t="shared" ca="1" si="331"/>
        <v>-99.320130212387156</v>
      </c>
      <c r="I712" s="304">
        <f t="shared" ca="1" si="332"/>
        <v>99.518457009533464</v>
      </c>
      <c r="J712" s="306">
        <f t="shared" ca="1" si="333"/>
        <v>612.90891036688618</v>
      </c>
      <c r="K712" s="307">
        <f t="shared" ca="1" si="334"/>
        <v>-10.818755125118827</v>
      </c>
      <c r="L712" s="304">
        <f t="shared" ca="1" si="319"/>
        <v>613.00438650109265</v>
      </c>
      <c r="M712" s="306">
        <f t="shared" ca="1" si="335"/>
        <v>-1.5076532077595968</v>
      </c>
      <c r="N712" s="304">
        <f t="shared" ca="1" si="336"/>
        <v>-86.38216577398515</v>
      </c>
      <c r="P712" s="310">
        <f t="shared" ca="1" si="337"/>
        <v>23</v>
      </c>
      <c r="Q712" s="304">
        <f t="shared" ca="1" si="338"/>
        <v>0</v>
      </c>
      <c r="R712" s="306">
        <f t="shared" ca="1" si="339"/>
        <v>0</v>
      </c>
      <c r="S712" s="307">
        <f t="shared" ca="1" si="340"/>
        <v>2.7549999999999994</v>
      </c>
      <c r="T712" s="304">
        <f t="shared" ca="1" si="320"/>
        <v>27.026549999999997</v>
      </c>
      <c r="U712" s="311">
        <f t="shared" ca="1" si="321"/>
        <v>0</v>
      </c>
      <c r="V712" s="306">
        <f t="shared" ca="1" si="322"/>
        <v>1.2263260147942945</v>
      </c>
      <c r="W712" s="304">
        <f t="shared" ca="1" si="323"/>
        <v>24.870589448281031</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0.76303523739307622</v>
      </c>
      <c r="AH712" s="304">
        <f t="shared" ca="1" si="347"/>
        <v>-9.0274143771013993</v>
      </c>
    </row>
    <row r="713" spans="1:34" x14ac:dyDescent="0.2">
      <c r="A713" s="347">
        <f t="shared" ca="1" si="325"/>
        <v>1E-4</v>
      </c>
      <c r="B713" s="304">
        <f t="shared" ca="1" si="326"/>
        <v>33.032100000001243</v>
      </c>
      <c r="D713" s="306">
        <f t="shared" ca="1" si="327"/>
        <v>-0.56964183261286361</v>
      </c>
      <c r="E713" s="307">
        <f t="shared" ca="1" si="328"/>
        <v>-0.80055327252054376</v>
      </c>
      <c r="F713" s="304">
        <f t="shared" ca="1" si="329"/>
        <v>0.98253618742817495</v>
      </c>
      <c r="G713" s="306">
        <f t="shared" ca="1" si="330"/>
        <v>6.2796739339382475</v>
      </c>
      <c r="H713" s="307">
        <f t="shared" ca="1" si="331"/>
        <v>-99.320210267714401</v>
      </c>
      <c r="I713" s="304">
        <f t="shared" ca="1" si="332"/>
        <v>99.518533310834044</v>
      </c>
      <c r="J713" s="306">
        <f t="shared" ca="1" si="333"/>
        <v>612.90891036688618</v>
      </c>
      <c r="K713" s="307">
        <f t="shared" ca="1" si="334"/>
        <v>-10.828687142142831</v>
      </c>
      <c r="L713" s="304">
        <f t="shared" ca="1" si="319"/>
        <v>613.00456186911538</v>
      </c>
      <c r="M713" s="306">
        <f t="shared" ca="1" si="335"/>
        <v>-1.5076538297768631</v>
      </c>
      <c r="N713" s="304">
        <f t="shared" ca="1" si="336"/>
        <v>-86.3822014129493</v>
      </c>
      <c r="P713" s="310">
        <f t="shared" ca="1" si="337"/>
        <v>23</v>
      </c>
      <c r="Q713" s="304">
        <f t="shared" ca="1" si="338"/>
        <v>0</v>
      </c>
      <c r="R713" s="306">
        <f t="shared" ca="1" si="339"/>
        <v>0</v>
      </c>
      <c r="S713" s="307">
        <f t="shared" ca="1" si="340"/>
        <v>2.7549999999999994</v>
      </c>
      <c r="T713" s="304">
        <f t="shared" ca="1" si="320"/>
        <v>27.026549999999997</v>
      </c>
      <c r="U713" s="311">
        <f t="shared" ca="1" si="321"/>
        <v>0</v>
      </c>
      <c r="V713" s="306">
        <f t="shared" ca="1" si="322"/>
        <v>1.2263272327843422</v>
      </c>
      <c r="W713" s="304">
        <f t="shared" ca="1" si="323"/>
        <v>24.870652286676382</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0.76301281323420689</v>
      </c>
      <c r="AH713" s="304">
        <f t="shared" ca="1" si="347"/>
        <v>-9.0274371863089051</v>
      </c>
    </row>
    <row r="714" spans="1:34" x14ac:dyDescent="0.2">
      <c r="A714" s="347">
        <f t="shared" ca="1" si="325"/>
        <v>1E-4</v>
      </c>
      <c r="B714" s="304">
        <f t="shared" ca="1" si="326"/>
        <v>33.032200000001247</v>
      </c>
      <c r="D714" s="306">
        <f t="shared" ca="1" si="327"/>
        <v>-0.56963766783256198</v>
      </c>
      <c r="E714" s="307">
        <f t="shared" ca="1" si="328"/>
        <v>-0.80053015479435352</v>
      </c>
      <c r="F714" s="304">
        <f t="shared" ca="1" si="329"/>
        <v>0.9825149369596331</v>
      </c>
      <c r="G714" s="306">
        <f t="shared" ca="1" si="330"/>
        <v>6.2796169701714639</v>
      </c>
      <c r="H714" s="307">
        <f t="shared" ca="1" si="331"/>
        <v>-99.320290320729882</v>
      </c>
      <c r="I714" s="304">
        <f t="shared" ca="1" si="332"/>
        <v>99.518609609892238</v>
      </c>
      <c r="J714" s="306">
        <f t="shared" ca="1" si="333"/>
        <v>612.90891036688618</v>
      </c>
      <c r="K714" s="307">
        <f t="shared" ca="1" si="334"/>
        <v>-10.838619167172254</v>
      </c>
      <c r="L714" s="304">
        <f t="shared" ca="1" si="319"/>
        <v>613.00473739814981</v>
      </c>
      <c r="M714" s="306">
        <f t="shared" ca="1" si="335"/>
        <v>-1.5076544517875332</v>
      </c>
      <c r="N714" s="304">
        <f t="shared" ca="1" si="336"/>
        <v>-86.382237051535512</v>
      </c>
      <c r="P714" s="310">
        <f t="shared" ca="1" si="337"/>
        <v>23</v>
      </c>
      <c r="Q714" s="304">
        <f t="shared" ca="1" si="338"/>
        <v>0</v>
      </c>
      <c r="R714" s="306">
        <f t="shared" ca="1" si="339"/>
        <v>0</v>
      </c>
      <c r="S714" s="307">
        <f t="shared" ca="1" si="340"/>
        <v>2.7549999999999994</v>
      </c>
      <c r="T714" s="304">
        <f t="shared" ca="1" si="320"/>
        <v>27.026549999999997</v>
      </c>
      <c r="U714" s="311">
        <f t="shared" ca="1" si="321"/>
        <v>0</v>
      </c>
      <c r="V714" s="306">
        <f t="shared" ca="1" si="322"/>
        <v>1.2263284507765808</v>
      </c>
      <c r="W714" s="304">
        <f t="shared" ca="1" si="323"/>
        <v>24.870715124100382</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0.7629903894200325</v>
      </c>
      <c r="AH714" s="304">
        <f t="shared" ca="1" si="347"/>
        <v>-9.0274599951638432</v>
      </c>
    </row>
    <row r="715" spans="1:34" x14ac:dyDescent="0.2">
      <c r="A715" s="347">
        <f t="shared" ca="1" si="325"/>
        <v>1E-4</v>
      </c>
      <c r="B715" s="304">
        <f t="shared" ca="1" si="326"/>
        <v>33.03230000000125</v>
      </c>
      <c r="D715" s="306">
        <f t="shared" ca="1" si="327"/>
        <v>-0.56963350306090299</v>
      </c>
      <c r="E715" s="307">
        <f t="shared" ca="1" si="328"/>
        <v>-0.80050703742549345</v>
      </c>
      <c r="F715" s="304">
        <f t="shared" ca="1" si="329"/>
        <v>0.98249368688922178</v>
      </c>
      <c r="G715" s="306">
        <f t="shared" ca="1" si="330"/>
        <v>6.2795600068211579</v>
      </c>
      <c r="H715" s="307">
        <f t="shared" ca="1" si="331"/>
        <v>-99.320370371433626</v>
      </c>
      <c r="I715" s="304">
        <f t="shared" ca="1" si="332"/>
        <v>99.518685906708086</v>
      </c>
      <c r="J715" s="306">
        <f t="shared" ca="1" si="333"/>
        <v>612.90891036688618</v>
      </c>
      <c r="K715" s="307">
        <f t="shared" ca="1" si="334"/>
        <v>-10.848551200206863</v>
      </c>
      <c r="L715" s="304">
        <f t="shared" ca="1" si="319"/>
        <v>613.00491308819642</v>
      </c>
      <c r="M715" s="306">
        <f t="shared" ca="1" si="335"/>
        <v>-1.5076550737916072</v>
      </c>
      <c r="N715" s="304">
        <f t="shared" ca="1" si="336"/>
        <v>-86.382272689743786</v>
      </c>
      <c r="P715" s="310">
        <f t="shared" ca="1" si="337"/>
        <v>23</v>
      </c>
      <c r="Q715" s="304">
        <f t="shared" ca="1" si="338"/>
        <v>0</v>
      </c>
      <c r="R715" s="306">
        <f t="shared" ca="1" si="339"/>
        <v>0</v>
      </c>
      <c r="S715" s="307">
        <f t="shared" ca="1" si="340"/>
        <v>2.7549999999999994</v>
      </c>
      <c r="T715" s="304">
        <f t="shared" ca="1" si="320"/>
        <v>27.026549999999997</v>
      </c>
      <c r="U715" s="311">
        <f t="shared" ca="1" si="321"/>
        <v>0</v>
      </c>
      <c r="V715" s="306">
        <f t="shared" ca="1" si="322"/>
        <v>1.2263296687710126</v>
      </c>
      <c r="W715" s="304">
        <f t="shared" ca="1" si="323"/>
        <v>24.87077796055307</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0.76296796595056726</v>
      </c>
      <c r="AH715" s="304">
        <f t="shared" ca="1" si="347"/>
        <v>-9.0274828036662029</v>
      </c>
    </row>
    <row r="716" spans="1:34" x14ac:dyDescent="0.2">
      <c r="A716" s="347">
        <f t="shared" ca="1" si="325"/>
        <v>1E-4</v>
      </c>
      <c r="B716" s="304">
        <f t="shared" ca="1" si="326"/>
        <v>33.032400000001253</v>
      </c>
      <c r="D716" s="306">
        <f t="shared" ca="1" si="327"/>
        <v>-0.56962933829788664</v>
      </c>
      <c r="E716" s="307">
        <f t="shared" ca="1" si="328"/>
        <v>-0.80048392041394756</v>
      </c>
      <c r="F716" s="304">
        <f t="shared" ca="1" si="329"/>
        <v>0.98247243721692845</v>
      </c>
      <c r="G716" s="306">
        <f t="shared" ca="1" si="330"/>
        <v>6.2795030438873285</v>
      </c>
      <c r="H716" s="307">
        <f t="shared" ca="1" si="331"/>
        <v>-99.320450419825661</v>
      </c>
      <c r="I716" s="304">
        <f t="shared" ca="1" si="332"/>
        <v>99.518762201281604</v>
      </c>
      <c r="J716" s="306">
        <f t="shared" ca="1" si="333"/>
        <v>612.90891036688618</v>
      </c>
      <c r="K716" s="307">
        <f t="shared" ca="1" si="334"/>
        <v>-10.858483241246427</v>
      </c>
      <c r="L716" s="304">
        <f t="shared" ca="1" si="319"/>
        <v>613.00508893925519</v>
      </c>
      <c r="M716" s="306">
        <f t="shared" ca="1" si="335"/>
        <v>-1.5076556957890852</v>
      </c>
      <c r="N716" s="304">
        <f t="shared" ca="1" si="336"/>
        <v>-86.382308327574137</v>
      </c>
      <c r="P716" s="310">
        <f t="shared" ca="1" si="337"/>
        <v>23</v>
      </c>
      <c r="Q716" s="304">
        <f t="shared" ca="1" si="338"/>
        <v>0</v>
      </c>
      <c r="R716" s="306">
        <f t="shared" ca="1" si="339"/>
        <v>0</v>
      </c>
      <c r="S716" s="307">
        <f t="shared" ca="1" si="340"/>
        <v>2.7549999999999994</v>
      </c>
      <c r="T716" s="304">
        <f t="shared" ca="1" si="320"/>
        <v>27.026549999999997</v>
      </c>
      <c r="U716" s="311">
        <f t="shared" ca="1" si="321"/>
        <v>0</v>
      </c>
      <c r="V716" s="306">
        <f t="shared" ca="1" si="322"/>
        <v>1.2263308867676357</v>
      </c>
      <c r="W716" s="304">
        <f t="shared" ca="1" si="323"/>
        <v>24.870840796034422</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0.76294554282579341</v>
      </c>
      <c r="AH716" s="304">
        <f t="shared" ca="1" si="347"/>
        <v>-9.0275056118159984</v>
      </c>
    </row>
    <row r="717" spans="1:34" x14ac:dyDescent="0.2">
      <c r="A717" s="347">
        <f t="shared" ca="1" si="325"/>
        <v>1E-4</v>
      </c>
      <c r="B717" s="304">
        <f t="shared" ca="1" si="326"/>
        <v>33.032500000001257</v>
      </c>
      <c r="D717" s="306">
        <f t="shared" ca="1" si="327"/>
        <v>-0.5696251735435135</v>
      </c>
      <c r="E717" s="307">
        <f t="shared" ca="1" si="328"/>
        <v>-0.80046080375972117</v>
      </c>
      <c r="F717" s="304">
        <f t="shared" ca="1" si="329"/>
        <v>0.98245118794275821</v>
      </c>
      <c r="G717" s="306">
        <f t="shared" ca="1" si="330"/>
        <v>6.279446081369974</v>
      </c>
      <c r="H717" s="307">
        <f t="shared" ca="1" si="331"/>
        <v>-99.320530465906032</v>
      </c>
      <c r="I717" s="304">
        <f t="shared" ca="1" si="332"/>
        <v>99.518838493612861</v>
      </c>
      <c r="J717" s="306">
        <f t="shared" ca="1" si="333"/>
        <v>612.90891036688618</v>
      </c>
      <c r="K717" s="307">
        <f t="shared" ca="1" si="334"/>
        <v>-10.868415290290713</v>
      </c>
      <c r="L717" s="304">
        <f t="shared" ca="1" si="319"/>
        <v>613.00526495132647</v>
      </c>
      <c r="M717" s="306">
        <f t="shared" ca="1" si="335"/>
        <v>-1.5076563177799676</v>
      </c>
      <c r="N717" s="304">
        <f t="shared" ca="1" si="336"/>
        <v>-86.382343965026593</v>
      </c>
      <c r="P717" s="310">
        <f t="shared" ca="1" si="337"/>
        <v>23</v>
      </c>
      <c r="Q717" s="304">
        <f t="shared" ca="1" si="338"/>
        <v>0</v>
      </c>
      <c r="R717" s="306">
        <f t="shared" ca="1" si="339"/>
        <v>0</v>
      </c>
      <c r="S717" s="307">
        <f t="shared" ca="1" si="340"/>
        <v>2.7549999999999994</v>
      </c>
      <c r="T717" s="304">
        <f t="shared" ca="1" si="320"/>
        <v>27.026549999999997</v>
      </c>
      <c r="U717" s="311">
        <f t="shared" ca="1" si="321"/>
        <v>0</v>
      </c>
      <c r="V717" s="306">
        <f t="shared" ca="1" si="322"/>
        <v>1.2263321047664513</v>
      </c>
      <c r="W717" s="304">
        <f t="shared" ca="1" si="323"/>
        <v>24.870903630544486</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0.7629231200457216</v>
      </c>
      <c r="AH717" s="304">
        <f t="shared" ca="1" si="347"/>
        <v>-9.0275284196132226</v>
      </c>
    </row>
    <row r="718" spans="1:34" x14ac:dyDescent="0.2">
      <c r="A718" s="347">
        <f t="shared" ca="1" si="325"/>
        <v>1E-4</v>
      </c>
      <c r="B718" s="304">
        <f t="shared" ca="1" si="326"/>
        <v>33.03260000000126</v>
      </c>
      <c r="D718" s="306">
        <f t="shared" ca="1" si="327"/>
        <v>-0.56962100879778188</v>
      </c>
      <c r="E718" s="307">
        <f t="shared" ca="1" si="328"/>
        <v>-0.80043768746280186</v>
      </c>
      <c r="F718" s="304">
        <f t="shared" ca="1" si="329"/>
        <v>0.98242993906670051</v>
      </c>
      <c r="G718" s="306">
        <f t="shared" ca="1" si="330"/>
        <v>6.2793891192690943</v>
      </c>
      <c r="H718" s="307">
        <f t="shared" ca="1" si="331"/>
        <v>-99.320610509674779</v>
      </c>
      <c r="I718" s="304">
        <f t="shared" ca="1" si="332"/>
        <v>99.518914783701874</v>
      </c>
      <c r="J718" s="306">
        <f t="shared" ca="1" si="333"/>
        <v>612.90891036688618</v>
      </c>
      <c r="K718" s="307">
        <f t="shared" ca="1" si="334"/>
        <v>-10.878347347339492</v>
      </c>
      <c r="L718" s="304">
        <f t="shared" ca="1" si="319"/>
        <v>613.00544112441048</v>
      </c>
      <c r="M718" s="306">
        <f t="shared" ca="1" si="335"/>
        <v>-1.5076569397642539</v>
      </c>
      <c r="N718" s="304">
        <f t="shared" ca="1" si="336"/>
        <v>-86.382379602101125</v>
      </c>
      <c r="P718" s="310">
        <f t="shared" ca="1" si="337"/>
        <v>23</v>
      </c>
      <c r="Q718" s="304">
        <f t="shared" ca="1" si="338"/>
        <v>0</v>
      </c>
      <c r="R718" s="306">
        <f t="shared" ca="1" si="339"/>
        <v>0</v>
      </c>
      <c r="S718" s="307">
        <f t="shared" ca="1" si="340"/>
        <v>2.7549999999999994</v>
      </c>
      <c r="T718" s="304">
        <f t="shared" ca="1" si="320"/>
        <v>27.026549999999997</v>
      </c>
      <c r="U718" s="311">
        <f t="shared" ca="1" si="321"/>
        <v>0</v>
      </c>
      <c r="V718" s="306">
        <f t="shared" ca="1" si="322"/>
        <v>1.2263333227674584</v>
      </c>
      <c r="W718" s="304">
        <f t="shared" ca="1" si="323"/>
        <v>24.870966464083253</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0.76290069761033408</v>
      </c>
      <c r="AH718" s="304">
        <f t="shared" ca="1" si="347"/>
        <v>-9.0275512270578915</v>
      </c>
    </row>
    <row r="719" spans="1:34" x14ac:dyDescent="0.2">
      <c r="A719" s="347">
        <f t="shared" ca="1" si="325"/>
        <v>1E-4</v>
      </c>
      <c r="B719" s="304">
        <f t="shared" ca="1" si="326"/>
        <v>33.032700000001263</v>
      </c>
      <c r="D719" s="306">
        <f t="shared" ca="1" si="327"/>
        <v>-0.56961684406069646</v>
      </c>
      <c r="E719" s="307">
        <f t="shared" ca="1" si="328"/>
        <v>-0.80041457152318785</v>
      </c>
      <c r="F719" s="304">
        <f t="shared" ca="1" si="329"/>
        <v>0.98240869058875702</v>
      </c>
      <c r="G719" s="306">
        <f t="shared" ca="1" si="330"/>
        <v>6.2793321575846885</v>
      </c>
      <c r="H719" s="307">
        <f t="shared" ca="1" si="331"/>
        <v>-99.320690551131932</v>
      </c>
      <c r="I719" s="304">
        <f t="shared" ca="1" si="332"/>
        <v>99.518991071548683</v>
      </c>
      <c r="J719" s="306">
        <f t="shared" ca="1" si="333"/>
        <v>612.90891036688618</v>
      </c>
      <c r="K719" s="307">
        <f t="shared" ca="1" si="334"/>
        <v>-10.888279412392531</v>
      </c>
      <c r="L719" s="304">
        <f t="shared" ca="1" si="319"/>
        <v>613.00561745850757</v>
      </c>
      <c r="M719" s="306">
        <f t="shared" ca="1" si="335"/>
        <v>-1.5076575617419443</v>
      </c>
      <c r="N719" s="304">
        <f t="shared" ca="1" si="336"/>
        <v>-86.382415238797734</v>
      </c>
      <c r="P719" s="310">
        <f t="shared" ca="1" si="337"/>
        <v>23</v>
      </c>
      <c r="Q719" s="304">
        <f t="shared" ca="1" si="338"/>
        <v>0</v>
      </c>
      <c r="R719" s="306">
        <f t="shared" ca="1" si="339"/>
        <v>0</v>
      </c>
      <c r="S719" s="307">
        <f t="shared" ca="1" si="340"/>
        <v>2.7549999999999994</v>
      </c>
      <c r="T719" s="304">
        <f t="shared" ca="1" si="320"/>
        <v>27.026549999999997</v>
      </c>
      <c r="U719" s="311">
        <f t="shared" ca="1" si="321"/>
        <v>0</v>
      </c>
      <c r="V719" s="306">
        <f t="shared" ca="1" si="322"/>
        <v>1.2263345407706581</v>
      </c>
      <c r="W719" s="304">
        <f t="shared" ca="1" si="323"/>
        <v>24.871029296650754</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0.76287827551963261</v>
      </c>
      <c r="AH719" s="304">
        <f t="shared" ca="1" si="347"/>
        <v>-9.0275740341500033</v>
      </c>
    </row>
    <row r="720" spans="1:34" x14ac:dyDescent="0.2">
      <c r="A720" s="347">
        <f t="shared" ca="1" si="325"/>
        <v>1E-4</v>
      </c>
      <c r="B720" s="304">
        <f t="shared" ca="1" si="326"/>
        <v>33.032800000001266</v>
      </c>
      <c r="D720" s="306">
        <f t="shared" ca="1" si="327"/>
        <v>-0.56961267933225734</v>
      </c>
      <c r="E720" s="307">
        <f t="shared" ca="1" si="328"/>
        <v>-0.8003914559408738</v>
      </c>
      <c r="F720" s="304">
        <f t="shared" ca="1" si="329"/>
        <v>0.98238744250892407</v>
      </c>
      <c r="G720" s="306">
        <f t="shared" ca="1" si="330"/>
        <v>6.279275196316755</v>
      </c>
      <c r="H720" s="307">
        <f t="shared" ca="1" si="331"/>
        <v>-99.320770590277533</v>
      </c>
      <c r="I720" s="304">
        <f t="shared" ca="1" si="332"/>
        <v>99.519067357153304</v>
      </c>
      <c r="J720" s="306">
        <f t="shared" ca="1" si="333"/>
        <v>612.90891036688618</v>
      </c>
      <c r="K720" s="307">
        <f t="shared" ca="1" si="334"/>
        <v>-10.898211485449602</v>
      </c>
      <c r="L720" s="304">
        <f t="shared" ca="1" si="319"/>
        <v>613.00579395361774</v>
      </c>
      <c r="M720" s="306">
        <f t="shared" ca="1" si="335"/>
        <v>-1.5076581837130394</v>
      </c>
      <c r="N720" s="304">
        <f t="shared" ca="1" si="336"/>
        <v>-86.382450875116461</v>
      </c>
      <c r="P720" s="310">
        <f t="shared" ca="1" si="337"/>
        <v>23</v>
      </c>
      <c r="Q720" s="304">
        <f t="shared" ca="1" si="338"/>
        <v>0</v>
      </c>
      <c r="R720" s="306">
        <f t="shared" ca="1" si="339"/>
        <v>0</v>
      </c>
      <c r="S720" s="307">
        <f t="shared" ca="1" si="340"/>
        <v>2.7549999999999994</v>
      </c>
      <c r="T720" s="304">
        <f t="shared" ca="1" si="320"/>
        <v>27.026549999999997</v>
      </c>
      <c r="U720" s="311">
        <f t="shared" ca="1" si="321"/>
        <v>0</v>
      </c>
      <c r="V720" s="306">
        <f t="shared" ca="1" si="322"/>
        <v>1.2263357587760493</v>
      </c>
      <c r="W720" s="304">
        <f t="shared" ca="1" si="323"/>
        <v>24.871092128246971</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0.76285585377360832</v>
      </c>
      <c r="AH720" s="304">
        <f t="shared" ca="1" si="347"/>
        <v>-9.0275968408895668</v>
      </c>
    </row>
    <row r="721" spans="1:34" x14ac:dyDescent="0.2">
      <c r="A721" s="347">
        <f t="shared" ca="1" si="325"/>
        <v>1E-4</v>
      </c>
      <c r="B721" s="304">
        <f t="shared" ca="1" si="326"/>
        <v>33.03290000000127</v>
      </c>
      <c r="D721" s="306">
        <f t="shared" ca="1" si="327"/>
        <v>-0.56960851461246109</v>
      </c>
      <c r="E721" s="307">
        <f t="shared" ca="1" si="328"/>
        <v>-0.80036834071586149</v>
      </c>
      <c r="F721" s="304">
        <f t="shared" ca="1" si="329"/>
        <v>0.98236619482720178</v>
      </c>
      <c r="G721" s="306">
        <f t="shared" ca="1" si="330"/>
        <v>6.2792182354652937</v>
      </c>
      <c r="H721" s="307">
        <f t="shared" ca="1" si="331"/>
        <v>-99.320850627111611</v>
      </c>
      <c r="I721" s="304">
        <f t="shared" ca="1" si="332"/>
        <v>99.519143640515793</v>
      </c>
      <c r="J721" s="306">
        <f t="shared" ca="1" si="333"/>
        <v>612.90891036688618</v>
      </c>
      <c r="K721" s="307">
        <f t="shared" ca="1" si="334"/>
        <v>-10.908143566510471</v>
      </c>
      <c r="L721" s="304">
        <f t="shared" ca="1" si="319"/>
        <v>613.00597060974155</v>
      </c>
      <c r="M721" s="306">
        <f t="shared" ca="1" si="335"/>
        <v>-1.5076588056775386</v>
      </c>
      <c r="N721" s="304">
        <f t="shared" ca="1" si="336"/>
        <v>-86.38248651105728</v>
      </c>
      <c r="P721" s="310">
        <f t="shared" ca="1" si="337"/>
        <v>23</v>
      </c>
      <c r="Q721" s="304">
        <f t="shared" ca="1" si="338"/>
        <v>0</v>
      </c>
      <c r="R721" s="306">
        <f t="shared" ca="1" si="339"/>
        <v>0</v>
      </c>
      <c r="S721" s="307">
        <f t="shared" ca="1" si="340"/>
        <v>2.7549999999999994</v>
      </c>
      <c r="T721" s="304">
        <f t="shared" ca="1" si="320"/>
        <v>27.026549999999997</v>
      </c>
      <c r="U721" s="311">
        <f t="shared" ca="1" si="321"/>
        <v>0</v>
      </c>
      <c r="V721" s="306">
        <f t="shared" ca="1" si="322"/>
        <v>1.2263369767836327</v>
      </c>
      <c r="W721" s="304">
        <f t="shared" ca="1" si="323"/>
        <v>24.871154958871944</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0.76283343237226831</v>
      </c>
      <c r="AH721" s="304">
        <f t="shared" ca="1" si="347"/>
        <v>-9.0276196472765786</v>
      </c>
    </row>
    <row r="722" spans="1:34" x14ac:dyDescent="0.2">
      <c r="A722" s="347">
        <f t="shared" ca="1" si="325"/>
        <v>1E-4</v>
      </c>
      <c r="B722" s="304">
        <f t="shared" ca="1" si="326"/>
        <v>33.033000000001273</v>
      </c>
      <c r="D722" s="306">
        <f t="shared" ca="1" si="327"/>
        <v>-0.56960434990131392</v>
      </c>
      <c r="E722" s="307">
        <f t="shared" ca="1" si="328"/>
        <v>-0.80034522584813494</v>
      </c>
      <c r="F722" s="304">
        <f t="shared" ca="1" si="329"/>
        <v>0.98234494754358082</v>
      </c>
      <c r="G722" s="306">
        <f t="shared" ca="1" si="330"/>
        <v>6.2791612750303036</v>
      </c>
      <c r="H722" s="307">
        <f t="shared" ca="1" si="331"/>
        <v>-99.320930661634193</v>
      </c>
      <c r="I722" s="304">
        <f t="shared" ca="1" si="332"/>
        <v>99.519219921636164</v>
      </c>
      <c r="J722" s="306">
        <f t="shared" ca="1" si="333"/>
        <v>612.90891036688618</v>
      </c>
      <c r="K722" s="307">
        <f t="shared" ca="1" si="334"/>
        <v>-10.918075655574908</v>
      </c>
      <c r="L722" s="304">
        <f t="shared" ca="1" si="319"/>
        <v>613.00614742687901</v>
      </c>
      <c r="M722" s="306">
        <f t="shared" ca="1" si="335"/>
        <v>-1.5076594276354427</v>
      </c>
      <c r="N722" s="304">
        <f t="shared" ca="1" si="336"/>
        <v>-86.382522146620218</v>
      </c>
      <c r="P722" s="310">
        <f t="shared" ca="1" si="337"/>
        <v>23</v>
      </c>
      <c r="Q722" s="304">
        <f t="shared" ca="1" si="338"/>
        <v>0</v>
      </c>
      <c r="R722" s="306">
        <f t="shared" ca="1" si="339"/>
        <v>0</v>
      </c>
      <c r="S722" s="307">
        <f t="shared" ca="1" si="340"/>
        <v>2.7549999999999994</v>
      </c>
      <c r="T722" s="304">
        <f t="shared" ca="1" si="320"/>
        <v>27.026549999999997</v>
      </c>
      <c r="U722" s="311">
        <f t="shared" ca="1" si="321"/>
        <v>0</v>
      </c>
      <c r="V722" s="306">
        <f t="shared" ca="1" si="322"/>
        <v>1.226338194793408</v>
      </c>
      <c r="W722" s="304">
        <f t="shared" ca="1" si="323"/>
        <v>24.871217788525652</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0.76281101131559481</v>
      </c>
      <c r="AH722" s="304">
        <f t="shared" ca="1" si="347"/>
        <v>-9.0276424533110529</v>
      </c>
    </row>
    <row r="723" spans="1:34" x14ac:dyDescent="0.2">
      <c r="A723" s="347">
        <f t="shared" ca="1" si="325"/>
        <v>1E-4</v>
      </c>
      <c r="B723" s="304">
        <f t="shared" ca="1" si="326"/>
        <v>33.033100000001276</v>
      </c>
      <c r="D723" s="306">
        <f t="shared" ca="1" si="327"/>
        <v>-0.56960018519881006</v>
      </c>
      <c r="E723" s="307">
        <f t="shared" ca="1" si="328"/>
        <v>-0.80032211133770659</v>
      </c>
      <c r="F723" s="304">
        <f t="shared" ca="1" si="329"/>
        <v>0.98232370065806873</v>
      </c>
      <c r="G723" s="306">
        <f t="shared" ca="1" si="330"/>
        <v>6.279104315011784</v>
      </c>
      <c r="H723" s="307">
        <f t="shared" ca="1" si="331"/>
        <v>-99.321010693845324</v>
      </c>
      <c r="I723" s="304">
        <f t="shared" ca="1" si="332"/>
        <v>99.519296200514475</v>
      </c>
      <c r="J723" s="306">
        <f t="shared" ca="1" si="333"/>
        <v>612.90891036688618</v>
      </c>
      <c r="K723" s="307">
        <f t="shared" ca="1" si="334"/>
        <v>-10.928007752642682</v>
      </c>
      <c r="L723" s="304">
        <f t="shared" ca="1" si="319"/>
        <v>613.00632440503057</v>
      </c>
      <c r="M723" s="306">
        <f t="shared" ca="1" si="335"/>
        <v>-1.5076600495867511</v>
      </c>
      <c r="N723" s="304">
        <f t="shared" ca="1" si="336"/>
        <v>-86.382557781805261</v>
      </c>
      <c r="P723" s="310">
        <f t="shared" ca="1" si="337"/>
        <v>23</v>
      </c>
      <c r="Q723" s="304">
        <f t="shared" ca="1" si="338"/>
        <v>0</v>
      </c>
      <c r="R723" s="306">
        <f t="shared" ca="1" si="339"/>
        <v>0</v>
      </c>
      <c r="S723" s="307">
        <f t="shared" ca="1" si="340"/>
        <v>2.7549999999999994</v>
      </c>
      <c r="T723" s="304">
        <f t="shared" ca="1" si="320"/>
        <v>27.026549999999997</v>
      </c>
      <c r="U723" s="311">
        <f t="shared" ca="1" si="321"/>
        <v>0</v>
      </c>
      <c r="V723" s="306">
        <f t="shared" ca="1" si="322"/>
        <v>1.2263394128053748</v>
      </c>
      <c r="W723" s="304">
        <f t="shared" ca="1" si="323"/>
        <v>24.871280617208129</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0.76278859060360027</v>
      </c>
      <c r="AH723" s="304">
        <f t="shared" ca="1" si="347"/>
        <v>-9.0276652589929789</v>
      </c>
    </row>
    <row r="724" spans="1:34" x14ac:dyDescent="0.2">
      <c r="A724" s="347">
        <f t="shared" ca="1" si="325"/>
        <v>1E-4</v>
      </c>
      <c r="B724" s="304">
        <f t="shared" ca="1" si="326"/>
        <v>33.03320000000128</v>
      </c>
      <c r="D724" s="306">
        <f t="shared" ca="1" si="327"/>
        <v>-0.56959602050495561</v>
      </c>
      <c r="E724" s="307">
        <f t="shared" ca="1" si="328"/>
        <v>-0.80029899718456221</v>
      </c>
      <c r="F724" s="304">
        <f t="shared" ca="1" si="329"/>
        <v>0.98230245417065798</v>
      </c>
      <c r="G724" s="306">
        <f t="shared" ca="1" si="330"/>
        <v>6.2790473554097339</v>
      </c>
      <c r="H724" s="307">
        <f t="shared" ca="1" si="331"/>
        <v>-99.321090723745044</v>
      </c>
      <c r="I724" s="304">
        <f t="shared" ca="1" si="332"/>
        <v>99.519372477150753</v>
      </c>
      <c r="J724" s="306">
        <f t="shared" ca="1" si="333"/>
        <v>612.90891036688618</v>
      </c>
      <c r="K724" s="307">
        <f t="shared" ca="1" si="334"/>
        <v>-10.937939857713561</v>
      </c>
      <c r="L724" s="304">
        <f t="shared" ca="1" si="319"/>
        <v>613.00650154419623</v>
      </c>
      <c r="M724" s="306">
        <f t="shared" ca="1" si="335"/>
        <v>-1.5076606715314644</v>
      </c>
      <c r="N724" s="304">
        <f t="shared" ca="1" si="336"/>
        <v>-86.382593416612423</v>
      </c>
      <c r="P724" s="310">
        <f t="shared" ca="1" si="337"/>
        <v>23</v>
      </c>
      <c r="Q724" s="304">
        <f t="shared" ca="1" si="338"/>
        <v>0</v>
      </c>
      <c r="R724" s="306">
        <f t="shared" ca="1" si="339"/>
        <v>0</v>
      </c>
      <c r="S724" s="307">
        <f t="shared" ca="1" si="340"/>
        <v>2.7549999999999994</v>
      </c>
      <c r="T724" s="304">
        <f t="shared" ca="1" si="320"/>
        <v>27.026549999999997</v>
      </c>
      <c r="U724" s="311">
        <f t="shared" ca="1" si="321"/>
        <v>0</v>
      </c>
      <c r="V724" s="306">
        <f t="shared" ca="1" si="322"/>
        <v>1.2263406308195339</v>
      </c>
      <c r="W724" s="304">
        <f t="shared" ca="1" si="323"/>
        <v>24.871343444919386</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0.76276617023627047</v>
      </c>
      <c r="AH724" s="304">
        <f t="shared" ca="1" si="347"/>
        <v>-9.0276880643223709</v>
      </c>
    </row>
    <row r="725" spans="1:34" x14ac:dyDescent="0.2">
      <c r="A725" s="347">
        <f t="shared" ca="1" si="325"/>
        <v>1E-4</v>
      </c>
      <c r="B725" s="304">
        <f t="shared" ca="1" si="326"/>
        <v>33.033300000001283</v>
      </c>
      <c r="D725" s="306">
        <f t="shared" ca="1" si="327"/>
        <v>-0.56959185581974814</v>
      </c>
      <c r="E725" s="307">
        <f t="shared" ca="1" si="328"/>
        <v>-0.80027588338869649</v>
      </c>
      <c r="F725" s="304">
        <f t="shared" ca="1" si="329"/>
        <v>0.98228120808134334</v>
      </c>
      <c r="G725" s="306">
        <f t="shared" ca="1" si="330"/>
        <v>6.2789903962241516</v>
      </c>
      <c r="H725" s="307">
        <f t="shared" ca="1" si="331"/>
        <v>-99.321170751333383</v>
      </c>
      <c r="I725" s="304">
        <f t="shared" ca="1" si="332"/>
        <v>99.519448751545028</v>
      </c>
      <c r="J725" s="306">
        <f t="shared" ca="1" si="333"/>
        <v>612.90891036688618</v>
      </c>
      <c r="K725" s="307">
        <f t="shared" ca="1" si="334"/>
        <v>-10.947871970787315</v>
      </c>
      <c r="L725" s="304">
        <f t="shared" ca="1" si="319"/>
        <v>613.00667884437644</v>
      </c>
      <c r="M725" s="306">
        <f t="shared" ca="1" si="335"/>
        <v>-1.5076612934695826</v>
      </c>
      <c r="N725" s="304">
        <f t="shared" ca="1" si="336"/>
        <v>-86.382629051041704</v>
      </c>
      <c r="P725" s="310">
        <f t="shared" ca="1" si="337"/>
        <v>23</v>
      </c>
      <c r="Q725" s="304">
        <f t="shared" ca="1" si="338"/>
        <v>0</v>
      </c>
      <c r="R725" s="306">
        <f t="shared" ca="1" si="339"/>
        <v>0</v>
      </c>
      <c r="S725" s="307">
        <f t="shared" ca="1" si="340"/>
        <v>2.7549999999999994</v>
      </c>
      <c r="T725" s="304">
        <f t="shared" ca="1" si="320"/>
        <v>27.026549999999997</v>
      </c>
      <c r="U725" s="311">
        <f t="shared" ca="1" si="321"/>
        <v>0</v>
      </c>
      <c r="V725" s="306">
        <f t="shared" ca="1" si="322"/>
        <v>1.2263418488358846</v>
      </c>
      <c r="W725" s="304">
        <f t="shared" ca="1" si="323"/>
        <v>24.871406271659438</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0.7627437502135983</v>
      </c>
      <c r="AH725" s="304">
        <f t="shared" ca="1" si="347"/>
        <v>-9.0277108692992343</v>
      </c>
    </row>
    <row r="726" spans="1:34" x14ac:dyDescent="0.2">
      <c r="A726" s="347">
        <f t="shared" ca="1" si="325"/>
        <v>1E-4</v>
      </c>
      <c r="B726" s="304">
        <f t="shared" ca="1" si="326"/>
        <v>33.033400000001286</v>
      </c>
      <c r="D726" s="306">
        <f t="shared" ca="1" si="327"/>
        <v>-0.56958769114318875</v>
      </c>
      <c r="E726" s="307">
        <f t="shared" ca="1" si="328"/>
        <v>-0.80025276995010408</v>
      </c>
      <c r="F726" s="304">
        <f t="shared" ca="1" si="329"/>
        <v>0.98225996239012137</v>
      </c>
      <c r="G726" s="306">
        <f t="shared" ca="1" si="330"/>
        <v>6.278933437455037</v>
      </c>
      <c r="H726" s="307">
        <f t="shared" ca="1" si="331"/>
        <v>-99.321250776610384</v>
      </c>
      <c r="I726" s="304">
        <f t="shared" ca="1" si="332"/>
        <v>99.519525023697327</v>
      </c>
      <c r="J726" s="306">
        <f t="shared" ca="1" si="333"/>
        <v>612.90891036688618</v>
      </c>
      <c r="K726" s="307">
        <f t="shared" ca="1" si="334"/>
        <v>-10.957804091863713</v>
      </c>
      <c r="L726" s="304">
        <f t="shared" ca="1" si="319"/>
        <v>613.00685630557132</v>
      </c>
      <c r="M726" s="306">
        <f t="shared" ca="1" si="335"/>
        <v>-1.5076619154011055</v>
      </c>
      <c r="N726" s="304">
        <f t="shared" ca="1" si="336"/>
        <v>-86.382664685093118</v>
      </c>
      <c r="P726" s="310">
        <f t="shared" ca="1" si="337"/>
        <v>23</v>
      </c>
      <c r="Q726" s="304">
        <f t="shared" ca="1" si="338"/>
        <v>0</v>
      </c>
      <c r="R726" s="306">
        <f t="shared" ca="1" si="339"/>
        <v>0</v>
      </c>
      <c r="S726" s="307">
        <f t="shared" ca="1" si="340"/>
        <v>2.7549999999999994</v>
      </c>
      <c r="T726" s="304">
        <f t="shared" ca="1" si="320"/>
        <v>27.026549999999997</v>
      </c>
      <c r="U726" s="311">
        <f t="shared" ca="1" si="321"/>
        <v>0</v>
      </c>
      <c r="V726" s="306">
        <f t="shared" ca="1" si="322"/>
        <v>1.2263430668544271</v>
      </c>
      <c r="W726" s="304">
        <f t="shared" ca="1" si="323"/>
        <v>24.871469097428268</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0.76272133053558377</v>
      </c>
      <c r="AH726" s="304">
        <f t="shared" ca="1" si="347"/>
        <v>-9.0277336739235725</v>
      </c>
    </row>
    <row r="727" spans="1:34" x14ac:dyDescent="0.2">
      <c r="A727" s="347">
        <f t="shared" ca="1" si="325"/>
        <v>1E-4</v>
      </c>
      <c r="B727" s="304">
        <f t="shared" ca="1" si="326"/>
        <v>33.03350000000129</v>
      </c>
      <c r="D727" s="306">
        <f t="shared" ca="1" si="327"/>
        <v>-0.56958352647527866</v>
      </c>
      <c r="E727" s="307">
        <f t="shared" ca="1" si="328"/>
        <v>-0.80022965686879211</v>
      </c>
      <c r="F727" s="304">
        <f t="shared" ca="1" si="329"/>
        <v>0.98223871709699939</v>
      </c>
      <c r="G727" s="306">
        <f t="shared" ca="1" si="330"/>
        <v>6.2788764791023892</v>
      </c>
      <c r="H727" s="307">
        <f t="shared" ca="1" si="331"/>
        <v>-99.321330799576074</v>
      </c>
      <c r="I727" s="304">
        <f t="shared" ca="1" si="332"/>
        <v>99.519601293607707</v>
      </c>
      <c r="J727" s="306">
        <f t="shared" ca="1" si="333"/>
        <v>612.90891036688618</v>
      </c>
      <c r="K727" s="307">
        <f t="shared" ca="1" si="334"/>
        <v>-10.967736220942522</v>
      </c>
      <c r="L727" s="304">
        <f t="shared" ca="1" si="319"/>
        <v>613.00703392778121</v>
      </c>
      <c r="M727" s="306">
        <f t="shared" ca="1" si="335"/>
        <v>-1.5076625373260333</v>
      </c>
      <c r="N727" s="304">
        <f t="shared" ca="1" si="336"/>
        <v>-86.382700318766652</v>
      </c>
      <c r="P727" s="310">
        <f t="shared" ca="1" si="337"/>
        <v>23</v>
      </c>
      <c r="Q727" s="304">
        <f t="shared" ca="1" si="338"/>
        <v>0</v>
      </c>
      <c r="R727" s="306">
        <f t="shared" ca="1" si="339"/>
        <v>0</v>
      </c>
      <c r="S727" s="307">
        <f t="shared" ca="1" si="340"/>
        <v>2.7549999999999994</v>
      </c>
      <c r="T727" s="304">
        <f t="shared" ca="1" si="320"/>
        <v>27.026549999999997</v>
      </c>
      <c r="U727" s="311">
        <f t="shared" ca="1" si="321"/>
        <v>0</v>
      </c>
      <c r="V727" s="306">
        <f t="shared" ca="1" si="322"/>
        <v>1.2263442848751616</v>
      </c>
      <c r="W727" s="304">
        <f t="shared" ca="1" si="323"/>
        <v>24.871531922225927</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0.76269891120223043</v>
      </c>
      <c r="AH727" s="304">
        <f t="shared" ca="1" si="347"/>
        <v>-9.0277564781953803</v>
      </c>
    </row>
    <row r="728" spans="1:34" x14ac:dyDescent="0.2">
      <c r="A728" s="347">
        <f t="shared" ca="1" si="325"/>
        <v>1E-4</v>
      </c>
      <c r="B728" s="304">
        <f t="shared" ca="1" si="326"/>
        <v>33.033600000001293</v>
      </c>
      <c r="D728" s="306">
        <f t="shared" ca="1" si="327"/>
        <v>-0.56957936181601954</v>
      </c>
      <c r="E728" s="307">
        <f t="shared" ca="1" si="328"/>
        <v>-0.80020654414474279</v>
      </c>
      <c r="F728" s="304">
        <f t="shared" ca="1" si="329"/>
        <v>0.9822174722019642</v>
      </c>
      <c r="G728" s="306">
        <f t="shared" ca="1" si="330"/>
        <v>6.2788195211662075</v>
      </c>
      <c r="H728" s="307">
        <f t="shared" ca="1" si="331"/>
        <v>-99.321410820230483</v>
      </c>
      <c r="I728" s="304">
        <f t="shared" ca="1" si="332"/>
        <v>99.519677561276154</v>
      </c>
      <c r="J728" s="306">
        <f t="shared" ca="1" si="333"/>
        <v>612.90891036688618</v>
      </c>
      <c r="K728" s="307">
        <f t="shared" ca="1" si="334"/>
        <v>-10.977668358023513</v>
      </c>
      <c r="L728" s="304">
        <f t="shared" ca="1" si="319"/>
        <v>613.00721171100622</v>
      </c>
      <c r="M728" s="306">
        <f t="shared" ca="1" si="335"/>
        <v>-1.5076631592443663</v>
      </c>
      <c r="N728" s="304">
        <f t="shared" ca="1" si="336"/>
        <v>-86.382735952062333</v>
      </c>
      <c r="P728" s="310">
        <f t="shared" ca="1" si="337"/>
        <v>23</v>
      </c>
      <c r="Q728" s="304">
        <f t="shared" ca="1" si="338"/>
        <v>0</v>
      </c>
      <c r="R728" s="306">
        <f t="shared" ca="1" si="339"/>
        <v>0</v>
      </c>
      <c r="S728" s="307">
        <f t="shared" ca="1" si="340"/>
        <v>2.7549999999999994</v>
      </c>
      <c r="T728" s="304">
        <f t="shared" ca="1" si="320"/>
        <v>27.026549999999997</v>
      </c>
      <c r="U728" s="311">
        <f t="shared" ca="1" si="321"/>
        <v>0</v>
      </c>
      <c r="V728" s="306">
        <f t="shared" ca="1" si="322"/>
        <v>1.2263455028980876</v>
      </c>
      <c r="W728" s="304">
        <f t="shared" ca="1" si="323"/>
        <v>24.871594746052384</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0.76267649221352052</v>
      </c>
      <c r="AH728" s="304">
        <f t="shared" ca="1" si="347"/>
        <v>-9.0277792821146754</v>
      </c>
    </row>
    <row r="729" spans="1:34" x14ac:dyDescent="0.2">
      <c r="A729" s="347">
        <f t="shared" ca="1" si="325"/>
        <v>1E-4</v>
      </c>
      <c r="B729" s="304">
        <f t="shared" ca="1" si="326"/>
        <v>33.033700000001296</v>
      </c>
      <c r="D729" s="306">
        <f t="shared" ca="1" si="327"/>
        <v>-0.56957519716540805</v>
      </c>
      <c r="E729" s="307">
        <f t="shared" ca="1" si="328"/>
        <v>-0.8001834317779668</v>
      </c>
      <c r="F729" s="304">
        <f t="shared" ca="1" si="329"/>
        <v>0.98219622770502302</v>
      </c>
      <c r="G729" s="306">
        <f t="shared" ca="1" si="330"/>
        <v>6.2787625636464908</v>
      </c>
      <c r="H729" s="307">
        <f t="shared" ca="1" si="331"/>
        <v>-99.321490838573666</v>
      </c>
      <c r="I729" s="304">
        <f t="shared" ca="1" si="332"/>
        <v>99.519753826702768</v>
      </c>
      <c r="J729" s="306">
        <f t="shared" ca="1" si="333"/>
        <v>612.90891036688618</v>
      </c>
      <c r="K729" s="307">
        <f t="shared" ca="1" si="334"/>
        <v>-10.987600503106453</v>
      </c>
      <c r="L729" s="304">
        <f t="shared" ca="1" si="319"/>
        <v>613.00738965524681</v>
      </c>
      <c r="M729" s="306">
        <f t="shared" ca="1" si="335"/>
        <v>-1.5076637811561044</v>
      </c>
      <c r="N729" s="304">
        <f t="shared" ca="1" si="336"/>
        <v>-86.382771584980162</v>
      </c>
      <c r="P729" s="310">
        <f t="shared" ca="1" si="337"/>
        <v>23</v>
      </c>
      <c r="Q729" s="304">
        <f t="shared" ca="1" si="338"/>
        <v>0</v>
      </c>
      <c r="R729" s="306">
        <f t="shared" ca="1" si="339"/>
        <v>0</v>
      </c>
      <c r="S729" s="307">
        <f t="shared" ca="1" si="340"/>
        <v>2.7549999999999994</v>
      </c>
      <c r="T729" s="304">
        <f t="shared" ca="1" si="320"/>
        <v>27.026549999999997</v>
      </c>
      <c r="U729" s="311">
        <f t="shared" ca="1" si="321"/>
        <v>0</v>
      </c>
      <c r="V729" s="306">
        <f t="shared" ca="1" si="322"/>
        <v>1.2263467209232053</v>
      </c>
      <c r="W729" s="304">
        <f t="shared" ca="1" si="323"/>
        <v>24.871657568907683</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0.76265407356946646</v>
      </c>
      <c r="AH729" s="304">
        <f t="shared" ca="1" si="347"/>
        <v>-9.0278020856814472</v>
      </c>
    </row>
    <row r="730" spans="1:34" x14ac:dyDescent="0.2">
      <c r="A730" s="347">
        <f t="shared" ca="1" si="325"/>
        <v>1E-4</v>
      </c>
      <c r="B730" s="304">
        <f t="shared" ca="1" si="326"/>
        <v>33.0338000000013</v>
      </c>
      <c r="D730" s="306">
        <f t="shared" ca="1" si="327"/>
        <v>-0.56957103252344854</v>
      </c>
      <c r="E730" s="307">
        <f t="shared" ca="1" si="328"/>
        <v>-0.80016031976844637</v>
      </c>
      <c r="F730" s="304">
        <f t="shared" ca="1" si="329"/>
        <v>0.98217498360616451</v>
      </c>
      <c r="G730" s="306">
        <f t="shared" ca="1" si="330"/>
        <v>6.2787056065432383</v>
      </c>
      <c r="H730" s="307">
        <f t="shared" ca="1" si="331"/>
        <v>-99.321570854605639</v>
      </c>
      <c r="I730" s="304">
        <f t="shared" ca="1" si="332"/>
        <v>99.519830089887549</v>
      </c>
      <c r="J730" s="306">
        <f t="shared" ca="1" si="333"/>
        <v>612.90891036688618</v>
      </c>
      <c r="K730" s="307">
        <f t="shared" ca="1" si="334"/>
        <v>-10.997532656191112</v>
      </c>
      <c r="L730" s="304">
        <f t="shared" ca="1" si="319"/>
        <v>613.00756776050298</v>
      </c>
      <c r="M730" s="306">
        <f t="shared" ca="1" si="335"/>
        <v>-1.507664403061248</v>
      </c>
      <c r="N730" s="304">
        <f t="shared" ca="1" si="336"/>
        <v>-86.382807217520153</v>
      </c>
      <c r="P730" s="310">
        <f t="shared" ca="1" si="337"/>
        <v>23</v>
      </c>
      <c r="Q730" s="304">
        <f t="shared" ca="1" si="338"/>
        <v>0</v>
      </c>
      <c r="R730" s="306">
        <f t="shared" ca="1" si="339"/>
        <v>0</v>
      </c>
      <c r="S730" s="307">
        <f t="shared" ca="1" si="340"/>
        <v>2.7549999999999994</v>
      </c>
      <c r="T730" s="304">
        <f t="shared" ca="1" si="320"/>
        <v>27.026549999999997</v>
      </c>
      <c r="U730" s="311">
        <f t="shared" ca="1" si="321"/>
        <v>0</v>
      </c>
      <c r="V730" s="306">
        <f t="shared" ca="1" si="322"/>
        <v>1.2263479389505147</v>
      </c>
      <c r="W730" s="304">
        <f t="shared" ca="1" si="323"/>
        <v>24.871720390791829</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0.76263165527004873</v>
      </c>
      <c r="AH730" s="304">
        <f t="shared" ca="1" si="347"/>
        <v>-9.0278248888957116</v>
      </c>
    </row>
    <row r="731" spans="1:34" x14ac:dyDescent="0.2">
      <c r="A731" s="347">
        <f t="shared" ca="1" si="325"/>
        <v>1E-4</v>
      </c>
      <c r="B731" s="304">
        <f t="shared" ca="1" si="326"/>
        <v>33.033900000001303</v>
      </c>
      <c r="D731" s="306">
        <f t="shared" ca="1" si="327"/>
        <v>-0.56956686789013811</v>
      </c>
      <c r="E731" s="307">
        <f t="shared" ca="1" si="328"/>
        <v>-0.80013720811617972</v>
      </c>
      <c r="F731" s="304">
        <f t="shared" ca="1" si="329"/>
        <v>0.98215373990538601</v>
      </c>
      <c r="G731" s="306">
        <f t="shared" ca="1" si="330"/>
        <v>6.2786486498564491</v>
      </c>
      <c r="H731" s="307">
        <f t="shared" ca="1" si="331"/>
        <v>-99.321650868326444</v>
      </c>
      <c r="I731" s="304">
        <f t="shared" ca="1" si="332"/>
        <v>99.51990635083051</v>
      </c>
      <c r="J731" s="306">
        <f t="shared" ca="1" si="333"/>
        <v>612.90891036688618</v>
      </c>
      <c r="K731" s="307">
        <f t="shared" ca="1" si="334"/>
        <v>-11.007464817277258</v>
      </c>
      <c r="L731" s="304">
        <f t="shared" ca="1" si="319"/>
        <v>613.00774602677518</v>
      </c>
      <c r="M731" s="306">
        <f t="shared" ca="1" si="335"/>
        <v>-1.5076650249597967</v>
      </c>
      <c r="N731" s="304">
        <f t="shared" ca="1" si="336"/>
        <v>-86.382842849682262</v>
      </c>
      <c r="P731" s="310">
        <f t="shared" ca="1" si="337"/>
        <v>23</v>
      </c>
      <c r="Q731" s="304">
        <f t="shared" ca="1" si="338"/>
        <v>0</v>
      </c>
      <c r="R731" s="306">
        <f t="shared" ca="1" si="339"/>
        <v>0</v>
      </c>
      <c r="S731" s="307">
        <f t="shared" ca="1" si="340"/>
        <v>2.7549999999999994</v>
      </c>
      <c r="T731" s="304">
        <f t="shared" ca="1" si="320"/>
        <v>27.026549999999997</v>
      </c>
      <c r="U731" s="311">
        <f t="shared" ca="1" si="321"/>
        <v>0</v>
      </c>
      <c r="V731" s="306">
        <f t="shared" ca="1" si="322"/>
        <v>1.226349156980016</v>
      </c>
      <c r="W731" s="304">
        <f t="shared" ca="1" si="323"/>
        <v>24.871783211704809</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0.76260923731526908</v>
      </c>
      <c r="AH731" s="304">
        <f t="shared" ca="1" si="347"/>
        <v>-9.0278476917574721</v>
      </c>
    </row>
    <row r="732" spans="1:34" x14ac:dyDescent="0.2">
      <c r="A732" s="347">
        <f t="shared" ca="1" si="325"/>
        <v>1E-4</v>
      </c>
      <c r="B732" s="304">
        <f t="shared" ca="1" si="326"/>
        <v>33.034000000001306</v>
      </c>
      <c r="D732" s="306">
        <f t="shared" ca="1" si="327"/>
        <v>-0.56956270326548142</v>
      </c>
      <c r="E732" s="307">
        <f t="shared" ca="1" si="328"/>
        <v>-0.80011409682117396</v>
      </c>
      <c r="F732" s="304">
        <f t="shared" ca="1" si="329"/>
        <v>0.98213249660269664</v>
      </c>
      <c r="G732" s="306">
        <f t="shared" ca="1" si="330"/>
        <v>6.2785916935861223</v>
      </c>
      <c r="H732" s="307">
        <f t="shared" ca="1" si="331"/>
        <v>-99.321730879736123</v>
      </c>
      <c r="I732" s="304">
        <f t="shared" ca="1" si="332"/>
        <v>99.519982609531723</v>
      </c>
      <c r="J732" s="306">
        <f t="shared" ca="1" si="333"/>
        <v>612.90891036688618</v>
      </c>
      <c r="K732" s="307">
        <f t="shared" ca="1" si="334"/>
        <v>-11.017396986364661</v>
      </c>
      <c r="L732" s="304">
        <f t="shared" ca="1" si="319"/>
        <v>613.00792445406353</v>
      </c>
      <c r="M732" s="306">
        <f t="shared" ca="1" si="335"/>
        <v>-1.5076656468517509</v>
      </c>
      <c r="N732" s="304">
        <f t="shared" ca="1" si="336"/>
        <v>-86.382878481466562</v>
      </c>
      <c r="P732" s="310">
        <f t="shared" ca="1" si="337"/>
        <v>23</v>
      </c>
      <c r="Q732" s="304">
        <f t="shared" ca="1" si="338"/>
        <v>0</v>
      </c>
      <c r="R732" s="306">
        <f t="shared" ca="1" si="339"/>
        <v>0</v>
      </c>
      <c r="S732" s="307">
        <f t="shared" ca="1" si="340"/>
        <v>2.7549999999999994</v>
      </c>
      <c r="T732" s="304">
        <f t="shared" ca="1" si="320"/>
        <v>27.026549999999997</v>
      </c>
      <c r="U732" s="311">
        <f t="shared" ca="1" si="321"/>
        <v>0</v>
      </c>
      <c r="V732" s="306">
        <f t="shared" ca="1" si="322"/>
        <v>1.2263503750117091</v>
      </c>
      <c r="W732" s="304">
        <f t="shared" ca="1" si="323"/>
        <v>24.871846031646665</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0.76258681970513287</v>
      </c>
      <c r="AH732" s="304">
        <f t="shared" ca="1" si="347"/>
        <v>-9.0278704942667201</v>
      </c>
    </row>
    <row r="733" spans="1:34" x14ac:dyDescent="0.2">
      <c r="A733" s="347">
        <f t="shared" ca="1" si="325"/>
        <v>1E-4</v>
      </c>
      <c r="B733" s="304">
        <f t="shared" ca="1" si="326"/>
        <v>33.03410000000131</v>
      </c>
      <c r="D733" s="306">
        <f t="shared" ca="1" si="327"/>
        <v>-0.56955853864947659</v>
      </c>
      <c r="E733" s="307">
        <f t="shared" ca="1" si="328"/>
        <v>-0.80009098588341132</v>
      </c>
      <c r="F733" s="304">
        <f t="shared" ca="1" si="329"/>
        <v>0.98211125369808094</v>
      </c>
      <c r="G733" s="306">
        <f t="shared" ca="1" si="330"/>
        <v>6.2785347377322571</v>
      </c>
      <c r="H733" s="307">
        <f t="shared" ca="1" si="331"/>
        <v>-99.321810888834705</v>
      </c>
      <c r="I733" s="304">
        <f t="shared" ca="1" si="332"/>
        <v>99.520058865991203</v>
      </c>
      <c r="J733" s="306">
        <f t="shared" ca="1" si="333"/>
        <v>612.90891036688618</v>
      </c>
      <c r="K733" s="307">
        <f t="shared" ca="1" si="334"/>
        <v>-11.027329163453089</v>
      </c>
      <c r="L733" s="304">
        <f t="shared" ca="1" si="319"/>
        <v>613.00810304236836</v>
      </c>
      <c r="M733" s="306">
        <f t="shared" ca="1" si="335"/>
        <v>-1.5076662687371105</v>
      </c>
      <c r="N733" s="304">
        <f t="shared" ca="1" si="336"/>
        <v>-86.38291411287301</v>
      </c>
      <c r="P733" s="310">
        <f t="shared" ca="1" si="337"/>
        <v>23</v>
      </c>
      <c r="Q733" s="304">
        <f t="shared" ca="1" si="338"/>
        <v>0</v>
      </c>
      <c r="R733" s="306">
        <f t="shared" ca="1" si="339"/>
        <v>0</v>
      </c>
      <c r="S733" s="307">
        <f t="shared" ca="1" si="340"/>
        <v>2.7549999999999994</v>
      </c>
      <c r="T733" s="304">
        <f t="shared" ca="1" si="320"/>
        <v>27.026549999999997</v>
      </c>
      <c r="U733" s="311">
        <f t="shared" ca="1" si="321"/>
        <v>0</v>
      </c>
      <c r="V733" s="306">
        <f t="shared" ca="1" si="322"/>
        <v>1.2263515930455937</v>
      </c>
      <c r="W733" s="304">
        <f t="shared" ca="1" si="323"/>
        <v>24.871908850617395</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0.76256440243962409</v>
      </c>
      <c r="AH733" s="304">
        <f t="shared" ca="1" si="347"/>
        <v>-9.027893296423473</v>
      </c>
    </row>
    <row r="734" spans="1:34" x14ac:dyDescent="0.2">
      <c r="A734" s="347">
        <f t="shared" ca="1" si="325"/>
        <v>1E-4</v>
      </c>
      <c r="B734" s="304">
        <f t="shared" ca="1" si="326"/>
        <v>33.034200000001313</v>
      </c>
      <c r="D734" s="306">
        <f t="shared" ca="1" si="327"/>
        <v>-0.56955437404212483</v>
      </c>
      <c r="E734" s="307">
        <f t="shared" ca="1" si="328"/>
        <v>-0.80006787530289536</v>
      </c>
      <c r="F734" s="304">
        <f t="shared" ca="1" si="329"/>
        <v>0.98209001119154349</v>
      </c>
      <c r="G734" s="306">
        <f t="shared" ca="1" si="330"/>
        <v>6.2784777822948525</v>
      </c>
      <c r="H734" s="307">
        <f t="shared" ca="1" si="331"/>
        <v>-99.321890895622232</v>
      </c>
      <c r="I734" s="304">
        <f t="shared" ca="1" si="332"/>
        <v>99.520135120209005</v>
      </c>
      <c r="J734" s="306">
        <f t="shared" ca="1" si="333"/>
        <v>612.90891036688618</v>
      </c>
      <c r="K734" s="307">
        <f t="shared" ca="1" si="334"/>
        <v>-11.037261348542312</v>
      </c>
      <c r="L734" s="304">
        <f t="shared" ca="1" si="319"/>
        <v>613.0082817916898</v>
      </c>
      <c r="M734" s="306">
        <f t="shared" ca="1" si="335"/>
        <v>-1.5076668906158757</v>
      </c>
      <c r="N734" s="304">
        <f t="shared" ca="1" si="336"/>
        <v>-86.382949743901619</v>
      </c>
      <c r="P734" s="310">
        <f t="shared" ca="1" si="337"/>
        <v>23</v>
      </c>
      <c r="Q734" s="304">
        <f t="shared" ca="1" si="338"/>
        <v>0</v>
      </c>
      <c r="R734" s="306">
        <f t="shared" ca="1" si="339"/>
        <v>0</v>
      </c>
      <c r="S734" s="307">
        <f t="shared" ca="1" si="340"/>
        <v>2.7549999999999994</v>
      </c>
      <c r="T734" s="304">
        <f t="shared" ca="1" si="320"/>
        <v>27.026549999999997</v>
      </c>
      <c r="U734" s="311">
        <f t="shared" ca="1" si="321"/>
        <v>0</v>
      </c>
      <c r="V734" s="306">
        <f t="shared" ca="1" si="322"/>
        <v>1.2263528110816697</v>
      </c>
      <c r="W734" s="304">
        <f t="shared" ca="1" si="323"/>
        <v>24.871971668617014</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0.76254198551874275</v>
      </c>
      <c r="AH734" s="304">
        <f t="shared" ca="1" si="347"/>
        <v>-9.0279160982277311</v>
      </c>
    </row>
    <row r="735" spans="1:34" x14ac:dyDescent="0.2">
      <c r="A735" s="347">
        <f t="shared" ca="1" si="325"/>
        <v>1E-4</v>
      </c>
      <c r="B735" s="304">
        <f t="shared" ca="1" si="326"/>
        <v>33.034300000001316</v>
      </c>
      <c r="D735" s="306">
        <f t="shared" ca="1" si="327"/>
        <v>-0.56955020944342749</v>
      </c>
      <c r="E735" s="307">
        <f t="shared" ca="1" si="328"/>
        <v>-0.80004476507961542</v>
      </c>
      <c r="F735" s="304">
        <f t="shared" ca="1" si="329"/>
        <v>0.9820687690830765</v>
      </c>
      <c r="G735" s="306">
        <f t="shared" ca="1" si="330"/>
        <v>6.2784208272739086</v>
      </c>
      <c r="H735" s="307">
        <f t="shared" ca="1" si="331"/>
        <v>-99.321970900098734</v>
      </c>
      <c r="I735" s="304">
        <f t="shared" ca="1" si="332"/>
        <v>99.52021137218513</v>
      </c>
      <c r="J735" s="306">
        <f t="shared" ca="1" si="333"/>
        <v>612.90891036688618</v>
      </c>
      <c r="K735" s="307">
        <f t="shared" ca="1" si="334"/>
        <v>-11.047193541632099</v>
      </c>
      <c r="L735" s="304">
        <f t="shared" ca="1" si="319"/>
        <v>613.00846070202817</v>
      </c>
      <c r="M735" s="306">
        <f t="shared" ca="1" si="335"/>
        <v>-1.5076675124880468</v>
      </c>
      <c r="N735" s="304">
        <f t="shared" ca="1" si="336"/>
        <v>-86.382985374552419</v>
      </c>
      <c r="P735" s="310">
        <f t="shared" ca="1" si="337"/>
        <v>23</v>
      </c>
      <c r="Q735" s="304">
        <f t="shared" ca="1" si="338"/>
        <v>0</v>
      </c>
      <c r="R735" s="306">
        <f t="shared" ca="1" si="339"/>
        <v>0</v>
      </c>
      <c r="S735" s="307">
        <f t="shared" ca="1" si="340"/>
        <v>2.7549999999999994</v>
      </c>
      <c r="T735" s="304">
        <f t="shared" ca="1" si="320"/>
        <v>27.026549999999997</v>
      </c>
      <c r="U735" s="311">
        <f t="shared" ca="1" si="321"/>
        <v>0</v>
      </c>
      <c r="V735" s="306">
        <f t="shared" ca="1" si="322"/>
        <v>1.2263540291199375</v>
      </c>
      <c r="W735" s="304">
        <f t="shared" ca="1" si="323"/>
        <v>24.872034485645521</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0.76251956894248174</v>
      </c>
      <c r="AH735" s="304">
        <f t="shared" ca="1" si="347"/>
        <v>-9.0279388996794996</v>
      </c>
    </row>
    <row r="736" spans="1:34" x14ac:dyDescent="0.2">
      <c r="A736" s="347">
        <f t="shared" ca="1" si="325"/>
        <v>1E-4</v>
      </c>
      <c r="B736" s="304">
        <f t="shared" ca="1" si="326"/>
        <v>33.03440000000132</v>
      </c>
      <c r="D736" s="306">
        <f t="shared" ca="1" si="327"/>
        <v>-0.56954604485338156</v>
      </c>
      <c r="E736" s="307">
        <f t="shared" ca="1" si="328"/>
        <v>-0.8000216552135786</v>
      </c>
      <c r="F736" s="304">
        <f t="shared" ca="1" si="329"/>
        <v>0.98204752737268486</v>
      </c>
      <c r="G736" s="306">
        <f t="shared" ca="1" si="330"/>
        <v>6.2783638726694235</v>
      </c>
      <c r="H736" s="307">
        <f t="shared" ca="1" si="331"/>
        <v>-99.322050902264252</v>
      </c>
      <c r="I736" s="304">
        <f t="shared" ca="1" si="332"/>
        <v>99.520287621919636</v>
      </c>
      <c r="J736" s="306">
        <f t="shared" ca="1" si="333"/>
        <v>612.90891036688618</v>
      </c>
      <c r="K736" s="307">
        <f t="shared" ca="1" si="334"/>
        <v>-11.057125742722217</v>
      </c>
      <c r="L736" s="304">
        <f t="shared" ca="1" si="319"/>
        <v>613.00863977338372</v>
      </c>
      <c r="M736" s="306">
        <f t="shared" ca="1" si="335"/>
        <v>-1.5076681343536233</v>
      </c>
      <c r="N736" s="304">
        <f t="shared" ca="1" si="336"/>
        <v>-86.38302100482538</v>
      </c>
      <c r="P736" s="310">
        <f t="shared" ca="1" si="337"/>
        <v>23</v>
      </c>
      <c r="Q736" s="304">
        <f t="shared" ca="1" si="338"/>
        <v>0</v>
      </c>
      <c r="R736" s="306">
        <f t="shared" ca="1" si="339"/>
        <v>0</v>
      </c>
      <c r="S736" s="307">
        <f t="shared" ca="1" si="340"/>
        <v>2.7549999999999994</v>
      </c>
      <c r="T736" s="304">
        <f t="shared" ca="1" si="320"/>
        <v>27.026549999999997</v>
      </c>
      <c r="U736" s="311">
        <f t="shared" ca="1" si="321"/>
        <v>0</v>
      </c>
      <c r="V736" s="306">
        <f t="shared" ca="1" si="322"/>
        <v>1.2263552471603967</v>
      </c>
      <c r="W736" s="304">
        <f t="shared" ca="1" si="323"/>
        <v>24.872097301702937</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0.76249715271084995</v>
      </c>
      <c r="AH736" s="304">
        <f t="shared" ca="1" si="347"/>
        <v>-9.0279617007787749</v>
      </c>
    </row>
    <row r="737" spans="1:34" x14ac:dyDescent="0.2">
      <c r="A737" s="347">
        <f t="shared" ca="1" si="325"/>
        <v>1E-4</v>
      </c>
      <c r="B737" s="304">
        <f t="shared" ca="1" si="326"/>
        <v>33.034500000001323</v>
      </c>
      <c r="D737" s="306">
        <f t="shared" ca="1" si="327"/>
        <v>-0.56954188027199293</v>
      </c>
      <c r="E737" s="307">
        <f t="shared" ca="1" si="328"/>
        <v>-0.79999854570477424</v>
      </c>
      <c r="F737" s="304">
        <f t="shared" ca="1" si="329"/>
        <v>0.98202628606036346</v>
      </c>
      <c r="G737" s="306">
        <f t="shared" ca="1" si="330"/>
        <v>6.2783069184813964</v>
      </c>
      <c r="H737" s="307">
        <f t="shared" ca="1" si="331"/>
        <v>-99.322130902118829</v>
      </c>
      <c r="I737" s="304">
        <f t="shared" ca="1" si="332"/>
        <v>99.520363869412577</v>
      </c>
      <c r="J737" s="306">
        <f t="shared" ca="1" si="333"/>
        <v>612.90891036688618</v>
      </c>
      <c r="K737" s="307">
        <f t="shared" ca="1" si="334"/>
        <v>-11.067057951812437</v>
      </c>
      <c r="L737" s="304">
        <f t="shared" ca="1" si="319"/>
        <v>613.00881900575666</v>
      </c>
      <c r="M737" s="306">
        <f t="shared" ca="1" si="335"/>
        <v>-1.5076687562126061</v>
      </c>
      <c r="N737" s="304">
        <f t="shared" ca="1" si="336"/>
        <v>-86.383056634720546</v>
      </c>
      <c r="P737" s="310">
        <f t="shared" ca="1" si="337"/>
        <v>23</v>
      </c>
      <c r="Q737" s="304">
        <f t="shared" ca="1" si="338"/>
        <v>0</v>
      </c>
      <c r="R737" s="306">
        <f t="shared" ca="1" si="339"/>
        <v>0</v>
      </c>
      <c r="S737" s="307">
        <f t="shared" ca="1" si="340"/>
        <v>2.7549999999999994</v>
      </c>
      <c r="T737" s="304">
        <f t="shared" ca="1" si="320"/>
        <v>27.026549999999997</v>
      </c>
      <c r="U737" s="311">
        <f t="shared" ca="1" si="321"/>
        <v>0</v>
      </c>
      <c r="V737" s="306">
        <f t="shared" ca="1" si="322"/>
        <v>1.2263564652030476</v>
      </c>
      <c r="W737" s="304">
        <f t="shared" ca="1" si="323"/>
        <v>24.872160116789289</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0.76247473682383138</v>
      </c>
      <c r="AH737" s="304">
        <f t="shared" ca="1" si="347"/>
        <v>-9.0279845015255678</v>
      </c>
    </row>
    <row r="738" spans="1:34" x14ac:dyDescent="0.2">
      <c r="A738" s="347">
        <f t="shared" ca="1" si="325"/>
        <v>1E-4</v>
      </c>
      <c r="B738" s="304">
        <f t="shared" ca="1" si="326"/>
        <v>33.034600000001326</v>
      </c>
      <c r="D738" s="306">
        <f t="shared" ca="1" si="327"/>
        <v>-0.56953771569925715</v>
      </c>
      <c r="E738" s="307">
        <f t="shared" ca="1" si="328"/>
        <v>-0.79997543655318992</v>
      </c>
      <c r="F738" s="304">
        <f t="shared" ca="1" si="329"/>
        <v>0.98200504514610032</v>
      </c>
      <c r="G738" s="306">
        <f t="shared" ca="1" si="330"/>
        <v>6.2782499647098264</v>
      </c>
      <c r="H738" s="307">
        <f t="shared" ca="1" si="331"/>
        <v>-99.32221089966248</v>
      </c>
      <c r="I738" s="304">
        <f t="shared" ca="1" si="332"/>
        <v>99.520440114663941</v>
      </c>
      <c r="J738" s="306">
        <f t="shared" ca="1" si="333"/>
        <v>612.90891036688618</v>
      </c>
      <c r="K738" s="307">
        <f t="shared" ca="1" si="334"/>
        <v>-11.076990168902526</v>
      </c>
      <c r="L738" s="304">
        <f t="shared" ca="1" si="319"/>
        <v>613.00899839914723</v>
      </c>
      <c r="M738" s="306">
        <f t="shared" ca="1" si="335"/>
        <v>-1.5076693780649946</v>
      </c>
      <c r="N738" s="304">
        <f t="shared" ca="1" si="336"/>
        <v>-86.383092264237888</v>
      </c>
      <c r="P738" s="310">
        <f t="shared" ca="1" si="337"/>
        <v>23</v>
      </c>
      <c r="Q738" s="304">
        <f t="shared" ca="1" si="338"/>
        <v>0</v>
      </c>
      <c r="R738" s="306">
        <f t="shared" ca="1" si="339"/>
        <v>0</v>
      </c>
      <c r="S738" s="307">
        <f t="shared" ca="1" si="340"/>
        <v>2.7549999999999994</v>
      </c>
      <c r="T738" s="304">
        <f t="shared" ca="1" si="320"/>
        <v>27.026549999999997</v>
      </c>
      <c r="U738" s="311">
        <f t="shared" ca="1" si="321"/>
        <v>0</v>
      </c>
      <c r="V738" s="306">
        <f t="shared" ca="1" si="322"/>
        <v>1.2263576832478902</v>
      </c>
      <c r="W738" s="304">
        <f t="shared" ca="1" si="323"/>
        <v>24.872222930904556</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0.76245232128141716</v>
      </c>
      <c r="AH738" s="304">
        <f t="shared" ca="1" si="347"/>
        <v>-9.0280073019198888</v>
      </c>
    </row>
    <row r="739" spans="1:34" x14ac:dyDescent="0.2">
      <c r="A739" s="347">
        <f t="shared" ca="1" si="325"/>
        <v>1E-4</v>
      </c>
      <c r="B739" s="304">
        <f t="shared" ca="1" si="326"/>
        <v>33.03470000000133</v>
      </c>
      <c r="D739" s="306">
        <f t="shared" ca="1" si="327"/>
        <v>-0.56953355113517867</v>
      </c>
      <c r="E739" s="307">
        <f t="shared" ca="1" si="328"/>
        <v>-0.79995232775883629</v>
      </c>
      <c r="F739" s="304">
        <f t="shared" ca="1" si="329"/>
        <v>0.98198380462990731</v>
      </c>
      <c r="G739" s="306">
        <f t="shared" ca="1" si="330"/>
        <v>6.2781930113547126</v>
      </c>
      <c r="H739" s="307">
        <f t="shared" ca="1" si="331"/>
        <v>-99.322290894895261</v>
      </c>
      <c r="I739" s="304">
        <f t="shared" ca="1" si="332"/>
        <v>99.520516357673799</v>
      </c>
      <c r="J739" s="306">
        <f t="shared" ca="1" si="333"/>
        <v>612.90891036688618</v>
      </c>
      <c r="K739" s="307">
        <f t="shared" ca="1" si="334"/>
        <v>-11.086922393992253</v>
      </c>
      <c r="L739" s="304">
        <f t="shared" ca="1" si="319"/>
        <v>613.00917795355565</v>
      </c>
      <c r="M739" s="306">
        <f t="shared" ca="1" si="335"/>
        <v>-1.5076699999107892</v>
      </c>
      <c r="N739" s="304">
        <f t="shared" ca="1" si="336"/>
        <v>-86.38312789337742</v>
      </c>
      <c r="P739" s="310">
        <f t="shared" ca="1" si="337"/>
        <v>23</v>
      </c>
      <c r="Q739" s="304">
        <f t="shared" ca="1" si="338"/>
        <v>0</v>
      </c>
      <c r="R739" s="306">
        <f t="shared" ca="1" si="339"/>
        <v>0</v>
      </c>
      <c r="S739" s="307">
        <f t="shared" ca="1" si="340"/>
        <v>2.7549999999999994</v>
      </c>
      <c r="T739" s="304">
        <f t="shared" ca="1" si="320"/>
        <v>27.026549999999997</v>
      </c>
      <c r="U739" s="311">
        <f t="shared" ca="1" si="321"/>
        <v>0</v>
      </c>
      <c r="V739" s="306">
        <f t="shared" ca="1" si="322"/>
        <v>1.2263589012949239</v>
      </c>
      <c r="W739" s="304">
        <f t="shared" ca="1" si="323"/>
        <v>24.872285744048774</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0.76242990608361794</v>
      </c>
      <c r="AH739" s="304">
        <f t="shared" ca="1" si="347"/>
        <v>-9.0280301019617273</v>
      </c>
    </row>
    <row r="740" spans="1:34" x14ac:dyDescent="0.2">
      <c r="A740" s="347">
        <f t="shared" ca="1" si="325"/>
        <v>1E-4</v>
      </c>
      <c r="B740" s="304">
        <f t="shared" ca="1" si="326"/>
        <v>33.034800000001333</v>
      </c>
      <c r="D740" s="306">
        <f t="shared" ca="1" si="327"/>
        <v>-0.56952938657975583</v>
      </c>
      <c r="E740" s="307">
        <f t="shared" ca="1" si="328"/>
        <v>-0.79992921932169736</v>
      </c>
      <c r="F740" s="304">
        <f t="shared" ca="1" si="329"/>
        <v>0.98196256451177055</v>
      </c>
      <c r="G740" s="306">
        <f t="shared" ca="1" si="330"/>
        <v>6.278136058416055</v>
      </c>
      <c r="H740" s="307">
        <f t="shared" ca="1" si="331"/>
        <v>-99.322370887817186</v>
      </c>
      <c r="I740" s="304">
        <f t="shared" ca="1" si="332"/>
        <v>99.52059259844215</v>
      </c>
      <c r="J740" s="306">
        <f t="shared" ca="1" si="333"/>
        <v>612.90891036688618</v>
      </c>
      <c r="K740" s="307">
        <f t="shared" ca="1" si="334"/>
        <v>-11.09685462708139</v>
      </c>
      <c r="L740" s="304">
        <f t="shared" ca="1" si="319"/>
        <v>613.00935766898226</v>
      </c>
      <c r="M740" s="306">
        <f t="shared" ca="1" si="335"/>
        <v>-1.5076706217499898</v>
      </c>
      <c r="N740" s="304">
        <f t="shared" ca="1" si="336"/>
        <v>-86.383163522139156</v>
      </c>
      <c r="P740" s="310">
        <f t="shared" ca="1" si="337"/>
        <v>23</v>
      </c>
      <c r="Q740" s="304">
        <f t="shared" ca="1" si="338"/>
        <v>0</v>
      </c>
      <c r="R740" s="306">
        <f t="shared" ca="1" si="339"/>
        <v>0</v>
      </c>
      <c r="S740" s="307">
        <f t="shared" ca="1" si="340"/>
        <v>2.7549999999999994</v>
      </c>
      <c r="T740" s="304">
        <f t="shared" ca="1" si="320"/>
        <v>27.026549999999997</v>
      </c>
      <c r="U740" s="311">
        <f t="shared" ca="1" si="321"/>
        <v>0</v>
      </c>
      <c r="V740" s="306">
        <f t="shared" ca="1" si="322"/>
        <v>1.2263601193441493</v>
      </c>
      <c r="W740" s="304">
        <f t="shared" ca="1" si="323"/>
        <v>24.872348556221937</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0.76240749123041951</v>
      </c>
      <c r="AH740" s="304">
        <f t="shared" ca="1" si="347"/>
        <v>-9.0280529016510993</v>
      </c>
    </row>
    <row r="741" spans="1:34" x14ac:dyDescent="0.2">
      <c r="A741" s="347">
        <f t="shared" ca="1" si="325"/>
        <v>1E-4</v>
      </c>
      <c r="B741" s="304">
        <f t="shared" ca="1" si="326"/>
        <v>33.034900000001336</v>
      </c>
      <c r="D741" s="306">
        <f t="shared" ca="1" si="327"/>
        <v>-0.56952522203299139</v>
      </c>
      <c r="E741" s="307">
        <f t="shared" ca="1" si="328"/>
        <v>-0.79990611124177846</v>
      </c>
      <c r="F741" s="304">
        <f t="shared" ca="1" si="329"/>
        <v>0.98194132479169682</v>
      </c>
      <c r="G741" s="306">
        <f t="shared" ca="1" si="330"/>
        <v>6.2780791058938519</v>
      </c>
      <c r="H741" s="307">
        <f t="shared" ca="1" si="331"/>
        <v>-99.322450878428313</v>
      </c>
      <c r="I741" s="304">
        <f t="shared" ca="1" si="332"/>
        <v>99.520668836969065</v>
      </c>
      <c r="J741" s="306">
        <f t="shared" ca="1" si="333"/>
        <v>612.90891036688618</v>
      </c>
      <c r="K741" s="307">
        <f t="shared" ca="1" si="334"/>
        <v>-11.106786868169703</v>
      </c>
      <c r="L741" s="304">
        <f t="shared" ca="1" si="319"/>
        <v>613.00953754542729</v>
      </c>
      <c r="M741" s="306">
        <f t="shared" ca="1" si="335"/>
        <v>-1.5076712435825967</v>
      </c>
      <c r="N741" s="304">
        <f t="shared" ca="1" si="336"/>
        <v>-86.383199150523097</v>
      </c>
      <c r="P741" s="310">
        <f t="shared" ca="1" si="337"/>
        <v>23</v>
      </c>
      <c r="Q741" s="304">
        <f t="shared" ca="1" si="338"/>
        <v>0</v>
      </c>
      <c r="R741" s="306">
        <f t="shared" ca="1" si="339"/>
        <v>0</v>
      </c>
      <c r="S741" s="307">
        <f t="shared" ca="1" si="340"/>
        <v>2.7549999999999994</v>
      </c>
      <c r="T741" s="304">
        <f t="shared" ca="1" si="320"/>
        <v>27.026549999999997</v>
      </c>
      <c r="U741" s="311">
        <f t="shared" ca="1" si="321"/>
        <v>0</v>
      </c>
      <c r="V741" s="306">
        <f t="shared" ca="1" si="322"/>
        <v>1.2263613373955666</v>
      </c>
      <c r="W741" s="304">
        <f t="shared" ca="1" si="323"/>
        <v>24.872411367424085</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0.76238507672182365</v>
      </c>
      <c r="AH741" s="304">
        <f t="shared" ca="1" si="347"/>
        <v>-9.0280757009880013</v>
      </c>
    </row>
    <row r="742" spans="1:34" x14ac:dyDescent="0.2">
      <c r="A742" s="347">
        <f t="shared" ca="1" si="325"/>
        <v>1E-4</v>
      </c>
      <c r="B742" s="304">
        <f t="shared" ca="1" si="326"/>
        <v>33.03500000000134</v>
      </c>
      <c r="D742" s="306">
        <f t="shared" ca="1" si="327"/>
        <v>-0.56952105749488324</v>
      </c>
      <c r="E742" s="307">
        <f t="shared" ca="1" si="328"/>
        <v>-0.79988300351906361</v>
      </c>
      <c r="F742" s="304">
        <f t="shared" ca="1" si="329"/>
        <v>0.98192008546967224</v>
      </c>
      <c r="G742" s="306">
        <f t="shared" ca="1" si="330"/>
        <v>6.2780221537881022</v>
      </c>
      <c r="H742" s="307">
        <f t="shared" ca="1" si="331"/>
        <v>-99.32253086672867</v>
      </c>
      <c r="I742" s="304">
        <f t="shared" ca="1" si="332"/>
        <v>99.520745073254574</v>
      </c>
      <c r="J742" s="306">
        <f t="shared" ca="1" si="333"/>
        <v>612.90891036688618</v>
      </c>
      <c r="K742" s="307">
        <f t="shared" ca="1" si="334"/>
        <v>-11.116719117256961</v>
      </c>
      <c r="L742" s="304">
        <f t="shared" ca="1" si="319"/>
        <v>613.00971758289086</v>
      </c>
      <c r="M742" s="306">
        <f t="shared" ca="1" si="335"/>
        <v>-1.5076718654086101</v>
      </c>
      <c r="N742" s="304">
        <f t="shared" ca="1" si="336"/>
        <v>-86.383234778529257</v>
      </c>
      <c r="P742" s="310">
        <f t="shared" ca="1" si="337"/>
        <v>23</v>
      </c>
      <c r="Q742" s="304">
        <f t="shared" ca="1" si="338"/>
        <v>0</v>
      </c>
      <c r="R742" s="306">
        <f t="shared" ca="1" si="339"/>
        <v>0</v>
      </c>
      <c r="S742" s="307">
        <f t="shared" ca="1" si="340"/>
        <v>2.7549999999999994</v>
      </c>
      <c r="T742" s="304">
        <f t="shared" ca="1" si="320"/>
        <v>27.026549999999997</v>
      </c>
      <c r="U742" s="311">
        <f t="shared" ca="1" si="321"/>
        <v>0</v>
      </c>
      <c r="V742" s="306">
        <f t="shared" ca="1" si="322"/>
        <v>1.2263625554491746</v>
      </c>
      <c r="W742" s="304">
        <f t="shared" ca="1" si="323"/>
        <v>24.872474177655189</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0.7623626625578197</v>
      </c>
      <c r="AH742" s="304">
        <f t="shared" ca="1" si="347"/>
        <v>-9.0280984999724474</v>
      </c>
    </row>
    <row r="743" spans="1:34" x14ac:dyDescent="0.2">
      <c r="A743" s="347">
        <f t="shared" ca="1" si="325"/>
        <v>1E-4</v>
      </c>
      <c r="B743" s="304">
        <f t="shared" ca="1" si="326"/>
        <v>33.035100000001343</v>
      </c>
      <c r="D743" s="306">
        <f t="shared" ca="1" si="327"/>
        <v>-0.56951689296543206</v>
      </c>
      <c r="E743" s="307">
        <f t="shared" ca="1" si="328"/>
        <v>-0.79985989615356523</v>
      </c>
      <c r="F743" s="304">
        <f t="shared" ca="1" si="329"/>
        <v>0.98189884654570792</v>
      </c>
      <c r="G743" s="306">
        <f t="shared" ca="1" si="330"/>
        <v>6.2779652020988053</v>
      </c>
      <c r="H743" s="307">
        <f t="shared" ca="1" si="331"/>
        <v>-99.322610852718284</v>
      </c>
      <c r="I743" s="304">
        <f t="shared" ca="1" si="332"/>
        <v>99.520821307298675</v>
      </c>
      <c r="J743" s="306">
        <f t="shared" ca="1" si="333"/>
        <v>612.90891036688618</v>
      </c>
      <c r="K743" s="307">
        <f t="shared" ca="1" si="334"/>
        <v>-11.126651374342934</v>
      </c>
      <c r="L743" s="304">
        <f t="shared" ca="1" si="319"/>
        <v>613.00989778137341</v>
      </c>
      <c r="M743" s="306">
        <f t="shared" ca="1" si="335"/>
        <v>-1.5076724872280298</v>
      </c>
      <c r="N743" s="304">
        <f t="shared" ca="1" si="336"/>
        <v>-86.383270406157621</v>
      </c>
      <c r="P743" s="310">
        <f t="shared" ca="1" si="337"/>
        <v>23</v>
      </c>
      <c r="Q743" s="304">
        <f t="shared" ca="1" si="338"/>
        <v>0</v>
      </c>
      <c r="R743" s="306">
        <f t="shared" ca="1" si="339"/>
        <v>0</v>
      </c>
      <c r="S743" s="307">
        <f t="shared" ca="1" si="340"/>
        <v>2.7549999999999994</v>
      </c>
      <c r="T743" s="304">
        <f t="shared" ca="1" si="320"/>
        <v>27.026549999999997</v>
      </c>
      <c r="U743" s="311">
        <f t="shared" ca="1" si="321"/>
        <v>0</v>
      </c>
      <c r="V743" s="306">
        <f t="shared" ca="1" si="322"/>
        <v>1.2263637735049742</v>
      </c>
      <c r="W743" s="304">
        <f t="shared" ca="1" si="323"/>
        <v>24.872536986915268</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0.76234024873841655</v>
      </c>
      <c r="AH743" s="304">
        <f t="shared" ca="1" si="347"/>
        <v>-9.0281212986044252</v>
      </c>
    </row>
    <row r="744" spans="1:34" x14ac:dyDescent="0.2">
      <c r="A744" s="347">
        <f t="shared" ca="1" si="325"/>
        <v>1E-4</v>
      </c>
      <c r="B744" s="304">
        <f t="shared" ca="1" si="326"/>
        <v>33.035200000001346</v>
      </c>
      <c r="D744" s="306">
        <f t="shared" ca="1" si="327"/>
        <v>-0.56951272844463929</v>
      </c>
      <c r="E744" s="307">
        <f t="shared" ca="1" si="328"/>
        <v>-0.7998367891452709</v>
      </c>
      <c r="F744" s="304">
        <f t="shared" ca="1" si="329"/>
        <v>0.98187760801979496</v>
      </c>
      <c r="G744" s="306">
        <f t="shared" ca="1" si="330"/>
        <v>6.2779082508259609</v>
      </c>
      <c r="H744" s="307">
        <f t="shared" ca="1" si="331"/>
        <v>-99.3226908363972</v>
      </c>
      <c r="I744" s="304">
        <f t="shared" ca="1" si="332"/>
        <v>99.520897539101455</v>
      </c>
      <c r="J744" s="306">
        <f t="shared" ca="1" si="333"/>
        <v>612.90891036688618</v>
      </c>
      <c r="K744" s="307">
        <f t="shared" ca="1" si="334"/>
        <v>-11.136583639427391</v>
      </c>
      <c r="L744" s="304">
        <f t="shared" ca="1" si="319"/>
        <v>613.01007814087495</v>
      </c>
      <c r="M744" s="306">
        <f t="shared" ca="1" si="335"/>
        <v>-1.5076731090408559</v>
      </c>
      <c r="N744" s="304">
        <f t="shared" ca="1" si="336"/>
        <v>-86.383306033408203</v>
      </c>
      <c r="P744" s="310">
        <f t="shared" ca="1" si="337"/>
        <v>23</v>
      </c>
      <c r="Q744" s="304">
        <f t="shared" ca="1" si="338"/>
        <v>0</v>
      </c>
      <c r="R744" s="306">
        <f t="shared" ca="1" si="339"/>
        <v>0</v>
      </c>
      <c r="S744" s="307">
        <f t="shared" ca="1" si="340"/>
        <v>2.7549999999999994</v>
      </c>
      <c r="T744" s="304">
        <f t="shared" ca="1" si="320"/>
        <v>27.026549999999997</v>
      </c>
      <c r="U744" s="311">
        <f t="shared" ca="1" si="321"/>
        <v>0</v>
      </c>
      <c r="V744" s="306">
        <f t="shared" ca="1" si="322"/>
        <v>1.2263649915629655</v>
      </c>
      <c r="W744" s="304">
        <f t="shared" ca="1" si="323"/>
        <v>24.872599795204376</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0.76231783526360353</v>
      </c>
      <c r="AH744" s="304">
        <f t="shared" ca="1" si="347"/>
        <v>-9.0281440968839473</v>
      </c>
    </row>
    <row r="745" spans="1:34" x14ac:dyDescent="0.2">
      <c r="A745" s="347">
        <f t="shared" ca="1" si="325"/>
        <v>1E-4</v>
      </c>
      <c r="B745" s="304">
        <f t="shared" ca="1" si="326"/>
        <v>33.035300000001349</v>
      </c>
      <c r="D745" s="306">
        <f t="shared" ca="1" si="327"/>
        <v>-0.56950856393250737</v>
      </c>
      <c r="E745" s="307">
        <f t="shared" ca="1" si="328"/>
        <v>-0.79981368249416818</v>
      </c>
      <c r="F745" s="304">
        <f t="shared" ca="1" si="329"/>
        <v>0.98185636989192515</v>
      </c>
      <c r="G745" s="306">
        <f t="shared" ca="1" si="330"/>
        <v>6.2778512999695675</v>
      </c>
      <c r="H745" s="307">
        <f t="shared" ca="1" si="331"/>
        <v>-99.322770817765445</v>
      </c>
      <c r="I745" s="304">
        <f t="shared" ca="1" si="332"/>
        <v>99.520973768662898</v>
      </c>
      <c r="J745" s="306">
        <f t="shared" ca="1" si="333"/>
        <v>612.90891036688618</v>
      </c>
      <c r="K745" s="307">
        <f t="shared" ca="1" si="334"/>
        <v>-11.146515912510099</v>
      </c>
      <c r="L745" s="304">
        <f t="shared" ca="1" si="319"/>
        <v>613.01025866139594</v>
      </c>
      <c r="M745" s="306">
        <f t="shared" ca="1" si="335"/>
        <v>-1.5076737308470887</v>
      </c>
      <c r="N745" s="304">
        <f t="shared" ca="1" si="336"/>
        <v>-86.383341660281019</v>
      </c>
      <c r="P745" s="310">
        <f t="shared" ca="1" si="337"/>
        <v>23</v>
      </c>
      <c r="Q745" s="304">
        <f t="shared" ca="1" si="338"/>
        <v>0</v>
      </c>
      <c r="R745" s="306">
        <f t="shared" ca="1" si="339"/>
        <v>0</v>
      </c>
      <c r="S745" s="307">
        <f t="shared" ca="1" si="340"/>
        <v>2.7549999999999994</v>
      </c>
      <c r="T745" s="304">
        <f t="shared" ca="1" si="320"/>
        <v>27.026549999999997</v>
      </c>
      <c r="U745" s="311">
        <f t="shared" ca="1" si="321"/>
        <v>0</v>
      </c>
      <c r="V745" s="306">
        <f t="shared" ca="1" si="322"/>
        <v>1.2263662096231478</v>
      </c>
      <c r="W745" s="304">
        <f t="shared" ca="1" si="323"/>
        <v>24.872662602522471</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0.76229542213336465</v>
      </c>
      <c r="AH745" s="304">
        <f t="shared" ca="1" si="347"/>
        <v>-9.0281668948110276</v>
      </c>
    </row>
    <row r="746" spans="1:34" x14ac:dyDescent="0.2">
      <c r="A746" s="347">
        <f t="shared" ca="1" si="325"/>
        <v>1E-4</v>
      </c>
      <c r="B746" s="304">
        <f t="shared" ca="1" si="326"/>
        <v>33.035400000001353</v>
      </c>
      <c r="D746" s="306">
        <f t="shared" ca="1" si="327"/>
        <v>-0.5695043994290343</v>
      </c>
      <c r="E746" s="307">
        <f t="shared" ca="1" si="328"/>
        <v>-0.79979057620026595</v>
      </c>
      <c r="F746" s="304">
        <f t="shared" ca="1" si="329"/>
        <v>0.98183513216210516</v>
      </c>
      <c r="G746" s="306">
        <f t="shared" ca="1" si="330"/>
        <v>6.2777943495296249</v>
      </c>
      <c r="H746" s="307">
        <f t="shared" ca="1" si="331"/>
        <v>-99.322850796823062</v>
      </c>
      <c r="I746" s="304">
        <f t="shared" ca="1" si="332"/>
        <v>99.521049995983063</v>
      </c>
      <c r="J746" s="306">
        <f t="shared" ca="1" si="333"/>
        <v>612.90891036688618</v>
      </c>
      <c r="K746" s="307">
        <f t="shared" ca="1" si="334"/>
        <v>-11.156448193590828</v>
      </c>
      <c r="L746" s="304">
        <f t="shared" ca="1" si="319"/>
        <v>613.01043934293648</v>
      </c>
      <c r="M746" s="306">
        <f t="shared" ca="1" si="335"/>
        <v>-1.507674352646728</v>
      </c>
      <c r="N746" s="304">
        <f t="shared" ca="1" si="336"/>
        <v>-86.383377286776053</v>
      </c>
      <c r="P746" s="310">
        <f t="shared" ca="1" si="337"/>
        <v>23</v>
      </c>
      <c r="Q746" s="304">
        <f t="shared" ca="1" si="338"/>
        <v>0</v>
      </c>
      <c r="R746" s="306">
        <f t="shared" ca="1" si="339"/>
        <v>0</v>
      </c>
      <c r="S746" s="307">
        <f t="shared" ca="1" si="340"/>
        <v>2.7549999999999994</v>
      </c>
      <c r="T746" s="304">
        <f t="shared" ca="1" si="320"/>
        <v>27.026549999999997</v>
      </c>
      <c r="U746" s="311">
        <f t="shared" ca="1" si="321"/>
        <v>0</v>
      </c>
      <c r="V746" s="306">
        <f t="shared" ca="1" si="322"/>
        <v>1.2263674276855214</v>
      </c>
      <c r="W746" s="304">
        <f t="shared" ca="1" si="323"/>
        <v>24.872725408869581</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0.76227300934771414</v>
      </c>
      <c r="AH746" s="304">
        <f t="shared" ca="1" si="347"/>
        <v>-9.0281896923856539</v>
      </c>
    </row>
    <row r="747" spans="1:34" x14ac:dyDescent="0.2">
      <c r="A747" s="347">
        <f t="shared" ca="1" si="325"/>
        <v>1E-4</v>
      </c>
      <c r="B747" s="304">
        <f t="shared" ca="1" si="326"/>
        <v>33.035500000001356</v>
      </c>
      <c r="D747" s="306">
        <f t="shared" ca="1" si="327"/>
        <v>-0.56950023493422197</v>
      </c>
      <c r="E747" s="307">
        <f t="shared" ca="1" si="328"/>
        <v>-0.79976747026355888</v>
      </c>
      <c r="F747" s="304">
        <f t="shared" ca="1" si="329"/>
        <v>0.98181389483033221</v>
      </c>
      <c r="G747" s="306">
        <f t="shared" ca="1" si="330"/>
        <v>6.2777373995061314</v>
      </c>
      <c r="H747" s="307">
        <f t="shared" ca="1" si="331"/>
        <v>-99.322930773570093</v>
      </c>
      <c r="I747" s="304">
        <f t="shared" ca="1" si="332"/>
        <v>99.521126221062005</v>
      </c>
      <c r="J747" s="306">
        <f t="shared" ca="1" si="333"/>
        <v>612.90891036688618</v>
      </c>
      <c r="K747" s="307">
        <f t="shared" ca="1" si="334"/>
        <v>-11.166380482669348</v>
      </c>
      <c r="L747" s="304">
        <f t="shared" ca="1" si="319"/>
        <v>613.0106201854968</v>
      </c>
      <c r="M747" s="306">
        <f t="shared" ca="1" si="335"/>
        <v>-1.5076749744397742</v>
      </c>
      <c r="N747" s="304">
        <f t="shared" ca="1" si="336"/>
        <v>-86.383412912893334</v>
      </c>
      <c r="P747" s="310">
        <f t="shared" ca="1" si="337"/>
        <v>23</v>
      </c>
      <c r="Q747" s="304">
        <f t="shared" ca="1" si="338"/>
        <v>0</v>
      </c>
      <c r="R747" s="306">
        <f t="shared" ca="1" si="339"/>
        <v>0</v>
      </c>
      <c r="S747" s="307">
        <f t="shared" ca="1" si="340"/>
        <v>2.7549999999999994</v>
      </c>
      <c r="T747" s="304">
        <f t="shared" ca="1" si="320"/>
        <v>27.026549999999997</v>
      </c>
      <c r="U747" s="311">
        <f t="shared" ca="1" si="321"/>
        <v>0</v>
      </c>
      <c r="V747" s="306">
        <f t="shared" ca="1" si="322"/>
        <v>1.2263686457500864</v>
      </c>
      <c r="W747" s="304">
        <f t="shared" ca="1" si="323"/>
        <v>24.872788214245737</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0.76225059690664487</v>
      </c>
      <c r="AH747" s="304">
        <f t="shared" ca="1" si="347"/>
        <v>-9.0282124896078351</v>
      </c>
    </row>
    <row r="748" spans="1:34" x14ac:dyDescent="0.2">
      <c r="A748" s="347">
        <f t="shared" ca="1" si="325"/>
        <v>1E-4</v>
      </c>
      <c r="B748" s="304">
        <f t="shared" ca="1" si="326"/>
        <v>33.035600000001359</v>
      </c>
      <c r="D748" s="306">
        <f t="shared" ca="1" si="327"/>
        <v>-0.56949607044807005</v>
      </c>
      <c r="E748" s="307">
        <f t="shared" ca="1" si="328"/>
        <v>-0.79974436468403098</v>
      </c>
      <c r="F748" s="304">
        <f t="shared" ca="1" si="329"/>
        <v>0.98179265789659353</v>
      </c>
      <c r="G748" s="306">
        <f t="shared" ca="1" si="330"/>
        <v>6.277680449899087</v>
      </c>
      <c r="H748" s="307">
        <f t="shared" ca="1" si="331"/>
        <v>-99.323010748006567</v>
      </c>
      <c r="I748" s="304">
        <f t="shared" ca="1" si="332"/>
        <v>99.521202443899725</v>
      </c>
      <c r="J748" s="306">
        <f t="shared" ca="1" si="333"/>
        <v>612.90891036688618</v>
      </c>
      <c r="K748" s="307">
        <f t="shared" ca="1" si="334"/>
        <v>-11.176312779745427</v>
      </c>
      <c r="L748" s="304">
        <f t="shared" ca="1" si="319"/>
        <v>613.01080118907726</v>
      </c>
      <c r="M748" s="306">
        <f t="shared" ca="1" si="335"/>
        <v>-1.5076755962262272</v>
      </c>
      <c r="N748" s="304">
        <f t="shared" ca="1" si="336"/>
        <v>-86.383448538632848</v>
      </c>
      <c r="P748" s="310">
        <f t="shared" ca="1" si="337"/>
        <v>23</v>
      </c>
      <c r="Q748" s="304">
        <f t="shared" ca="1" si="338"/>
        <v>0</v>
      </c>
      <c r="R748" s="306">
        <f t="shared" ca="1" si="339"/>
        <v>0</v>
      </c>
      <c r="S748" s="307">
        <f t="shared" ca="1" si="340"/>
        <v>2.7549999999999994</v>
      </c>
      <c r="T748" s="304">
        <f t="shared" ca="1" si="320"/>
        <v>27.026549999999997</v>
      </c>
      <c r="U748" s="311">
        <f t="shared" ca="1" si="321"/>
        <v>0</v>
      </c>
      <c r="V748" s="306">
        <f t="shared" ca="1" si="322"/>
        <v>1.226369863816843</v>
      </c>
      <c r="W748" s="304">
        <f t="shared" ca="1" si="323"/>
        <v>24.872851018650938</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0.76222818481014265</v>
      </c>
      <c r="AH748" s="304">
        <f t="shared" ca="1" si="347"/>
        <v>-9.0282352864775834</v>
      </c>
    </row>
    <row r="749" spans="1:34" x14ac:dyDescent="0.2">
      <c r="A749" s="347">
        <f t="shared" ca="1" si="325"/>
        <v>1E-4</v>
      </c>
      <c r="B749" s="304">
        <f t="shared" ca="1" si="326"/>
        <v>33.035700000001363</v>
      </c>
      <c r="D749" s="306">
        <f t="shared" ca="1" si="327"/>
        <v>-0.56949190597057975</v>
      </c>
      <c r="E749" s="307">
        <f t="shared" ca="1" si="328"/>
        <v>-0.79972125946168759</v>
      </c>
      <c r="F749" s="304">
        <f t="shared" ca="1" si="329"/>
        <v>0.98177142136089468</v>
      </c>
      <c r="G749" s="306">
        <f t="shared" ca="1" si="330"/>
        <v>6.27762350070849</v>
      </c>
      <c r="H749" s="307">
        <f t="shared" ca="1" si="331"/>
        <v>-99.323090720132512</v>
      </c>
      <c r="I749" s="304">
        <f t="shared" ca="1" si="332"/>
        <v>99.521278664496279</v>
      </c>
      <c r="J749" s="306">
        <f t="shared" ca="1" si="333"/>
        <v>612.90891036688618</v>
      </c>
      <c r="K749" s="307">
        <f t="shared" ca="1" si="334"/>
        <v>-11.186245084818834</v>
      </c>
      <c r="L749" s="304">
        <f t="shared" ca="1" si="319"/>
        <v>613.01098235367795</v>
      </c>
      <c r="M749" s="306">
        <f t="shared" ca="1" si="335"/>
        <v>-1.507676218006087</v>
      </c>
      <c r="N749" s="304">
        <f t="shared" ca="1" si="336"/>
        <v>-86.383484163994595</v>
      </c>
      <c r="P749" s="310">
        <f t="shared" ca="1" si="337"/>
        <v>23</v>
      </c>
      <c r="Q749" s="304">
        <f t="shared" ca="1" si="338"/>
        <v>0</v>
      </c>
      <c r="R749" s="306">
        <f t="shared" ca="1" si="339"/>
        <v>0</v>
      </c>
      <c r="S749" s="307">
        <f t="shared" ca="1" si="340"/>
        <v>2.7549999999999994</v>
      </c>
      <c r="T749" s="304">
        <f t="shared" ca="1" si="320"/>
        <v>27.026549999999997</v>
      </c>
      <c r="U749" s="311">
        <f t="shared" ca="1" si="321"/>
        <v>0</v>
      </c>
      <c r="V749" s="306">
        <f t="shared" ca="1" si="322"/>
        <v>1.2263710818857909</v>
      </c>
      <c r="W749" s="304">
        <f t="shared" ca="1" si="323"/>
        <v>24.872913822085188</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0.76220577305820925</v>
      </c>
      <c r="AH749" s="304">
        <f t="shared" ca="1" si="347"/>
        <v>-9.0282580829948973</v>
      </c>
    </row>
    <row r="750" spans="1:34" x14ac:dyDescent="0.2">
      <c r="A750" s="347">
        <f t="shared" ca="1" si="325"/>
        <v>1E-4</v>
      </c>
      <c r="B750" s="304">
        <f t="shared" ca="1" si="326"/>
        <v>33.035800000001366</v>
      </c>
      <c r="D750" s="306">
        <f t="shared" ca="1" si="327"/>
        <v>-0.56948774150175241</v>
      </c>
      <c r="E750" s="307">
        <f t="shared" ca="1" si="328"/>
        <v>-0.7996981545965216</v>
      </c>
      <c r="F750" s="304">
        <f t="shared" ca="1" si="329"/>
        <v>0.98175018522323132</v>
      </c>
      <c r="G750" s="306">
        <f t="shared" ca="1" si="330"/>
        <v>6.2775665519343402</v>
      </c>
      <c r="H750" s="307">
        <f t="shared" ca="1" si="331"/>
        <v>-99.323170689947972</v>
      </c>
      <c r="I750" s="304">
        <f t="shared" ca="1" si="332"/>
        <v>99.521354882851682</v>
      </c>
      <c r="J750" s="306">
        <f t="shared" ca="1" si="333"/>
        <v>612.90891036688618</v>
      </c>
      <c r="K750" s="307">
        <f t="shared" ca="1" si="334"/>
        <v>-11.196177397889338</v>
      </c>
      <c r="L750" s="304">
        <f t="shared" ca="1" si="319"/>
        <v>613.01116367929933</v>
      </c>
      <c r="M750" s="306">
        <f t="shared" ca="1" si="335"/>
        <v>-1.5076768397793539</v>
      </c>
      <c r="N750" s="304">
        <f t="shared" ca="1" si="336"/>
        <v>-86.383519788978603</v>
      </c>
      <c r="P750" s="310">
        <f t="shared" ca="1" si="337"/>
        <v>23</v>
      </c>
      <c r="Q750" s="304">
        <f t="shared" ca="1" si="338"/>
        <v>0</v>
      </c>
      <c r="R750" s="306">
        <f t="shared" ca="1" si="339"/>
        <v>0</v>
      </c>
      <c r="S750" s="307">
        <f t="shared" ca="1" si="340"/>
        <v>2.7549999999999994</v>
      </c>
      <c r="T750" s="304">
        <f t="shared" ca="1" si="320"/>
        <v>27.026549999999997</v>
      </c>
      <c r="U750" s="311">
        <f t="shared" ca="1" si="321"/>
        <v>0</v>
      </c>
      <c r="V750" s="306">
        <f t="shared" ca="1" si="322"/>
        <v>1.2263722999569298</v>
      </c>
      <c r="W750" s="304">
        <f t="shared" ca="1" si="323"/>
        <v>24.872976624548503</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0.76218336165084466</v>
      </c>
      <c r="AH750" s="304">
        <f t="shared" ca="1" si="347"/>
        <v>-9.0282808791597802</v>
      </c>
    </row>
    <row r="751" spans="1:34" x14ac:dyDescent="0.2">
      <c r="A751" s="347">
        <f t="shared" ca="1" si="325"/>
        <v>1E-4</v>
      </c>
      <c r="B751" s="304">
        <f t="shared" ca="1" si="326"/>
        <v>33.035900000001369</v>
      </c>
      <c r="D751" s="306">
        <f t="shared" ca="1" si="327"/>
        <v>-0.56948357704158736</v>
      </c>
      <c r="E751" s="307">
        <f t="shared" ca="1" si="328"/>
        <v>-0.79967505008853301</v>
      </c>
      <c r="F751" s="304">
        <f t="shared" ca="1" si="329"/>
        <v>0.98172894948360334</v>
      </c>
      <c r="G751" s="306">
        <f t="shared" ca="1" si="330"/>
        <v>6.277509603576636</v>
      </c>
      <c r="H751" s="307">
        <f t="shared" ca="1" si="331"/>
        <v>-99.323250657452974</v>
      </c>
      <c r="I751" s="304">
        <f t="shared" ca="1" si="332"/>
        <v>99.521431098965962</v>
      </c>
      <c r="J751" s="306">
        <f t="shared" ca="1" si="333"/>
        <v>612.90891036688618</v>
      </c>
      <c r="K751" s="307">
        <f t="shared" ca="1" si="334"/>
        <v>-11.206109718956707</v>
      </c>
      <c r="L751" s="304">
        <f t="shared" ca="1" si="319"/>
        <v>613.01134516594141</v>
      </c>
      <c r="M751" s="306">
        <f t="shared" ca="1" si="335"/>
        <v>-1.507677461546028</v>
      </c>
      <c r="N751" s="304">
        <f t="shared" ca="1" si="336"/>
        <v>-86.383555413584872</v>
      </c>
      <c r="P751" s="310">
        <f t="shared" ca="1" si="337"/>
        <v>23</v>
      </c>
      <c r="Q751" s="304">
        <f t="shared" ca="1" si="338"/>
        <v>0</v>
      </c>
      <c r="R751" s="306">
        <f t="shared" ca="1" si="339"/>
        <v>0</v>
      </c>
      <c r="S751" s="307">
        <f t="shared" ca="1" si="340"/>
        <v>2.7549999999999994</v>
      </c>
      <c r="T751" s="304">
        <f t="shared" ca="1" si="320"/>
        <v>27.026549999999997</v>
      </c>
      <c r="U751" s="311">
        <f t="shared" ca="1" si="321"/>
        <v>0</v>
      </c>
      <c r="V751" s="306">
        <f t="shared" ca="1" si="322"/>
        <v>1.2263735180302597</v>
      </c>
      <c r="W751" s="304">
        <f t="shared" ca="1" si="323"/>
        <v>24.873039426040879</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0.76216095058803823</v>
      </c>
      <c r="AH751" s="304">
        <f t="shared" ca="1" si="347"/>
        <v>-9.0283036749722356</v>
      </c>
    </row>
    <row r="752" spans="1:34" x14ac:dyDescent="0.2">
      <c r="A752" s="347">
        <f t="shared" ca="1" si="325"/>
        <v>1E-4</v>
      </c>
      <c r="B752" s="304">
        <f t="shared" ca="1" si="326"/>
        <v>33.036000000001373</v>
      </c>
      <c r="D752" s="306">
        <f t="shared" ca="1" si="327"/>
        <v>-0.5694794125900835</v>
      </c>
      <c r="E752" s="307">
        <f t="shared" ca="1" si="328"/>
        <v>-0.79965194593771827</v>
      </c>
      <c r="F752" s="304">
        <f t="shared" ca="1" si="329"/>
        <v>0.98170771414200786</v>
      </c>
      <c r="G752" s="306">
        <f t="shared" ca="1" si="330"/>
        <v>6.2774526556353774</v>
      </c>
      <c r="H752" s="307">
        <f t="shared" ca="1" si="331"/>
        <v>-99.323330622647561</v>
      </c>
      <c r="I752" s="304">
        <f t="shared" ca="1" si="332"/>
        <v>99.521507312839177</v>
      </c>
      <c r="J752" s="306">
        <f t="shared" ca="1" si="333"/>
        <v>612.90891036688618</v>
      </c>
      <c r="K752" s="307">
        <f t="shared" ca="1" si="334"/>
        <v>-11.216042048020713</v>
      </c>
      <c r="L752" s="304">
        <f t="shared" ca="1" si="319"/>
        <v>613.01152681360463</v>
      </c>
      <c r="M752" s="306">
        <f t="shared" ca="1" si="335"/>
        <v>-1.5076780833061092</v>
      </c>
      <c r="N752" s="304">
        <f t="shared" ca="1" si="336"/>
        <v>-86.383591037813389</v>
      </c>
      <c r="P752" s="310">
        <f t="shared" ca="1" si="337"/>
        <v>23</v>
      </c>
      <c r="Q752" s="304">
        <f t="shared" ca="1" si="338"/>
        <v>0</v>
      </c>
      <c r="R752" s="306">
        <f t="shared" ca="1" si="339"/>
        <v>0</v>
      </c>
      <c r="S752" s="307">
        <f t="shared" ca="1" si="340"/>
        <v>2.7549999999999994</v>
      </c>
      <c r="T752" s="304">
        <f t="shared" ca="1" si="320"/>
        <v>27.026549999999997</v>
      </c>
      <c r="U752" s="311">
        <f t="shared" ca="1" si="321"/>
        <v>0</v>
      </c>
      <c r="V752" s="306">
        <f t="shared" ca="1" si="322"/>
        <v>1.2263747361057811</v>
      </c>
      <c r="W752" s="304">
        <f t="shared" ca="1" si="323"/>
        <v>24.873102226562345</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0.76213853986979885</v>
      </c>
      <c r="AH752" s="304">
        <f t="shared" ca="1" si="347"/>
        <v>-9.0283264704322637</v>
      </c>
    </row>
    <row r="753" spans="1:34" x14ac:dyDescent="0.2">
      <c r="A753" s="347">
        <f t="shared" ca="1" si="325"/>
        <v>1E-4</v>
      </c>
      <c r="B753" s="304">
        <f t="shared" ca="1" si="326"/>
        <v>33.036100000001376</v>
      </c>
      <c r="D753" s="306">
        <f t="shared" ca="1" si="327"/>
        <v>-0.56947524814724471</v>
      </c>
      <c r="E753" s="307">
        <f t="shared" ca="1" si="328"/>
        <v>-0.79962884214407204</v>
      </c>
      <c r="F753" s="304">
        <f t="shared" ca="1" si="329"/>
        <v>0.9816864791984431</v>
      </c>
      <c r="G753" s="306">
        <f t="shared" ca="1" si="330"/>
        <v>6.2773957081105625</v>
      </c>
      <c r="H753" s="307">
        <f t="shared" ca="1" si="331"/>
        <v>-99.323410585531775</v>
      </c>
      <c r="I753" s="304">
        <f t="shared" ca="1" si="332"/>
        <v>99.521583524471367</v>
      </c>
      <c r="J753" s="306">
        <f t="shared" ca="1" si="333"/>
        <v>612.90891036688618</v>
      </c>
      <c r="K753" s="307">
        <f t="shared" ca="1" si="334"/>
        <v>-11.225974385081122</v>
      </c>
      <c r="L753" s="304">
        <f t="shared" ca="1" si="319"/>
        <v>613.01170862228901</v>
      </c>
      <c r="M753" s="306">
        <f t="shared" ca="1" si="335"/>
        <v>-1.5076787050595977</v>
      </c>
      <c r="N753" s="304">
        <f t="shared" ca="1" si="336"/>
        <v>-86.383626661664181</v>
      </c>
      <c r="P753" s="310">
        <f t="shared" ca="1" si="337"/>
        <v>23</v>
      </c>
      <c r="Q753" s="304">
        <f t="shared" ca="1" si="338"/>
        <v>0</v>
      </c>
      <c r="R753" s="306">
        <f t="shared" ca="1" si="339"/>
        <v>0</v>
      </c>
      <c r="S753" s="307">
        <f t="shared" ca="1" si="340"/>
        <v>2.7549999999999994</v>
      </c>
      <c r="T753" s="304">
        <f t="shared" ca="1" si="320"/>
        <v>27.026549999999997</v>
      </c>
      <c r="U753" s="311">
        <f t="shared" ca="1" si="321"/>
        <v>0</v>
      </c>
      <c r="V753" s="306">
        <f t="shared" ca="1" si="322"/>
        <v>1.2263759541834935</v>
      </c>
      <c r="W753" s="304">
        <f t="shared" ca="1" si="323"/>
        <v>24.873165026112918</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0.76211612949611052</v>
      </c>
      <c r="AH753" s="304">
        <f t="shared" ca="1" si="347"/>
        <v>-9.0283492655398732</v>
      </c>
    </row>
    <row r="754" spans="1:34" x14ac:dyDescent="0.2">
      <c r="A754" s="347">
        <f t="shared" ca="1" si="325"/>
        <v>1E-4</v>
      </c>
      <c r="B754" s="304">
        <f t="shared" ca="1" si="326"/>
        <v>33.036200000001379</v>
      </c>
      <c r="D754" s="306">
        <f t="shared" ca="1" si="327"/>
        <v>-0.56947108371307043</v>
      </c>
      <c r="E754" s="307">
        <f t="shared" ca="1" si="328"/>
        <v>-0.79960573870758367</v>
      </c>
      <c r="F754" s="304">
        <f t="shared" ca="1" si="329"/>
        <v>0.98166524465290073</v>
      </c>
      <c r="G754" s="306">
        <f t="shared" ca="1" si="330"/>
        <v>6.2773387610021913</v>
      </c>
      <c r="H754" s="307">
        <f t="shared" ca="1" si="331"/>
        <v>-99.323490546105646</v>
      </c>
      <c r="I754" s="304">
        <f t="shared" ca="1" si="332"/>
        <v>99.521659733862549</v>
      </c>
      <c r="J754" s="306">
        <f t="shared" ca="1" si="333"/>
        <v>612.90891036688618</v>
      </c>
      <c r="K754" s="307">
        <f t="shared" ca="1" si="334"/>
        <v>-11.235906730137703</v>
      </c>
      <c r="L754" s="304">
        <f t="shared" ca="1" si="319"/>
        <v>613.01189059199498</v>
      </c>
      <c r="M754" s="306">
        <f t="shared" ca="1" si="335"/>
        <v>-1.5076793268064934</v>
      </c>
      <c r="N754" s="304">
        <f t="shared" ca="1" si="336"/>
        <v>-86.383662285137234</v>
      </c>
      <c r="P754" s="310">
        <f t="shared" ca="1" si="337"/>
        <v>23</v>
      </c>
      <c r="Q754" s="304">
        <f t="shared" ca="1" si="338"/>
        <v>0</v>
      </c>
      <c r="R754" s="306">
        <f t="shared" ca="1" si="339"/>
        <v>0</v>
      </c>
      <c r="S754" s="307">
        <f t="shared" ca="1" si="340"/>
        <v>2.7549999999999994</v>
      </c>
      <c r="T754" s="304">
        <f t="shared" ca="1" si="320"/>
        <v>27.026549999999997</v>
      </c>
      <c r="U754" s="311">
        <f t="shared" ca="1" si="321"/>
        <v>0</v>
      </c>
      <c r="V754" s="306">
        <f t="shared" ca="1" si="322"/>
        <v>1.2263771722633969</v>
      </c>
      <c r="W754" s="304">
        <f t="shared" ca="1" si="323"/>
        <v>24.873227824692592</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0.76209371946697146</v>
      </c>
      <c r="AH754" s="304">
        <f t="shared" ca="1" si="347"/>
        <v>-9.0283720602950712</v>
      </c>
    </row>
    <row r="755" spans="1:34" x14ac:dyDescent="0.2">
      <c r="A755" s="347">
        <f t="shared" ca="1" si="325"/>
        <v>1E-4</v>
      </c>
      <c r="B755" s="304">
        <f t="shared" ca="1" si="326"/>
        <v>33.036300000001383</v>
      </c>
      <c r="D755" s="306">
        <f t="shared" ca="1" si="327"/>
        <v>-0.56946691928756188</v>
      </c>
      <c r="E755" s="307">
        <f t="shared" ca="1" si="328"/>
        <v>-0.79958263562825493</v>
      </c>
      <c r="F755" s="304">
        <f t="shared" ca="1" si="329"/>
        <v>0.9816440105053833</v>
      </c>
      <c r="G755" s="306">
        <f t="shared" ca="1" si="330"/>
        <v>6.2772818143102622</v>
      </c>
      <c r="H755" s="307">
        <f t="shared" ca="1" si="331"/>
        <v>-99.323570504369215</v>
      </c>
      <c r="I755" s="304">
        <f t="shared" ca="1" si="332"/>
        <v>99.521735941012778</v>
      </c>
      <c r="J755" s="306">
        <f t="shared" ca="1" si="333"/>
        <v>612.90891036688618</v>
      </c>
      <c r="K755" s="307">
        <f t="shared" ca="1" si="334"/>
        <v>-11.245839083190226</v>
      </c>
      <c r="L755" s="304">
        <f t="shared" ca="1" si="319"/>
        <v>613.01207272272268</v>
      </c>
      <c r="M755" s="306">
        <f t="shared" ca="1" si="335"/>
        <v>-1.5076799485467969</v>
      </c>
      <c r="N755" s="304">
        <f t="shared" ca="1" si="336"/>
        <v>-86.383697908232577</v>
      </c>
      <c r="P755" s="310">
        <f t="shared" ca="1" si="337"/>
        <v>23</v>
      </c>
      <c r="Q755" s="304">
        <f t="shared" ca="1" si="338"/>
        <v>0</v>
      </c>
      <c r="R755" s="306">
        <f t="shared" ca="1" si="339"/>
        <v>0</v>
      </c>
      <c r="S755" s="307">
        <f t="shared" ca="1" si="340"/>
        <v>2.7549999999999994</v>
      </c>
      <c r="T755" s="304">
        <f t="shared" ca="1" si="320"/>
        <v>27.026549999999997</v>
      </c>
      <c r="U755" s="311">
        <f t="shared" ca="1" si="321"/>
        <v>0</v>
      </c>
      <c r="V755" s="306">
        <f t="shared" ca="1" si="322"/>
        <v>1.2263783903454917</v>
      </c>
      <c r="W755" s="304">
        <f t="shared" ca="1" si="323"/>
        <v>24.873290622301401</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0.76207130978237814</v>
      </c>
      <c r="AH755" s="304">
        <f t="shared" ca="1" si="347"/>
        <v>-9.0283948546978579</v>
      </c>
    </row>
    <row r="756" spans="1:34" x14ac:dyDescent="0.2">
      <c r="A756" s="347">
        <f t="shared" ca="1" si="325"/>
        <v>1E-4</v>
      </c>
      <c r="B756" s="304">
        <f t="shared" ca="1" si="326"/>
        <v>33.036400000001386</v>
      </c>
      <c r="D756" s="306">
        <f t="shared" ca="1" si="327"/>
        <v>-0.56946275487071685</v>
      </c>
      <c r="E756" s="307">
        <f t="shared" ca="1" si="328"/>
        <v>-0.79955953290607518</v>
      </c>
      <c r="F756" s="304">
        <f t="shared" ca="1" si="329"/>
        <v>0.98162277675588161</v>
      </c>
      <c r="G756" s="306">
        <f t="shared" ca="1" si="330"/>
        <v>6.2772248680347751</v>
      </c>
      <c r="H756" s="307">
        <f t="shared" ca="1" si="331"/>
        <v>-99.323650460322511</v>
      </c>
      <c r="I756" s="304">
        <f t="shared" ca="1" si="332"/>
        <v>99.521812145922055</v>
      </c>
      <c r="J756" s="306">
        <f t="shared" ca="1" si="333"/>
        <v>612.90891036688618</v>
      </c>
      <c r="K756" s="307">
        <f t="shared" ca="1" si="334"/>
        <v>-11.25577144423846</v>
      </c>
      <c r="L756" s="304">
        <f t="shared" ca="1" si="319"/>
        <v>613.01225501447243</v>
      </c>
      <c r="M756" s="306">
        <f t="shared" ca="1" si="335"/>
        <v>-1.5076805702805078</v>
      </c>
      <c r="N756" s="304">
        <f t="shared" ca="1" si="336"/>
        <v>-86.383733530950195</v>
      </c>
      <c r="P756" s="310">
        <f t="shared" ca="1" si="337"/>
        <v>23</v>
      </c>
      <c r="Q756" s="304">
        <f t="shared" ca="1" si="338"/>
        <v>0</v>
      </c>
      <c r="R756" s="306">
        <f t="shared" ca="1" si="339"/>
        <v>0</v>
      </c>
      <c r="S756" s="307">
        <f t="shared" ca="1" si="340"/>
        <v>2.7549999999999994</v>
      </c>
      <c r="T756" s="304">
        <f t="shared" ca="1" si="320"/>
        <v>27.026549999999997</v>
      </c>
      <c r="U756" s="311">
        <f t="shared" ca="1" si="321"/>
        <v>0</v>
      </c>
      <c r="V756" s="306">
        <f t="shared" ca="1" si="322"/>
        <v>1.2263796084297776</v>
      </c>
      <c r="W756" s="304">
        <f t="shared" ca="1" si="323"/>
        <v>24.873353418939327</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0.76204890044232521</v>
      </c>
      <c r="AH756" s="304">
        <f t="shared" ca="1" si="347"/>
        <v>-9.0284176487482419</v>
      </c>
    </row>
    <row r="757" spans="1:34" x14ac:dyDescent="0.2">
      <c r="A757" s="347">
        <f t="shared" ca="1" si="325"/>
        <v>1E-4</v>
      </c>
      <c r="B757" s="304">
        <f t="shared" ca="1" si="326"/>
        <v>33.036500000001389</v>
      </c>
      <c r="D757" s="306">
        <f t="shared" ca="1" si="327"/>
        <v>-0.56945859046253777</v>
      </c>
      <c r="E757" s="307">
        <f t="shared" ca="1" si="328"/>
        <v>-0.79953643054105328</v>
      </c>
      <c r="F757" s="304">
        <f t="shared" ca="1" si="329"/>
        <v>0.98160154340440442</v>
      </c>
      <c r="G757" s="306">
        <f t="shared" ca="1" si="330"/>
        <v>6.2771679221757291</v>
      </c>
      <c r="H757" s="307">
        <f t="shared" ca="1" si="331"/>
        <v>-99.323730413965563</v>
      </c>
      <c r="I757" s="304">
        <f t="shared" ca="1" si="332"/>
        <v>99.521888348590437</v>
      </c>
      <c r="J757" s="306">
        <f t="shared" ca="1" si="333"/>
        <v>612.90891036688618</v>
      </c>
      <c r="K757" s="307">
        <f t="shared" ca="1" si="334"/>
        <v>-11.265703813282174</v>
      </c>
      <c r="L757" s="304">
        <f t="shared" ca="1" si="319"/>
        <v>613.01243746724447</v>
      </c>
      <c r="M757" s="306">
        <f t="shared" ca="1" si="335"/>
        <v>-1.5076811920076263</v>
      </c>
      <c r="N757" s="304">
        <f t="shared" ca="1" si="336"/>
        <v>-86.383769153290089</v>
      </c>
      <c r="P757" s="310">
        <f t="shared" ca="1" si="337"/>
        <v>23</v>
      </c>
      <c r="Q757" s="304">
        <f t="shared" ca="1" si="338"/>
        <v>0</v>
      </c>
      <c r="R757" s="306">
        <f t="shared" ca="1" si="339"/>
        <v>0</v>
      </c>
      <c r="S757" s="307">
        <f t="shared" ca="1" si="340"/>
        <v>2.7549999999999994</v>
      </c>
      <c r="T757" s="304">
        <f t="shared" ca="1" si="320"/>
        <v>27.026549999999997</v>
      </c>
      <c r="U757" s="311">
        <f t="shared" ca="1" si="321"/>
        <v>0</v>
      </c>
      <c r="V757" s="306">
        <f t="shared" ca="1" si="322"/>
        <v>1.2263808265162546</v>
      </c>
      <c r="W757" s="304">
        <f t="shared" ca="1" si="323"/>
        <v>24.873416214606401</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0.76202649144681445</v>
      </c>
      <c r="AH757" s="304">
        <f t="shared" ca="1" si="347"/>
        <v>-9.0284404424462181</v>
      </c>
    </row>
    <row r="758" spans="1:34" x14ac:dyDescent="0.2">
      <c r="A758" s="347">
        <f t="shared" ca="1" si="325"/>
        <v>1E-4</v>
      </c>
      <c r="B758" s="304">
        <f t="shared" ca="1" si="326"/>
        <v>33.036600000001393</v>
      </c>
      <c r="D758" s="306">
        <f t="shared" ca="1" si="327"/>
        <v>-0.56945442606302676</v>
      </c>
      <c r="E758" s="307">
        <f t="shared" ca="1" si="328"/>
        <v>-0.79951332853317325</v>
      </c>
      <c r="F758" s="304">
        <f t="shared" ca="1" si="329"/>
        <v>0.98158031045094074</v>
      </c>
      <c r="G758" s="306">
        <f t="shared" ca="1" si="330"/>
        <v>6.2771109767331223</v>
      </c>
      <c r="H758" s="307">
        <f t="shared" ca="1" si="331"/>
        <v>-99.323810365298414</v>
      </c>
      <c r="I758" s="304">
        <f t="shared" ca="1" si="332"/>
        <v>99.521964549017937</v>
      </c>
      <c r="J758" s="306">
        <f t="shared" ca="1" si="333"/>
        <v>612.90891036688618</v>
      </c>
      <c r="K758" s="307">
        <f t="shared" ca="1" si="334"/>
        <v>-11.275636190321137</v>
      </c>
      <c r="L758" s="304">
        <f t="shared" ca="1" si="319"/>
        <v>613.0126200810389</v>
      </c>
      <c r="M758" s="306">
        <f t="shared" ca="1" si="335"/>
        <v>-1.5076818137281527</v>
      </c>
      <c r="N758" s="304">
        <f t="shared" ca="1" si="336"/>
        <v>-86.383804775252287</v>
      </c>
      <c r="P758" s="310">
        <f t="shared" ca="1" si="337"/>
        <v>23</v>
      </c>
      <c r="Q758" s="304">
        <f t="shared" ca="1" si="338"/>
        <v>0</v>
      </c>
      <c r="R758" s="306">
        <f t="shared" ca="1" si="339"/>
        <v>0</v>
      </c>
      <c r="S758" s="307">
        <f t="shared" ca="1" si="340"/>
        <v>2.7549999999999994</v>
      </c>
      <c r="T758" s="304">
        <f t="shared" ca="1" si="320"/>
        <v>27.026549999999997</v>
      </c>
      <c r="U758" s="311">
        <f t="shared" ca="1" si="321"/>
        <v>0</v>
      </c>
      <c r="V758" s="306">
        <f t="shared" ca="1" si="322"/>
        <v>1.2263820446049223</v>
      </c>
      <c r="W758" s="304">
        <f t="shared" ca="1" si="323"/>
        <v>24.873479009302613</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0.76200408279583698</v>
      </c>
      <c r="AH758" s="304">
        <f t="shared" ca="1" si="347"/>
        <v>-9.0284632357917989</v>
      </c>
    </row>
    <row r="759" spans="1:34" x14ac:dyDescent="0.2">
      <c r="A759" s="347">
        <f t="shared" ca="1" si="325"/>
        <v>1E-4</v>
      </c>
      <c r="B759" s="304">
        <f t="shared" ca="1" si="326"/>
        <v>33.036700000001396</v>
      </c>
      <c r="D759" s="306">
        <f t="shared" ca="1" si="327"/>
        <v>-0.5694502616721806</v>
      </c>
      <c r="E759" s="307">
        <f t="shared" ca="1" si="328"/>
        <v>-0.7994902268824422</v>
      </c>
      <c r="F759" s="304">
        <f t="shared" ca="1" si="329"/>
        <v>0.98155907789549468</v>
      </c>
      <c r="G759" s="306">
        <f t="shared" ca="1" si="330"/>
        <v>6.277054031706955</v>
      </c>
      <c r="H759" s="307">
        <f t="shared" ca="1" si="331"/>
        <v>-99.323890314321105</v>
      </c>
      <c r="I759" s="304">
        <f t="shared" ca="1" si="332"/>
        <v>99.522040747204628</v>
      </c>
      <c r="J759" s="306">
        <f t="shared" ca="1" si="333"/>
        <v>612.90891036688618</v>
      </c>
      <c r="K759" s="307">
        <f t="shared" ca="1" si="334"/>
        <v>-11.285568575355118</v>
      </c>
      <c r="L759" s="304">
        <f t="shared" ca="1" si="319"/>
        <v>613.01280285585619</v>
      </c>
      <c r="M759" s="306">
        <f t="shared" ca="1" si="335"/>
        <v>-1.5076824354420868</v>
      </c>
      <c r="N759" s="304">
        <f t="shared" ca="1" si="336"/>
        <v>-86.383840396836774</v>
      </c>
      <c r="P759" s="310">
        <f t="shared" ca="1" si="337"/>
        <v>23</v>
      </c>
      <c r="Q759" s="304">
        <f t="shared" ca="1" si="338"/>
        <v>0</v>
      </c>
      <c r="R759" s="306">
        <f t="shared" ca="1" si="339"/>
        <v>0</v>
      </c>
      <c r="S759" s="307">
        <f t="shared" ca="1" si="340"/>
        <v>2.7549999999999994</v>
      </c>
      <c r="T759" s="304">
        <f t="shared" ca="1" si="320"/>
        <v>27.026549999999997</v>
      </c>
      <c r="U759" s="311">
        <f t="shared" ca="1" si="321"/>
        <v>0</v>
      </c>
      <c r="V759" s="306">
        <f t="shared" ca="1" si="322"/>
        <v>1.2263832626957818</v>
      </c>
      <c r="W759" s="304">
        <f t="shared" ca="1" si="323"/>
        <v>24.873541803028015</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0.76198167448939635</v>
      </c>
      <c r="AH759" s="304">
        <f t="shared" ca="1" si="347"/>
        <v>-9.0284860287849789</v>
      </c>
    </row>
    <row r="760" spans="1:34" x14ac:dyDescent="0.2">
      <c r="A760" s="347">
        <f t="shared" ca="1" si="325"/>
        <v>1E-4</v>
      </c>
      <c r="B760" s="304">
        <f t="shared" ca="1" si="326"/>
        <v>33.036800000001399</v>
      </c>
      <c r="D760" s="306">
        <f t="shared" ca="1" si="327"/>
        <v>-0.56944609729000373</v>
      </c>
      <c r="E760" s="307">
        <f t="shared" ca="1" si="328"/>
        <v>-0.79946712558883704</v>
      </c>
      <c r="F760" s="304">
        <f t="shared" ca="1" si="329"/>
        <v>0.98153784573805092</v>
      </c>
      <c r="G760" s="306">
        <f t="shared" ca="1" si="330"/>
        <v>6.276997087097226</v>
      </c>
      <c r="H760" s="307">
        <f t="shared" ca="1" si="331"/>
        <v>-99.323970261033665</v>
      </c>
      <c r="I760" s="304">
        <f t="shared" ca="1" si="332"/>
        <v>99.522116943150522</v>
      </c>
      <c r="J760" s="306">
        <f t="shared" ca="1" si="333"/>
        <v>612.90891036688618</v>
      </c>
      <c r="K760" s="307">
        <f t="shared" ca="1" si="334"/>
        <v>-11.295500968383886</v>
      </c>
      <c r="L760" s="304">
        <f t="shared" ca="1" si="319"/>
        <v>613.01298579169634</v>
      </c>
      <c r="M760" s="306">
        <f t="shared" ca="1" si="335"/>
        <v>-1.5076830571494286</v>
      </c>
      <c r="N760" s="304">
        <f t="shared" ca="1" si="336"/>
        <v>-86.383876018043551</v>
      </c>
      <c r="P760" s="310">
        <f t="shared" ca="1" si="337"/>
        <v>23</v>
      </c>
      <c r="Q760" s="304">
        <f t="shared" ca="1" si="338"/>
        <v>0</v>
      </c>
      <c r="R760" s="306">
        <f t="shared" ca="1" si="339"/>
        <v>0</v>
      </c>
      <c r="S760" s="307">
        <f t="shared" ca="1" si="340"/>
        <v>2.7549999999999994</v>
      </c>
      <c r="T760" s="304">
        <f t="shared" ca="1" si="320"/>
        <v>27.026549999999997</v>
      </c>
      <c r="U760" s="311">
        <f t="shared" ca="1" si="321"/>
        <v>0</v>
      </c>
      <c r="V760" s="306">
        <f t="shared" ca="1" si="322"/>
        <v>1.2263844807888316</v>
      </c>
      <c r="W760" s="304">
        <f t="shared" ca="1" si="323"/>
        <v>24.873604595782584</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0.76195926652747303</v>
      </c>
      <c r="AH760" s="304">
        <f t="shared" ca="1" si="347"/>
        <v>-9.0285088214257794</v>
      </c>
    </row>
    <row r="761" spans="1:34" x14ac:dyDescent="0.2">
      <c r="A761" s="347">
        <f t="shared" ca="1" si="325"/>
        <v>1E-4</v>
      </c>
      <c r="B761" s="304">
        <f t="shared" ca="1" si="326"/>
        <v>33.036900000001403</v>
      </c>
      <c r="D761" s="306">
        <f t="shared" ca="1" si="327"/>
        <v>-0.56944193291649636</v>
      </c>
      <c r="E761" s="307">
        <f t="shared" ca="1" si="328"/>
        <v>-0.79944402465237197</v>
      </c>
      <c r="F761" s="304">
        <f t="shared" ca="1" si="329"/>
        <v>0.98151661397862133</v>
      </c>
      <c r="G761" s="306">
        <f t="shared" ca="1" si="330"/>
        <v>6.2769401429039346</v>
      </c>
      <c r="H761" s="307">
        <f t="shared" ca="1" si="331"/>
        <v>-99.324050205436137</v>
      </c>
      <c r="I761" s="304">
        <f t="shared" ca="1" si="332"/>
        <v>99.522193136855648</v>
      </c>
      <c r="J761" s="306">
        <f t="shared" ca="1" si="333"/>
        <v>612.90891036688618</v>
      </c>
      <c r="K761" s="307">
        <f t="shared" ca="1" si="334"/>
        <v>-11.30543336940721</v>
      </c>
      <c r="L761" s="304">
        <f t="shared" ca="1" si="319"/>
        <v>613.01316888855968</v>
      </c>
      <c r="M761" s="306">
        <f t="shared" ca="1" si="335"/>
        <v>-1.5076836788501786</v>
      </c>
      <c r="N761" s="304">
        <f t="shared" ca="1" si="336"/>
        <v>-86.383911638872647</v>
      </c>
      <c r="P761" s="310">
        <f t="shared" ca="1" si="337"/>
        <v>23</v>
      </c>
      <c r="Q761" s="304">
        <f t="shared" ca="1" si="338"/>
        <v>0</v>
      </c>
      <c r="R761" s="306">
        <f t="shared" ca="1" si="339"/>
        <v>0</v>
      </c>
      <c r="S761" s="307">
        <f t="shared" ca="1" si="340"/>
        <v>2.7549999999999994</v>
      </c>
      <c r="T761" s="304">
        <f t="shared" ca="1" si="320"/>
        <v>27.026549999999997</v>
      </c>
      <c r="U761" s="311">
        <f t="shared" ca="1" si="321"/>
        <v>0</v>
      </c>
      <c r="V761" s="306">
        <f t="shared" ca="1" si="322"/>
        <v>1.2263856988840729</v>
      </c>
      <c r="W761" s="304">
        <f t="shared" ca="1" si="323"/>
        <v>24.873667387566343</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0.76193685891007767</v>
      </c>
      <c r="AH761" s="304">
        <f t="shared" ca="1" si="347"/>
        <v>-9.028531613714188</v>
      </c>
    </row>
    <row r="762" spans="1:34" x14ac:dyDescent="0.2">
      <c r="A762" s="347">
        <f t="shared" ca="1" si="325"/>
        <v>1E-4</v>
      </c>
      <c r="B762" s="304">
        <f t="shared" ca="1" si="326"/>
        <v>33.037000000001406</v>
      </c>
      <c r="D762" s="306">
        <f t="shared" ca="1" si="327"/>
        <v>-0.56943776855165662</v>
      </c>
      <c r="E762" s="307">
        <f t="shared" ca="1" si="328"/>
        <v>-0.79942092407303456</v>
      </c>
      <c r="F762" s="304">
        <f t="shared" ca="1" si="329"/>
        <v>0.98149538261719527</v>
      </c>
      <c r="G762" s="306">
        <f t="shared" ca="1" si="330"/>
        <v>6.2768831991270799</v>
      </c>
      <c r="H762" s="307">
        <f t="shared" ca="1" si="331"/>
        <v>-99.32413014752855</v>
      </c>
      <c r="I762" s="304">
        <f t="shared" ca="1" si="332"/>
        <v>99.52226932832005</v>
      </c>
      <c r="J762" s="306">
        <f t="shared" ca="1" si="333"/>
        <v>612.90891036688618</v>
      </c>
      <c r="K762" s="307">
        <f t="shared" ca="1" si="334"/>
        <v>-11.315365778424857</v>
      </c>
      <c r="L762" s="304">
        <f t="shared" ca="1" si="319"/>
        <v>613.01335214644655</v>
      </c>
      <c r="M762" s="306">
        <f t="shared" ca="1" si="335"/>
        <v>-1.5076843005443368</v>
      </c>
      <c r="N762" s="304">
        <f t="shared" ca="1" si="336"/>
        <v>-86.38394725932406</v>
      </c>
      <c r="P762" s="310">
        <f t="shared" ca="1" si="337"/>
        <v>23</v>
      </c>
      <c r="Q762" s="304">
        <f t="shared" ca="1" si="338"/>
        <v>0</v>
      </c>
      <c r="R762" s="306">
        <f t="shared" ca="1" si="339"/>
        <v>0</v>
      </c>
      <c r="S762" s="307">
        <f t="shared" ca="1" si="340"/>
        <v>2.7549999999999994</v>
      </c>
      <c r="T762" s="304">
        <f t="shared" ca="1" si="320"/>
        <v>27.026549999999997</v>
      </c>
      <c r="U762" s="311">
        <f t="shared" ca="1" si="321"/>
        <v>0</v>
      </c>
      <c r="V762" s="306">
        <f t="shared" ca="1" si="322"/>
        <v>1.2263869169815045</v>
      </c>
      <c r="W762" s="304">
        <f t="shared" ca="1" si="323"/>
        <v>24.873730178379283</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0.76191445163719784</v>
      </c>
      <c r="AH762" s="304">
        <f t="shared" ca="1" si="347"/>
        <v>-9.0285544056502172</v>
      </c>
    </row>
    <row r="763" spans="1:34" x14ac:dyDescent="0.2">
      <c r="A763" s="347">
        <f t="shared" ca="1" si="325"/>
        <v>1E-4</v>
      </c>
      <c r="B763" s="304">
        <f t="shared" ca="1" si="326"/>
        <v>33.037100000001409</v>
      </c>
      <c r="D763" s="306">
        <f t="shared" ca="1" si="327"/>
        <v>-0.56943360419548517</v>
      </c>
      <c r="E763" s="307">
        <f t="shared" ca="1" si="328"/>
        <v>-0.79939782385082836</v>
      </c>
      <c r="F763" s="304">
        <f t="shared" ca="1" si="329"/>
        <v>0.98147415165377661</v>
      </c>
      <c r="G763" s="306">
        <f t="shared" ca="1" si="330"/>
        <v>6.2768262557666601</v>
      </c>
      <c r="H763" s="307">
        <f t="shared" ca="1" si="331"/>
        <v>-99.324210087310931</v>
      </c>
      <c r="I763" s="304">
        <f t="shared" ca="1" si="332"/>
        <v>99.522345517543741</v>
      </c>
      <c r="J763" s="306">
        <f t="shared" ca="1" si="333"/>
        <v>612.90891036688618</v>
      </c>
      <c r="K763" s="307">
        <f t="shared" ca="1" si="334"/>
        <v>-11.325298195436599</v>
      </c>
      <c r="L763" s="304">
        <f t="shared" ca="1" si="319"/>
        <v>613.01353556535707</v>
      </c>
      <c r="M763" s="306">
        <f t="shared" ca="1" si="335"/>
        <v>-1.5076849222319031</v>
      </c>
      <c r="N763" s="304">
        <f t="shared" ca="1" si="336"/>
        <v>-86.383982879397792</v>
      </c>
      <c r="P763" s="310">
        <f t="shared" ca="1" si="337"/>
        <v>23</v>
      </c>
      <c r="Q763" s="304">
        <f t="shared" ca="1" si="338"/>
        <v>0</v>
      </c>
      <c r="R763" s="306">
        <f t="shared" ca="1" si="339"/>
        <v>0</v>
      </c>
      <c r="S763" s="307">
        <f t="shared" ca="1" si="340"/>
        <v>2.7549999999999994</v>
      </c>
      <c r="T763" s="304">
        <f t="shared" ca="1" si="320"/>
        <v>27.026549999999997</v>
      </c>
      <c r="U763" s="311">
        <f t="shared" ca="1" si="321"/>
        <v>0</v>
      </c>
      <c r="V763" s="306">
        <f t="shared" ca="1" si="322"/>
        <v>1.2263881350811274</v>
      </c>
      <c r="W763" s="304">
        <f t="shared" ca="1" si="323"/>
        <v>24.873792968221437</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0.76189204470884242</v>
      </c>
      <c r="AH763" s="304">
        <f t="shared" ca="1" si="347"/>
        <v>-9.0285771972338615</v>
      </c>
    </row>
    <row r="764" spans="1:34" x14ac:dyDescent="0.2">
      <c r="A764" s="347">
        <f t="shared" ca="1" si="325"/>
        <v>1E-4</v>
      </c>
      <c r="B764" s="304">
        <f t="shared" ca="1" si="326"/>
        <v>33.037200000001413</v>
      </c>
      <c r="D764" s="306">
        <f t="shared" ca="1" si="327"/>
        <v>-0.56942943984798378</v>
      </c>
      <c r="E764" s="307">
        <f t="shared" ca="1" si="328"/>
        <v>-0.79937472398574272</v>
      </c>
      <c r="F764" s="304">
        <f t="shared" ca="1" si="329"/>
        <v>0.98145292108835813</v>
      </c>
      <c r="G764" s="306">
        <f t="shared" ca="1" si="330"/>
        <v>6.2767693128226751</v>
      </c>
      <c r="H764" s="307">
        <f t="shared" ca="1" si="331"/>
        <v>-99.324290024783323</v>
      </c>
      <c r="I764" s="304">
        <f t="shared" ca="1" si="332"/>
        <v>99.522421704526792</v>
      </c>
      <c r="J764" s="306">
        <f t="shared" ca="1" si="333"/>
        <v>612.90891036688618</v>
      </c>
      <c r="K764" s="307">
        <f t="shared" ca="1" si="334"/>
        <v>-11.335230620442204</v>
      </c>
      <c r="L764" s="304">
        <f t="shared" ca="1" si="319"/>
        <v>613.01371914529147</v>
      </c>
      <c r="M764" s="306">
        <f t="shared" ca="1" si="335"/>
        <v>-1.5076855439128776</v>
      </c>
      <c r="N764" s="304">
        <f t="shared" ca="1" si="336"/>
        <v>-86.384018499093827</v>
      </c>
      <c r="P764" s="310">
        <f t="shared" ca="1" si="337"/>
        <v>23</v>
      </c>
      <c r="Q764" s="304">
        <f t="shared" ca="1" si="338"/>
        <v>0</v>
      </c>
      <c r="R764" s="306">
        <f t="shared" ca="1" si="339"/>
        <v>0</v>
      </c>
      <c r="S764" s="307">
        <f t="shared" ca="1" si="340"/>
        <v>2.7549999999999994</v>
      </c>
      <c r="T764" s="304">
        <f t="shared" ca="1" si="320"/>
        <v>27.026549999999997</v>
      </c>
      <c r="U764" s="311">
        <f t="shared" ca="1" si="321"/>
        <v>0</v>
      </c>
      <c r="V764" s="306">
        <f t="shared" ca="1" si="322"/>
        <v>1.2263893531829415</v>
      </c>
      <c r="W764" s="304">
        <f t="shared" ca="1" si="323"/>
        <v>24.873855757092826</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0.76186963812499542</v>
      </c>
      <c r="AH764" s="304">
        <f t="shared" ca="1" si="347"/>
        <v>-9.0285999884651336</v>
      </c>
    </row>
    <row r="765" spans="1:34" x14ac:dyDescent="0.2">
      <c r="A765" s="347">
        <f t="shared" ca="1" si="325"/>
        <v>1E-4</v>
      </c>
      <c r="B765" s="304">
        <f t="shared" ca="1" si="326"/>
        <v>33.037300000001416</v>
      </c>
      <c r="D765" s="306">
        <f t="shared" ca="1" si="327"/>
        <v>-0.56942527550915412</v>
      </c>
      <c r="E765" s="307">
        <f t="shared" ca="1" si="328"/>
        <v>-0.79935162447776875</v>
      </c>
      <c r="F765" s="304">
        <f t="shared" ca="1" si="329"/>
        <v>0.98143169092093407</v>
      </c>
      <c r="G765" s="306">
        <f t="shared" ca="1" si="330"/>
        <v>6.2767123702951242</v>
      </c>
      <c r="H765" s="307">
        <f t="shared" ca="1" si="331"/>
        <v>-99.32436995994577</v>
      </c>
      <c r="I765" s="304">
        <f t="shared" ca="1" si="332"/>
        <v>99.522497889269204</v>
      </c>
      <c r="J765" s="306">
        <f t="shared" ca="1" si="333"/>
        <v>612.90891036688618</v>
      </c>
      <c r="K765" s="307">
        <f t="shared" ca="1" si="334"/>
        <v>-11.345163053441439</v>
      </c>
      <c r="L765" s="304">
        <f t="shared" ca="1" si="319"/>
        <v>613.01390288625009</v>
      </c>
      <c r="M765" s="306">
        <f t="shared" ca="1" si="335"/>
        <v>-1.5076861655872604</v>
      </c>
      <c r="N765" s="304">
        <f t="shared" ca="1" si="336"/>
        <v>-86.384054118412195</v>
      </c>
      <c r="P765" s="310">
        <f t="shared" ca="1" si="337"/>
        <v>23</v>
      </c>
      <c r="Q765" s="304">
        <f t="shared" ca="1" si="338"/>
        <v>0</v>
      </c>
      <c r="R765" s="306">
        <f t="shared" ca="1" si="339"/>
        <v>0</v>
      </c>
      <c r="S765" s="307">
        <f t="shared" ca="1" si="340"/>
        <v>2.7549999999999994</v>
      </c>
      <c r="T765" s="304">
        <f t="shared" ca="1" si="320"/>
        <v>27.026549999999997</v>
      </c>
      <c r="U765" s="311">
        <f t="shared" ca="1" si="321"/>
        <v>0</v>
      </c>
      <c r="V765" s="306">
        <f t="shared" ca="1" si="322"/>
        <v>1.2263905712869458</v>
      </c>
      <c r="W765" s="304">
        <f t="shared" ca="1" si="323"/>
        <v>24.873918544993423</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0.76184723188565151</v>
      </c>
      <c r="AH765" s="304">
        <f t="shared" ca="1" si="347"/>
        <v>-9.0286227793440403</v>
      </c>
    </row>
    <row r="766" spans="1:34" x14ac:dyDescent="0.2">
      <c r="A766" s="347">
        <f t="shared" ca="1" si="325"/>
        <v>1E-4</v>
      </c>
      <c r="B766" s="304">
        <f t="shared" ca="1" si="326"/>
        <v>33.037400000001419</v>
      </c>
      <c r="D766" s="306">
        <f t="shared" ca="1" si="327"/>
        <v>-0.56942111117899485</v>
      </c>
      <c r="E766" s="307">
        <f t="shared" ca="1" si="328"/>
        <v>-0.79932852532691712</v>
      </c>
      <c r="F766" s="304">
        <f t="shared" ca="1" si="329"/>
        <v>0.98141046115151287</v>
      </c>
      <c r="G766" s="306">
        <f t="shared" ca="1" si="330"/>
        <v>6.2766554281840063</v>
      </c>
      <c r="H766" s="307">
        <f t="shared" ca="1" si="331"/>
        <v>-99.324449892798299</v>
      </c>
      <c r="I766" s="304">
        <f t="shared" ca="1" si="332"/>
        <v>99.522574071771032</v>
      </c>
      <c r="J766" s="306">
        <f t="shared" ca="1" si="333"/>
        <v>612.90891036688618</v>
      </c>
      <c r="K766" s="307">
        <f t="shared" ca="1" si="334"/>
        <v>-11.355095494434076</v>
      </c>
      <c r="L766" s="304">
        <f t="shared" ca="1" si="319"/>
        <v>613.01408678823316</v>
      </c>
      <c r="M766" s="306">
        <f t="shared" ca="1" si="335"/>
        <v>-1.5076867872550517</v>
      </c>
      <c r="N766" s="304">
        <f t="shared" ca="1" si="336"/>
        <v>-86.384089737352895</v>
      </c>
      <c r="P766" s="310">
        <f t="shared" ca="1" si="337"/>
        <v>23</v>
      </c>
      <c r="Q766" s="304">
        <f t="shared" ca="1" si="338"/>
        <v>0</v>
      </c>
      <c r="R766" s="306">
        <f t="shared" ca="1" si="339"/>
        <v>0</v>
      </c>
      <c r="S766" s="307">
        <f t="shared" ca="1" si="340"/>
        <v>2.7549999999999994</v>
      </c>
      <c r="T766" s="304">
        <f t="shared" ca="1" si="320"/>
        <v>27.026549999999997</v>
      </c>
      <c r="U766" s="311">
        <f t="shared" ca="1" si="321"/>
        <v>0</v>
      </c>
      <c r="V766" s="306">
        <f t="shared" ca="1" si="322"/>
        <v>1.2263917893931415</v>
      </c>
      <c r="W766" s="304">
        <f t="shared" ca="1" si="323"/>
        <v>24.873981331923275</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0.76182482599081958</v>
      </c>
      <c r="AH766" s="304">
        <f t="shared" ca="1" si="347"/>
        <v>-9.028645569870573</v>
      </c>
    </row>
    <row r="767" spans="1:34" x14ac:dyDescent="0.2">
      <c r="A767" s="347">
        <f t="shared" ca="1" si="325"/>
        <v>1E-4</v>
      </c>
      <c r="B767" s="304">
        <f t="shared" ca="1" si="326"/>
        <v>33.037500000001423</v>
      </c>
      <c r="D767" s="306">
        <f t="shared" ca="1" si="327"/>
        <v>-0.56941694685750788</v>
      </c>
      <c r="E767" s="307">
        <f t="shared" ca="1" si="328"/>
        <v>-0.79930542653317005</v>
      </c>
      <c r="F767" s="304">
        <f t="shared" ca="1" si="329"/>
        <v>0.98138923178008164</v>
      </c>
      <c r="G767" s="306">
        <f t="shared" ca="1" si="330"/>
        <v>6.2765984864893207</v>
      </c>
      <c r="H767" s="307">
        <f t="shared" ca="1" si="331"/>
        <v>-99.324529823340953</v>
      </c>
      <c r="I767" s="304">
        <f t="shared" ca="1" si="332"/>
        <v>99.522650252032307</v>
      </c>
      <c r="J767" s="306">
        <f t="shared" ca="1" si="333"/>
        <v>612.90891036688618</v>
      </c>
      <c r="K767" s="307">
        <f t="shared" ca="1" si="334"/>
        <v>-11.365027943419884</v>
      </c>
      <c r="L767" s="304">
        <f t="shared" ca="1" si="319"/>
        <v>613.01427085124078</v>
      </c>
      <c r="M767" s="306">
        <f t="shared" ca="1" si="335"/>
        <v>-1.5076874089162515</v>
      </c>
      <c r="N767" s="304">
        <f t="shared" ca="1" si="336"/>
        <v>-86.384125355915941</v>
      </c>
      <c r="P767" s="310">
        <f t="shared" ca="1" si="337"/>
        <v>23</v>
      </c>
      <c r="Q767" s="304">
        <f t="shared" ca="1" si="338"/>
        <v>0</v>
      </c>
      <c r="R767" s="306">
        <f t="shared" ca="1" si="339"/>
        <v>0</v>
      </c>
      <c r="S767" s="307">
        <f t="shared" ca="1" si="340"/>
        <v>2.7549999999999994</v>
      </c>
      <c r="T767" s="304">
        <f t="shared" ca="1" si="320"/>
        <v>27.026549999999997</v>
      </c>
      <c r="U767" s="311">
        <f t="shared" ca="1" si="321"/>
        <v>0</v>
      </c>
      <c r="V767" s="306">
        <f t="shared" ca="1" si="322"/>
        <v>1.2263930075015279</v>
      </c>
      <c r="W767" s="304">
        <f t="shared" ca="1" si="323"/>
        <v>24.874044117882381</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0.76180242044048363</v>
      </c>
      <c r="AH767" s="304">
        <f t="shared" ca="1" si="347"/>
        <v>-9.0286683600447475</v>
      </c>
    </row>
    <row r="768" spans="1:34" x14ac:dyDescent="0.2">
      <c r="A768" s="347">
        <f t="shared" ca="1" si="325"/>
        <v>1E-4</v>
      </c>
      <c r="B768" s="304">
        <f t="shared" ca="1" si="326"/>
        <v>33.037600000001426</v>
      </c>
      <c r="D768" s="306">
        <f t="shared" ca="1" si="327"/>
        <v>-0.56941278254469252</v>
      </c>
      <c r="E768" s="307">
        <f t="shared" ca="1" si="328"/>
        <v>-0.79928232809652933</v>
      </c>
      <c r="F768" s="304">
        <f t="shared" ca="1" si="329"/>
        <v>0.98136800280664194</v>
      </c>
      <c r="G768" s="306">
        <f t="shared" ca="1" si="330"/>
        <v>6.2765415452110664</v>
      </c>
      <c r="H768" s="307">
        <f t="shared" ca="1" si="331"/>
        <v>-99.32460975157376</v>
      </c>
      <c r="I768" s="304">
        <f t="shared" ca="1" si="332"/>
        <v>99.522726430053055</v>
      </c>
      <c r="J768" s="306">
        <f t="shared" ca="1" si="333"/>
        <v>612.90891036688618</v>
      </c>
      <c r="K768" s="307">
        <f t="shared" ca="1" si="334"/>
        <v>-11.37496040039863</v>
      </c>
      <c r="L768" s="304">
        <f t="shared" ca="1" si="319"/>
        <v>613.01445507527342</v>
      </c>
      <c r="M768" s="306">
        <f t="shared" ca="1" si="335"/>
        <v>-1.50768803057086</v>
      </c>
      <c r="N768" s="304">
        <f t="shared" ca="1" si="336"/>
        <v>-86.38416097410132</v>
      </c>
      <c r="P768" s="310">
        <f t="shared" ca="1" si="337"/>
        <v>23</v>
      </c>
      <c r="Q768" s="304">
        <f t="shared" ca="1" si="338"/>
        <v>0</v>
      </c>
      <c r="R768" s="306">
        <f t="shared" ca="1" si="339"/>
        <v>0</v>
      </c>
      <c r="S768" s="307">
        <f t="shared" ca="1" si="340"/>
        <v>2.7549999999999994</v>
      </c>
      <c r="T768" s="304">
        <f t="shared" ca="1" si="320"/>
        <v>27.026549999999997</v>
      </c>
      <c r="U768" s="311">
        <f t="shared" ca="1" si="321"/>
        <v>0</v>
      </c>
      <c r="V768" s="306">
        <f t="shared" ca="1" si="322"/>
        <v>1.2263942256121052</v>
      </c>
      <c r="W768" s="304">
        <f t="shared" ca="1" si="323"/>
        <v>24.874106902870746</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0.76178001523464545</v>
      </c>
      <c r="AH768" s="304">
        <f t="shared" ca="1" si="347"/>
        <v>-9.0286911498665638</v>
      </c>
    </row>
    <row r="769" spans="1:34" x14ac:dyDescent="0.2">
      <c r="A769" s="347">
        <f t="shared" ca="1" si="325"/>
        <v>1E-4</v>
      </c>
      <c r="B769" s="304">
        <f t="shared" ca="1" si="326"/>
        <v>33.037700000001429</v>
      </c>
      <c r="D769" s="306">
        <f t="shared" ca="1" si="327"/>
        <v>-0.56940861824055</v>
      </c>
      <c r="E769" s="307">
        <f t="shared" ca="1" si="328"/>
        <v>-0.79925923001698962</v>
      </c>
      <c r="F769" s="304">
        <f t="shared" ca="1" si="329"/>
        <v>0.98134677423119065</v>
      </c>
      <c r="G769" s="306">
        <f t="shared" ca="1" si="330"/>
        <v>6.2764846043492426</v>
      </c>
      <c r="H769" s="307">
        <f t="shared" ca="1" si="331"/>
        <v>-99.324689677496764</v>
      </c>
      <c r="I769" s="304">
        <f t="shared" ca="1" si="332"/>
        <v>99.522802605833334</v>
      </c>
      <c r="J769" s="306">
        <f t="shared" ca="1" si="333"/>
        <v>612.90891036688618</v>
      </c>
      <c r="K769" s="307">
        <f t="shared" ca="1" si="334"/>
        <v>-11.384892865370084</v>
      </c>
      <c r="L769" s="304">
        <f t="shared" ca="1" si="319"/>
        <v>613.01463946033107</v>
      </c>
      <c r="M769" s="306">
        <f t="shared" ca="1" si="335"/>
        <v>-1.507688652218877</v>
      </c>
      <c r="N769" s="304">
        <f t="shared" ca="1" si="336"/>
        <v>-86.384196591909031</v>
      </c>
      <c r="P769" s="310">
        <f t="shared" ca="1" si="337"/>
        <v>23</v>
      </c>
      <c r="Q769" s="304">
        <f t="shared" ca="1" si="338"/>
        <v>0</v>
      </c>
      <c r="R769" s="306">
        <f t="shared" ca="1" si="339"/>
        <v>0</v>
      </c>
      <c r="S769" s="307">
        <f t="shared" ca="1" si="340"/>
        <v>2.7549999999999994</v>
      </c>
      <c r="T769" s="304">
        <f t="shared" ca="1" si="320"/>
        <v>27.026549999999997</v>
      </c>
      <c r="U769" s="311">
        <f t="shared" ca="1" si="321"/>
        <v>0</v>
      </c>
      <c r="V769" s="306">
        <f t="shared" ca="1" si="322"/>
        <v>1.2263954437248734</v>
      </c>
      <c r="W769" s="304">
        <f t="shared" ca="1" si="323"/>
        <v>24.874169686888401</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0.76175761037329792</v>
      </c>
      <c r="AH769" s="304">
        <f t="shared" ca="1" si="347"/>
        <v>-9.0287139393360256</v>
      </c>
    </row>
    <row r="770" spans="1:34" x14ac:dyDescent="0.2">
      <c r="A770" s="347">
        <f t="shared" ca="1" si="325"/>
        <v>1E-4</v>
      </c>
      <c r="B770" s="304">
        <f t="shared" ca="1" si="326"/>
        <v>33.037800000001432</v>
      </c>
      <c r="D770" s="306">
        <f t="shared" ca="1" si="327"/>
        <v>-0.56940445394508199</v>
      </c>
      <c r="E770" s="307">
        <f t="shared" ca="1" si="328"/>
        <v>-0.79923613229454205</v>
      </c>
      <c r="F770" s="304">
        <f t="shared" ca="1" si="329"/>
        <v>0.98132554605372202</v>
      </c>
      <c r="G770" s="306">
        <f t="shared" ca="1" si="330"/>
        <v>6.2764276639038483</v>
      </c>
      <c r="H770" s="307">
        <f t="shared" ca="1" si="331"/>
        <v>-99.324769601109992</v>
      </c>
      <c r="I770" s="304">
        <f t="shared" ca="1" si="332"/>
        <v>99.522878779373144</v>
      </c>
      <c r="J770" s="306">
        <f t="shared" ca="1" si="333"/>
        <v>612.90891036688618</v>
      </c>
      <c r="K770" s="307">
        <f t="shared" ca="1" si="334"/>
        <v>-11.394825338334014</v>
      </c>
      <c r="L770" s="304">
        <f t="shared" ca="1" si="319"/>
        <v>613.01482400641407</v>
      </c>
      <c r="M770" s="306">
        <f t="shared" ca="1" si="335"/>
        <v>-1.5076892738603029</v>
      </c>
      <c r="N770" s="304">
        <f t="shared" ca="1" si="336"/>
        <v>-86.384232209339103</v>
      </c>
      <c r="P770" s="310">
        <f t="shared" ca="1" si="337"/>
        <v>23</v>
      </c>
      <c r="Q770" s="304">
        <f t="shared" ca="1" si="338"/>
        <v>0</v>
      </c>
      <c r="R770" s="306">
        <f t="shared" ca="1" si="339"/>
        <v>0</v>
      </c>
      <c r="S770" s="307">
        <f t="shared" ca="1" si="340"/>
        <v>2.7549999999999994</v>
      </c>
      <c r="T770" s="304">
        <f t="shared" ca="1" si="320"/>
        <v>27.026549999999997</v>
      </c>
      <c r="U770" s="311">
        <f t="shared" ca="1" si="321"/>
        <v>0</v>
      </c>
      <c r="V770" s="306">
        <f t="shared" ca="1" si="322"/>
        <v>1.2263966618398321</v>
      </c>
      <c r="W770" s="304">
        <f t="shared" ca="1" si="323"/>
        <v>24.874232469935329</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0.76173520585643573</v>
      </c>
      <c r="AH770" s="304">
        <f t="shared" ca="1" si="347"/>
        <v>-9.0287367284531417</v>
      </c>
    </row>
    <row r="771" spans="1:34" x14ac:dyDescent="0.2">
      <c r="A771" s="347">
        <f t="shared" ca="1" si="325"/>
        <v>1E-4</v>
      </c>
      <c r="B771" s="304">
        <f t="shared" ca="1" si="326"/>
        <v>33.037900000001436</v>
      </c>
      <c r="D771" s="306">
        <f t="shared" ca="1" si="327"/>
        <v>-0.56940028965828715</v>
      </c>
      <c r="E771" s="307">
        <f t="shared" ca="1" si="328"/>
        <v>-0.79921303492919193</v>
      </c>
      <c r="F771" s="304">
        <f t="shared" ca="1" si="329"/>
        <v>0.98130431827424014</v>
      </c>
      <c r="G771" s="306">
        <f t="shared" ca="1" si="330"/>
        <v>6.2763707238748827</v>
      </c>
      <c r="H771" s="307">
        <f t="shared" ca="1" si="331"/>
        <v>-99.324849522413487</v>
      </c>
      <c r="I771" s="304">
        <f t="shared" ca="1" si="332"/>
        <v>99.522954950672542</v>
      </c>
      <c r="J771" s="306">
        <f t="shared" ca="1" si="333"/>
        <v>612.90891036688618</v>
      </c>
      <c r="K771" s="307">
        <f t="shared" ca="1" si="334"/>
        <v>-11.40475781929019</v>
      </c>
      <c r="L771" s="304">
        <f t="shared" ca="1" si="319"/>
        <v>613.01500871352277</v>
      </c>
      <c r="M771" s="306">
        <f t="shared" ca="1" si="335"/>
        <v>-1.5076898954951379</v>
      </c>
      <c r="N771" s="304">
        <f t="shared" ca="1" si="336"/>
        <v>-86.38426782639155</v>
      </c>
      <c r="P771" s="310">
        <f t="shared" ca="1" si="337"/>
        <v>23</v>
      </c>
      <c r="Q771" s="304">
        <f t="shared" ca="1" si="338"/>
        <v>0</v>
      </c>
      <c r="R771" s="306">
        <f t="shared" ca="1" si="339"/>
        <v>0</v>
      </c>
      <c r="S771" s="307">
        <f t="shared" ca="1" si="340"/>
        <v>2.7549999999999994</v>
      </c>
      <c r="T771" s="304">
        <f t="shared" ca="1" si="320"/>
        <v>27.026549999999997</v>
      </c>
      <c r="U771" s="311">
        <f t="shared" ca="1" si="321"/>
        <v>0</v>
      </c>
      <c r="V771" s="306">
        <f t="shared" ca="1" si="322"/>
        <v>1.2263978799569819</v>
      </c>
      <c r="W771" s="304">
        <f t="shared" ca="1" si="323"/>
        <v>24.874295252011564</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0.76171280168406419</v>
      </c>
      <c r="AH771" s="304">
        <f t="shared" ca="1" si="347"/>
        <v>-9.0287595172179067</v>
      </c>
    </row>
    <row r="772" spans="1:34" x14ac:dyDescent="0.2">
      <c r="A772" s="347">
        <f t="shared" ca="1" si="325"/>
        <v>1E-4</v>
      </c>
      <c r="B772" s="304">
        <f t="shared" ca="1" si="326"/>
        <v>33.038000000001439</v>
      </c>
      <c r="D772" s="306">
        <f t="shared" ca="1" si="327"/>
        <v>-0.56939612538016571</v>
      </c>
      <c r="E772" s="307">
        <f t="shared" ca="1" si="328"/>
        <v>-0.79918993792092863</v>
      </c>
      <c r="F772" s="304">
        <f t="shared" ca="1" si="329"/>
        <v>0.9812830908927368</v>
      </c>
      <c r="G772" s="306">
        <f t="shared" ca="1" si="330"/>
        <v>6.2763137842623449</v>
      </c>
      <c r="H772" s="307">
        <f t="shared" ca="1" si="331"/>
        <v>-99.324929441407278</v>
      </c>
      <c r="I772" s="304">
        <f t="shared" ca="1" si="332"/>
        <v>99.523031119731556</v>
      </c>
      <c r="J772" s="306">
        <f t="shared" ca="1" si="333"/>
        <v>612.90891036688618</v>
      </c>
      <c r="K772" s="307">
        <f t="shared" ca="1" si="334"/>
        <v>-11.414690308238381</v>
      </c>
      <c r="L772" s="304">
        <f t="shared" ref="L772:L835" ca="1" si="348">SQRT(pos_x^2+pos_z^2)</f>
        <v>613.01519358165729</v>
      </c>
      <c r="M772" s="306">
        <f t="shared" ca="1" si="335"/>
        <v>-1.5076905171233816</v>
      </c>
      <c r="N772" s="304">
        <f t="shared" ca="1" si="336"/>
        <v>-86.384303443066344</v>
      </c>
      <c r="P772" s="310">
        <f t="shared" ca="1" si="337"/>
        <v>23</v>
      </c>
      <c r="Q772" s="304">
        <f t="shared" ca="1" si="338"/>
        <v>0</v>
      </c>
      <c r="R772" s="306">
        <f t="shared" ca="1" si="339"/>
        <v>0</v>
      </c>
      <c r="S772" s="307">
        <f t="shared" ca="1" si="340"/>
        <v>2.7549999999999994</v>
      </c>
      <c r="T772" s="304">
        <f t="shared" ref="T772:T835" ca="1" si="349">m*g</f>
        <v>27.026549999999997</v>
      </c>
      <c r="U772" s="311">
        <f t="shared" ref="U772:U835" ca="1" si="350">IF(pos_xz&lt;L_rampe,Poids*COS(Beta),0)</f>
        <v>0</v>
      </c>
      <c r="V772" s="306">
        <f t="shared" ref="V772:V835" ca="1" si="351">Rho_moyen*(20000-Alt_rampe-pos_z)/(20000+Alt_rampe+pos_z)</f>
        <v>1.2263990980763222</v>
      </c>
      <c r="W772" s="304">
        <f t="shared" ref="W772:W835" ca="1" si="352">1/2*Rho*Sref*Cx*vit_xz^2</f>
        <v>24.874358033117101</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0.76169039785616732</v>
      </c>
      <c r="AH772" s="304">
        <f t="shared" ca="1" si="347"/>
        <v>-9.0287823056303331</v>
      </c>
    </row>
    <row r="773" spans="1:34" x14ac:dyDescent="0.2">
      <c r="A773" s="347">
        <f t="shared" ref="A773:A836" ca="1" si="354">IF(B772+0.01&lt;=T_ini+ROUNDUP(Temps_fin_propu,0), 0.01, IF(K772&gt;0, 0.1, 0.0001))</f>
        <v>1E-4</v>
      </c>
      <c r="B773" s="304">
        <f t="shared" ref="B773:B836" ca="1" si="355">B772+pas</f>
        <v>33.038100000001442</v>
      </c>
      <c r="D773" s="306">
        <f t="shared" ref="D773:D836" ca="1" si="356">IF(AND(L772&lt;L_rampe,Poussee&lt;Poids*SIN(M772)),0,(-W772+Poussee)/m*COS(M772)-U772/m*SIN(M772))</f>
        <v>-0.56939196111072032</v>
      </c>
      <c r="E773" s="307">
        <f t="shared" ref="E773:E836" ca="1" si="357">IF(AND(L772&lt;L_rampe,Poussee&lt;Poids*SIN(M772)),0,(-W772+Poussee)/m*SIN(M772)+U772/m*COS(M772)-Poids/m)</f>
        <v>-0.79916684126975213</v>
      </c>
      <c r="F773" s="304">
        <f t="shared" ref="F773:F836" ca="1" si="358">SQRT(acc_x^2+acc_z^2)</f>
        <v>0.98126186390921422</v>
      </c>
      <c r="G773" s="306">
        <f t="shared" ref="G773:G836" ca="1" si="359">G772+acc_x*pas</f>
        <v>6.2762568450662339</v>
      </c>
      <c r="H773" s="307">
        <f t="shared" ref="H773:H836" ca="1" si="360">H772+acc_z*pas</f>
        <v>-99.325009358091407</v>
      </c>
      <c r="I773" s="304">
        <f t="shared" ref="I773:I836" ca="1" si="361">SQRT(vit_x^2+vit_z^2)</f>
        <v>99.523107286550228</v>
      </c>
      <c r="J773" s="306">
        <f t="shared" ref="J773:J836" ca="1" si="362">J772+0.5*(vit_x+G772)*pas*(K772&gt;=0)</f>
        <v>612.90891036688618</v>
      </c>
      <c r="K773" s="307">
        <f t="shared" ref="K773:K836" ca="1" si="363">K772+0.5*(vit_z+H772)*pas</f>
        <v>-11.424622805178355</v>
      </c>
      <c r="L773" s="304">
        <f t="shared" ca="1" si="348"/>
        <v>613.01537861081783</v>
      </c>
      <c r="M773" s="306">
        <f t="shared" ref="M773:M836" ca="1" si="364">IF(AND(L772&gt;L_rampe,G773&gt;0),ATAN2(G773,H773),$M$4)</f>
        <v>-1.5076911387450345</v>
      </c>
      <c r="N773" s="304">
        <f t="shared" ref="N773:N836" ca="1" si="365">DEGREES(Beta)</f>
        <v>-86.384339059363498</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2.7549999999999994</v>
      </c>
      <c r="T773" s="304">
        <f t="shared" ca="1" si="349"/>
        <v>27.026549999999997</v>
      </c>
      <c r="U773" s="311">
        <f t="shared" ca="1" si="350"/>
        <v>0</v>
      </c>
      <c r="V773" s="306">
        <f t="shared" ca="1" si="351"/>
        <v>1.2264003161978529</v>
      </c>
      <c r="W773" s="304">
        <f t="shared" ca="1" si="352"/>
        <v>24.874420813251959</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0.76166799437275401</v>
      </c>
      <c r="AH773" s="304">
        <f t="shared" ref="AH773:AH836" ca="1" si="376">IF(AND(L772&lt;L_rampe,Poussee&lt;Poids*SIN(M772)), g*SIN(M772), (-W772+Poussee)/m)</f>
        <v>-9.0288050936904192</v>
      </c>
    </row>
    <row r="774" spans="1:34" x14ac:dyDescent="0.2">
      <c r="A774" s="347">
        <f t="shared" ca="1" si="354"/>
        <v>1E-4</v>
      </c>
      <c r="B774" s="304">
        <f t="shared" ca="1" si="355"/>
        <v>33.038200000001446</v>
      </c>
      <c r="D774" s="306">
        <f t="shared" ca="1" si="356"/>
        <v>-0.56938779684995089</v>
      </c>
      <c r="E774" s="307">
        <f t="shared" ca="1" si="357"/>
        <v>-0.79914374497565532</v>
      </c>
      <c r="F774" s="304">
        <f t="shared" ca="1" si="358"/>
        <v>0.98124063732366695</v>
      </c>
      <c r="G774" s="306">
        <f t="shared" ca="1" si="359"/>
        <v>6.276199906286549</v>
      </c>
      <c r="H774" s="307">
        <f t="shared" ca="1" si="360"/>
        <v>-99.325089272465902</v>
      </c>
      <c r="I774" s="304">
        <f t="shared" ca="1" si="361"/>
        <v>99.523183451128574</v>
      </c>
      <c r="J774" s="306">
        <f t="shared" ca="1" si="362"/>
        <v>612.90891036688618</v>
      </c>
      <c r="K774" s="307">
        <f t="shared" ca="1" si="363"/>
        <v>-11.434555310109884</v>
      </c>
      <c r="L774" s="304">
        <f t="shared" ca="1" si="348"/>
        <v>613.01556380100465</v>
      </c>
      <c r="M774" s="306">
        <f t="shared" ca="1" si="364"/>
        <v>-1.5076917603600963</v>
      </c>
      <c r="N774" s="304">
        <f t="shared" ca="1" si="365"/>
        <v>-86.384374675283027</v>
      </c>
      <c r="P774" s="310">
        <f t="shared" ca="1" si="366"/>
        <v>23</v>
      </c>
      <c r="Q774" s="304">
        <f t="shared" ca="1" si="367"/>
        <v>0</v>
      </c>
      <c r="R774" s="306">
        <f t="shared" ca="1" si="368"/>
        <v>0</v>
      </c>
      <c r="S774" s="307">
        <f t="shared" ca="1" si="369"/>
        <v>2.7549999999999994</v>
      </c>
      <c r="T774" s="304">
        <f t="shared" ca="1" si="349"/>
        <v>27.026549999999997</v>
      </c>
      <c r="U774" s="311">
        <f t="shared" ca="1" si="350"/>
        <v>0</v>
      </c>
      <c r="V774" s="306">
        <f t="shared" ca="1" si="351"/>
        <v>1.2264015343215744</v>
      </c>
      <c r="W774" s="304">
        <f t="shared" ca="1" si="352"/>
        <v>24.874483592416141</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0.76164559123381181</v>
      </c>
      <c r="AH774" s="304">
        <f t="shared" ca="1" si="376"/>
        <v>-9.0288278813981719</v>
      </c>
    </row>
    <row r="775" spans="1:34" x14ac:dyDescent="0.2">
      <c r="A775" s="347">
        <f t="shared" ca="1" si="354"/>
        <v>1E-4</v>
      </c>
      <c r="B775" s="304">
        <f t="shared" ca="1" si="355"/>
        <v>33.038300000001449</v>
      </c>
      <c r="D775" s="306">
        <f t="shared" ca="1" si="356"/>
        <v>-0.56938363259785818</v>
      </c>
      <c r="E775" s="307">
        <f t="shared" ca="1" si="357"/>
        <v>-0.79912064903864</v>
      </c>
      <c r="F775" s="304">
        <f t="shared" ca="1" si="358"/>
        <v>0.98121941113609756</v>
      </c>
      <c r="G775" s="306">
        <f t="shared" ca="1" si="359"/>
        <v>6.2761429679232892</v>
      </c>
      <c r="H775" s="307">
        <f t="shared" ca="1" si="360"/>
        <v>-99.325169184530807</v>
      </c>
      <c r="I775" s="304">
        <f t="shared" ca="1" si="361"/>
        <v>99.523259613466649</v>
      </c>
      <c r="J775" s="306">
        <f t="shared" ca="1" si="362"/>
        <v>612.90891036688618</v>
      </c>
      <c r="K775" s="307">
        <f t="shared" ca="1" si="363"/>
        <v>-11.444487823032734</v>
      </c>
      <c r="L775" s="304">
        <f t="shared" ca="1" si="348"/>
        <v>613.01574915221818</v>
      </c>
      <c r="M775" s="306">
        <f t="shared" ca="1" si="364"/>
        <v>-1.5076923819685677</v>
      </c>
      <c r="N775" s="304">
        <f t="shared" ca="1" si="365"/>
        <v>-86.384410290824945</v>
      </c>
      <c r="P775" s="310">
        <f t="shared" ca="1" si="366"/>
        <v>23</v>
      </c>
      <c r="Q775" s="304">
        <f t="shared" ca="1" si="367"/>
        <v>0</v>
      </c>
      <c r="R775" s="306">
        <f t="shared" ca="1" si="368"/>
        <v>0</v>
      </c>
      <c r="S775" s="307">
        <f t="shared" ca="1" si="369"/>
        <v>2.7549999999999994</v>
      </c>
      <c r="T775" s="304">
        <f t="shared" ca="1" si="349"/>
        <v>27.026549999999997</v>
      </c>
      <c r="U775" s="311">
        <f t="shared" ca="1" si="350"/>
        <v>0</v>
      </c>
      <c r="V775" s="306">
        <f t="shared" ca="1" si="351"/>
        <v>1.2264027524474868</v>
      </c>
      <c r="W775" s="304">
        <f t="shared" ca="1" si="352"/>
        <v>24.874546370609679</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0.76162318843934074</v>
      </c>
      <c r="AH775" s="304">
        <f t="shared" ca="1" si="376"/>
        <v>-9.0288506687535914</v>
      </c>
    </row>
    <row r="776" spans="1:34" x14ac:dyDescent="0.2">
      <c r="A776" s="347">
        <f t="shared" ca="1" si="354"/>
        <v>1E-4</v>
      </c>
      <c r="B776" s="304">
        <f t="shared" ca="1" si="355"/>
        <v>33.038400000001452</v>
      </c>
      <c r="D776" s="306">
        <f t="shared" ca="1" si="356"/>
        <v>-0.56937946835444031</v>
      </c>
      <c r="E776" s="307">
        <f t="shared" ca="1" si="357"/>
        <v>-0.79909755345869016</v>
      </c>
      <c r="F776" s="304">
        <f t="shared" ca="1" si="358"/>
        <v>0.98119818534649217</v>
      </c>
      <c r="G776" s="306">
        <f t="shared" ca="1" si="359"/>
        <v>6.2760860299764536</v>
      </c>
      <c r="H776" s="307">
        <f t="shared" ca="1" si="360"/>
        <v>-99.32524909428615</v>
      </c>
      <c r="I776" s="304">
        <f t="shared" ca="1" si="361"/>
        <v>99.523335773564469</v>
      </c>
      <c r="J776" s="306">
        <f t="shared" ca="1" si="362"/>
        <v>612.90891036688618</v>
      </c>
      <c r="K776" s="307">
        <f t="shared" ca="1" si="363"/>
        <v>-11.454420343946675</v>
      </c>
      <c r="L776" s="304">
        <f t="shared" ca="1" si="348"/>
        <v>613.01593466445843</v>
      </c>
      <c r="M776" s="306">
        <f t="shared" ca="1" si="364"/>
        <v>-1.5076930035704483</v>
      </c>
      <c r="N776" s="304">
        <f t="shared" ca="1" si="365"/>
        <v>-86.384445905989253</v>
      </c>
      <c r="P776" s="310">
        <f t="shared" ca="1" si="366"/>
        <v>23</v>
      </c>
      <c r="Q776" s="304">
        <f t="shared" ca="1" si="367"/>
        <v>0</v>
      </c>
      <c r="R776" s="306">
        <f t="shared" ca="1" si="368"/>
        <v>0</v>
      </c>
      <c r="S776" s="307">
        <f t="shared" ca="1" si="369"/>
        <v>2.7549999999999994</v>
      </c>
      <c r="T776" s="304">
        <f t="shared" ca="1" si="349"/>
        <v>27.026549999999997</v>
      </c>
      <c r="U776" s="311">
        <f t="shared" ca="1" si="350"/>
        <v>0</v>
      </c>
      <c r="V776" s="306">
        <f t="shared" ca="1" si="351"/>
        <v>1.2264039705755898</v>
      </c>
      <c r="W776" s="304">
        <f t="shared" ca="1" si="352"/>
        <v>24.874609147832562</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0.7616007859893319</v>
      </c>
      <c r="AH776" s="304">
        <f t="shared" ca="1" si="376"/>
        <v>-9.0288734557566901</v>
      </c>
    </row>
    <row r="777" spans="1:34" x14ac:dyDescent="0.2">
      <c r="A777" s="347">
        <f t="shared" ca="1" si="354"/>
        <v>1E-4</v>
      </c>
      <c r="B777" s="304">
        <f t="shared" ca="1" si="355"/>
        <v>33.038500000001456</v>
      </c>
      <c r="D777" s="306">
        <f t="shared" ca="1" si="356"/>
        <v>-0.56937530411970017</v>
      </c>
      <c r="E777" s="307">
        <f t="shared" ca="1" si="357"/>
        <v>-0.79907445823581291</v>
      </c>
      <c r="F777" s="304">
        <f t="shared" ca="1" si="358"/>
        <v>0.98117695995485898</v>
      </c>
      <c r="G777" s="306">
        <f t="shared" ca="1" si="359"/>
        <v>6.2760290924460413</v>
      </c>
      <c r="H777" s="307">
        <f t="shared" ca="1" si="360"/>
        <v>-99.325329001731973</v>
      </c>
      <c r="I777" s="304">
        <f t="shared" ca="1" si="361"/>
        <v>99.523411931422089</v>
      </c>
      <c r="J777" s="306">
        <f t="shared" ca="1" si="362"/>
        <v>612.90891036688618</v>
      </c>
      <c r="K777" s="307">
        <f t="shared" ca="1" si="363"/>
        <v>-11.464352872851476</v>
      </c>
      <c r="L777" s="304">
        <f t="shared" ca="1" si="348"/>
        <v>613.01612033772562</v>
      </c>
      <c r="M777" s="306">
        <f t="shared" ca="1" si="364"/>
        <v>-1.5076936251657382</v>
      </c>
      <c r="N777" s="304">
        <f t="shared" ca="1" si="365"/>
        <v>-86.384481520775921</v>
      </c>
      <c r="P777" s="310">
        <f t="shared" ca="1" si="366"/>
        <v>23</v>
      </c>
      <c r="Q777" s="304">
        <f t="shared" ca="1" si="367"/>
        <v>0</v>
      </c>
      <c r="R777" s="306">
        <f t="shared" ca="1" si="368"/>
        <v>0</v>
      </c>
      <c r="S777" s="307">
        <f t="shared" ca="1" si="369"/>
        <v>2.7549999999999994</v>
      </c>
      <c r="T777" s="304">
        <f t="shared" ca="1" si="349"/>
        <v>27.026549999999997</v>
      </c>
      <c r="U777" s="311">
        <f t="shared" ca="1" si="350"/>
        <v>0</v>
      </c>
      <c r="V777" s="306">
        <f t="shared" ca="1" si="351"/>
        <v>1.2264051887058833</v>
      </c>
      <c r="W777" s="304">
        <f t="shared" ca="1" si="352"/>
        <v>24.874671924084819</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0.76157838388378529</v>
      </c>
      <c r="AH777" s="304">
        <f t="shared" ca="1" si="376"/>
        <v>-9.0288962424074644</v>
      </c>
    </row>
    <row r="778" spans="1:34" x14ac:dyDescent="0.2">
      <c r="A778" s="347">
        <f t="shared" ca="1" si="354"/>
        <v>1E-4</v>
      </c>
      <c r="B778" s="304">
        <f t="shared" ca="1" si="355"/>
        <v>33.038600000001459</v>
      </c>
      <c r="D778" s="306">
        <f t="shared" ca="1" si="356"/>
        <v>-0.5693711398936393</v>
      </c>
      <c r="E778" s="307">
        <f t="shared" ca="1" si="357"/>
        <v>-0.79905136336999405</v>
      </c>
      <c r="F778" s="304">
        <f t="shared" ca="1" si="358"/>
        <v>0.98115573496118769</v>
      </c>
      <c r="G778" s="306">
        <f t="shared" ca="1" si="359"/>
        <v>6.2759721553320515</v>
      </c>
      <c r="H778" s="307">
        <f t="shared" ca="1" si="360"/>
        <v>-99.325408906868304</v>
      </c>
      <c r="I778" s="304">
        <f t="shared" ca="1" si="361"/>
        <v>99.52348808703951</v>
      </c>
      <c r="J778" s="306">
        <f t="shared" ca="1" si="362"/>
        <v>612.90891036688618</v>
      </c>
      <c r="K778" s="307">
        <f t="shared" ca="1" si="363"/>
        <v>-11.474285409746907</v>
      </c>
      <c r="L778" s="304">
        <f t="shared" ca="1" si="348"/>
        <v>613.01630617202022</v>
      </c>
      <c r="M778" s="306">
        <f t="shared" ca="1" si="364"/>
        <v>-1.5076942467544376</v>
      </c>
      <c r="N778" s="304">
        <f t="shared" ca="1" si="365"/>
        <v>-86.384517135184993</v>
      </c>
      <c r="P778" s="310">
        <f t="shared" ca="1" si="366"/>
        <v>23</v>
      </c>
      <c r="Q778" s="304">
        <f t="shared" ca="1" si="367"/>
        <v>0</v>
      </c>
      <c r="R778" s="306">
        <f t="shared" ca="1" si="368"/>
        <v>0</v>
      </c>
      <c r="S778" s="307">
        <f t="shared" ca="1" si="369"/>
        <v>2.7549999999999994</v>
      </c>
      <c r="T778" s="304">
        <f t="shared" ca="1" si="349"/>
        <v>27.026549999999997</v>
      </c>
      <c r="U778" s="311">
        <f t="shared" ca="1" si="350"/>
        <v>0</v>
      </c>
      <c r="V778" s="306">
        <f t="shared" ca="1" si="351"/>
        <v>1.2264064068383673</v>
      </c>
      <c r="W778" s="304">
        <f t="shared" ca="1" si="352"/>
        <v>24.874734699366428</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0.76155598212269382</v>
      </c>
      <c r="AH778" s="304">
        <f t="shared" ca="1" si="376"/>
        <v>-9.0289190287059249</v>
      </c>
    </row>
    <row r="779" spans="1:34" x14ac:dyDescent="0.2">
      <c r="A779" s="347">
        <f t="shared" ca="1" si="354"/>
        <v>1E-4</v>
      </c>
      <c r="B779" s="304">
        <f t="shared" ca="1" si="355"/>
        <v>33.038700000001462</v>
      </c>
      <c r="D779" s="306">
        <f t="shared" ca="1" si="356"/>
        <v>-0.5693669756762566</v>
      </c>
      <c r="E779" s="307">
        <f t="shared" ca="1" si="357"/>
        <v>-0.799028268861246</v>
      </c>
      <c r="F779" s="304">
        <f t="shared" ca="1" si="358"/>
        <v>0.98113451036548838</v>
      </c>
      <c r="G779" s="306">
        <f t="shared" ca="1" si="359"/>
        <v>6.2759152186344842</v>
      </c>
      <c r="H779" s="307">
        <f t="shared" ca="1" si="360"/>
        <v>-99.325488809695187</v>
      </c>
      <c r="I779" s="304">
        <f t="shared" ca="1" si="361"/>
        <v>99.523564240416803</v>
      </c>
      <c r="J779" s="306">
        <f t="shared" ca="1" si="362"/>
        <v>612.90891036688618</v>
      </c>
      <c r="K779" s="307">
        <f t="shared" ca="1" si="363"/>
        <v>-11.484217954632735</v>
      </c>
      <c r="L779" s="304">
        <f t="shared" ca="1" si="348"/>
        <v>613.01649216734222</v>
      </c>
      <c r="M779" s="306">
        <f t="shared" ca="1" si="364"/>
        <v>-1.5076948683365468</v>
      </c>
      <c r="N779" s="304">
        <f t="shared" ca="1" si="365"/>
        <v>-86.384552749216468</v>
      </c>
      <c r="P779" s="310">
        <f t="shared" ca="1" si="366"/>
        <v>23</v>
      </c>
      <c r="Q779" s="304">
        <f t="shared" ca="1" si="367"/>
        <v>0</v>
      </c>
      <c r="R779" s="306">
        <f t="shared" ca="1" si="368"/>
        <v>0</v>
      </c>
      <c r="S779" s="307">
        <f t="shared" ca="1" si="369"/>
        <v>2.7549999999999994</v>
      </c>
      <c r="T779" s="304">
        <f t="shared" ca="1" si="349"/>
        <v>27.026549999999997</v>
      </c>
      <c r="U779" s="311">
        <f t="shared" ca="1" si="350"/>
        <v>0</v>
      </c>
      <c r="V779" s="306">
        <f t="shared" ca="1" si="351"/>
        <v>1.226407624973042</v>
      </c>
      <c r="W779" s="304">
        <f t="shared" ca="1" si="352"/>
        <v>24.87479747367744</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0.76153358070606458</v>
      </c>
      <c r="AH779" s="304">
        <f t="shared" ca="1" si="376"/>
        <v>-9.0289418146520628</v>
      </c>
    </row>
    <row r="780" spans="1:34" x14ac:dyDescent="0.2">
      <c r="A780" s="347">
        <f t="shared" ca="1" si="354"/>
        <v>1E-4</v>
      </c>
      <c r="B780" s="304">
        <f t="shared" ca="1" si="355"/>
        <v>33.038800000001466</v>
      </c>
      <c r="D780" s="306">
        <f t="shared" ca="1" si="356"/>
        <v>-0.56936281146755197</v>
      </c>
      <c r="E780" s="307">
        <f t="shared" ca="1" si="357"/>
        <v>-0.79900517470954924</v>
      </c>
      <c r="F780" s="304">
        <f t="shared" ca="1" si="358"/>
        <v>0.9811132861677454</v>
      </c>
      <c r="G780" s="306">
        <f t="shared" ca="1" si="359"/>
        <v>6.2758582823533375</v>
      </c>
      <c r="H780" s="307">
        <f t="shared" ca="1" si="360"/>
        <v>-99.325568710212664</v>
      </c>
      <c r="I780" s="304">
        <f t="shared" ca="1" si="361"/>
        <v>99.523640391554011</v>
      </c>
      <c r="J780" s="306">
        <f t="shared" ca="1" si="362"/>
        <v>612.90891036688618</v>
      </c>
      <c r="K780" s="307">
        <f t="shared" ca="1" si="363"/>
        <v>-11.49415050750873</v>
      </c>
      <c r="L780" s="304">
        <f t="shared" ca="1" si="348"/>
        <v>613.01667832369208</v>
      </c>
      <c r="M780" s="306">
        <f t="shared" ca="1" si="364"/>
        <v>-1.5076954899120656</v>
      </c>
      <c r="N780" s="304">
        <f t="shared" ca="1" si="365"/>
        <v>-86.384588362870346</v>
      </c>
      <c r="P780" s="310">
        <f t="shared" ca="1" si="366"/>
        <v>23</v>
      </c>
      <c r="Q780" s="304">
        <f t="shared" ca="1" si="367"/>
        <v>0</v>
      </c>
      <c r="R780" s="306">
        <f t="shared" ca="1" si="368"/>
        <v>0</v>
      </c>
      <c r="S780" s="307">
        <f t="shared" ca="1" si="369"/>
        <v>2.7549999999999994</v>
      </c>
      <c r="T780" s="304">
        <f t="shared" ca="1" si="349"/>
        <v>27.026549999999997</v>
      </c>
      <c r="U780" s="311">
        <f t="shared" ca="1" si="350"/>
        <v>0</v>
      </c>
      <c r="V780" s="306">
        <f t="shared" ca="1" si="351"/>
        <v>1.2264088431099072</v>
      </c>
      <c r="W780" s="304">
        <f t="shared" ca="1" si="352"/>
        <v>24.87486024701786</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0.7615111796338816</v>
      </c>
      <c r="AH780" s="304">
        <f t="shared" ca="1" si="376"/>
        <v>-9.0289646002458959</v>
      </c>
    </row>
    <row r="781" spans="1:34" x14ac:dyDescent="0.2">
      <c r="A781" s="347">
        <f t="shared" ca="1" si="354"/>
        <v>1E-4</v>
      </c>
      <c r="B781" s="304">
        <f t="shared" ca="1" si="355"/>
        <v>33.038900000001469</v>
      </c>
      <c r="D781" s="306">
        <f t="shared" ca="1" si="356"/>
        <v>-0.56935864726752705</v>
      </c>
      <c r="E781" s="307">
        <f t="shared" ca="1" si="357"/>
        <v>-0.79898208091489842</v>
      </c>
      <c r="F781" s="304">
        <f t="shared" ca="1" si="358"/>
        <v>0.9810920623679561</v>
      </c>
      <c r="G781" s="306">
        <f t="shared" ca="1" si="359"/>
        <v>6.2758013464886107</v>
      </c>
      <c r="H781" s="307">
        <f t="shared" ca="1" si="360"/>
        <v>-99.325648608420749</v>
      </c>
      <c r="I781" s="304">
        <f t="shared" ca="1" si="361"/>
        <v>99.523716540451105</v>
      </c>
      <c r="J781" s="306">
        <f t="shared" ca="1" si="362"/>
        <v>612.90891036688618</v>
      </c>
      <c r="K781" s="307">
        <f t="shared" ca="1" si="363"/>
        <v>-11.504083068374662</v>
      </c>
      <c r="L781" s="304">
        <f t="shared" ca="1" si="348"/>
        <v>613.0168646410699</v>
      </c>
      <c r="M781" s="306">
        <f t="shared" ca="1" si="364"/>
        <v>-1.5076961114809939</v>
      </c>
      <c r="N781" s="304">
        <f t="shared" ca="1" si="365"/>
        <v>-86.384623976146614</v>
      </c>
      <c r="P781" s="310">
        <f t="shared" ca="1" si="366"/>
        <v>23</v>
      </c>
      <c r="Q781" s="304">
        <f t="shared" ca="1" si="367"/>
        <v>0</v>
      </c>
      <c r="R781" s="306">
        <f t="shared" ca="1" si="368"/>
        <v>0</v>
      </c>
      <c r="S781" s="307">
        <f t="shared" ca="1" si="369"/>
        <v>2.7549999999999994</v>
      </c>
      <c r="T781" s="304">
        <f t="shared" ca="1" si="349"/>
        <v>27.026549999999997</v>
      </c>
      <c r="U781" s="311">
        <f t="shared" ca="1" si="350"/>
        <v>0</v>
      </c>
      <c r="V781" s="306">
        <f t="shared" ca="1" si="351"/>
        <v>1.226410061248963</v>
      </c>
      <c r="W781" s="304">
        <f t="shared" ca="1" si="352"/>
        <v>24.874923019387669</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0.76148877890613953</v>
      </c>
      <c r="AH781" s="304">
        <f t="shared" ca="1" si="376"/>
        <v>-9.0289873854874276</v>
      </c>
    </row>
    <row r="782" spans="1:34" x14ac:dyDescent="0.2">
      <c r="A782" s="347">
        <f t="shared" ca="1" si="354"/>
        <v>1E-4</v>
      </c>
      <c r="B782" s="304">
        <f t="shared" ca="1" si="355"/>
        <v>33.039000000001472</v>
      </c>
      <c r="D782" s="306">
        <f t="shared" ca="1" si="356"/>
        <v>-0.56935448307618419</v>
      </c>
      <c r="E782" s="307">
        <f t="shared" ca="1" si="357"/>
        <v>-0.79895898747730421</v>
      </c>
      <c r="F782" s="304">
        <f t="shared" ca="1" si="358"/>
        <v>0.98107083896613101</v>
      </c>
      <c r="G782" s="306">
        <f t="shared" ca="1" si="359"/>
        <v>6.2757444110403027</v>
      </c>
      <c r="H782" s="307">
        <f t="shared" ca="1" si="360"/>
        <v>-99.3257285043195</v>
      </c>
      <c r="I782" s="304">
        <f t="shared" ca="1" si="361"/>
        <v>99.523792687108198</v>
      </c>
      <c r="J782" s="306">
        <f t="shared" ca="1" si="362"/>
        <v>612.90891036688618</v>
      </c>
      <c r="K782" s="307">
        <f t="shared" ca="1" si="363"/>
        <v>-11.514015637230299</v>
      </c>
      <c r="L782" s="304">
        <f t="shared" ca="1" si="348"/>
        <v>613.01705111947581</v>
      </c>
      <c r="M782" s="306">
        <f t="shared" ca="1" si="364"/>
        <v>-1.5076967330433324</v>
      </c>
      <c r="N782" s="304">
        <f t="shared" ca="1" si="365"/>
        <v>-86.384659589045313</v>
      </c>
      <c r="P782" s="310">
        <f t="shared" ca="1" si="366"/>
        <v>23</v>
      </c>
      <c r="Q782" s="304">
        <f t="shared" ca="1" si="367"/>
        <v>0</v>
      </c>
      <c r="R782" s="306">
        <f t="shared" ca="1" si="368"/>
        <v>0</v>
      </c>
      <c r="S782" s="307">
        <f t="shared" ca="1" si="369"/>
        <v>2.7549999999999994</v>
      </c>
      <c r="T782" s="304">
        <f t="shared" ca="1" si="349"/>
        <v>27.026549999999997</v>
      </c>
      <c r="U782" s="311">
        <f t="shared" ca="1" si="350"/>
        <v>0</v>
      </c>
      <c r="V782" s="306">
        <f t="shared" ca="1" si="351"/>
        <v>1.2264112793902091</v>
      </c>
      <c r="W782" s="304">
        <f t="shared" ca="1" si="352"/>
        <v>24.874985790786916</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0.76146637852284726</v>
      </c>
      <c r="AH782" s="304">
        <f t="shared" ca="1" si="376"/>
        <v>-9.029010170376651</v>
      </c>
    </row>
    <row r="783" spans="1:34" x14ac:dyDescent="0.2">
      <c r="A783" s="347">
        <f t="shared" ca="1" si="354"/>
        <v>1E-4</v>
      </c>
      <c r="B783" s="304">
        <f t="shared" ca="1" si="355"/>
        <v>33.039100000001476</v>
      </c>
      <c r="D783" s="306">
        <f t="shared" ca="1" si="356"/>
        <v>-0.56935031889351995</v>
      </c>
      <c r="E783" s="307">
        <f t="shared" ca="1" si="357"/>
        <v>-0.79893589439674884</v>
      </c>
      <c r="F783" s="304">
        <f t="shared" ca="1" si="358"/>
        <v>0.98104961596225393</v>
      </c>
      <c r="G783" s="306">
        <f t="shared" ca="1" si="359"/>
        <v>6.2756874760084136</v>
      </c>
      <c r="H783" s="307">
        <f t="shared" ca="1" si="360"/>
        <v>-99.325808397908943</v>
      </c>
      <c r="I783" s="304">
        <f t="shared" ca="1" si="361"/>
        <v>99.523868831525263</v>
      </c>
      <c r="J783" s="306">
        <f t="shared" ca="1" si="362"/>
        <v>612.90891036688618</v>
      </c>
      <c r="K783" s="307">
        <f t="shared" ca="1" si="363"/>
        <v>-11.523948214075411</v>
      </c>
      <c r="L783" s="304">
        <f t="shared" ca="1" si="348"/>
        <v>613.01723775891026</v>
      </c>
      <c r="M783" s="306">
        <f t="shared" ca="1" si="364"/>
        <v>-1.5076973545990806</v>
      </c>
      <c r="N783" s="304">
        <f t="shared" ca="1" si="365"/>
        <v>-86.384695201566416</v>
      </c>
      <c r="P783" s="310">
        <f t="shared" ca="1" si="366"/>
        <v>23</v>
      </c>
      <c r="Q783" s="304">
        <f t="shared" ca="1" si="367"/>
        <v>0</v>
      </c>
      <c r="R783" s="306">
        <f t="shared" ca="1" si="368"/>
        <v>0</v>
      </c>
      <c r="S783" s="307">
        <f t="shared" ca="1" si="369"/>
        <v>2.7549999999999994</v>
      </c>
      <c r="T783" s="304">
        <f t="shared" ca="1" si="349"/>
        <v>27.026549999999997</v>
      </c>
      <c r="U783" s="311">
        <f t="shared" ca="1" si="350"/>
        <v>0</v>
      </c>
      <c r="V783" s="306">
        <f t="shared" ca="1" si="351"/>
        <v>1.2264124975336457</v>
      </c>
      <c r="W783" s="304">
        <f t="shared" ca="1" si="352"/>
        <v>24.875048561215586</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0.76144397848398704</v>
      </c>
      <c r="AH783" s="304">
        <f t="shared" ca="1" si="376"/>
        <v>-9.0290329549135819</v>
      </c>
    </row>
    <row r="784" spans="1:34" x14ac:dyDescent="0.2">
      <c r="A784" s="347">
        <f t="shared" ca="1" si="354"/>
        <v>1E-4</v>
      </c>
      <c r="B784" s="304">
        <f t="shared" ca="1" si="355"/>
        <v>33.039200000001479</v>
      </c>
      <c r="D784" s="306">
        <f t="shared" ca="1" si="356"/>
        <v>-0.56934615471953887</v>
      </c>
      <c r="E784" s="307">
        <f t="shared" ca="1" si="357"/>
        <v>-0.79891280167323231</v>
      </c>
      <c r="F784" s="304">
        <f t="shared" ca="1" si="358"/>
        <v>0.98102839335632808</v>
      </c>
      <c r="G784" s="306">
        <f t="shared" ca="1" si="359"/>
        <v>6.2756305413929416</v>
      </c>
      <c r="H784" s="307">
        <f t="shared" ca="1" si="360"/>
        <v>-99.325888289189109</v>
      </c>
      <c r="I784" s="304">
        <f t="shared" ca="1" si="361"/>
        <v>99.52394497370237</v>
      </c>
      <c r="J784" s="306">
        <f t="shared" ca="1" si="362"/>
        <v>612.90891036688618</v>
      </c>
      <c r="K784" s="307">
        <f t="shared" ca="1" si="363"/>
        <v>-11.533880798909765</v>
      </c>
      <c r="L784" s="304">
        <f t="shared" ca="1" si="348"/>
        <v>613.01742455937347</v>
      </c>
      <c r="M784" s="306">
        <f t="shared" ca="1" si="364"/>
        <v>-1.507697976148239</v>
      </c>
      <c r="N784" s="304">
        <f t="shared" ca="1" si="365"/>
        <v>-86.38473081370995</v>
      </c>
      <c r="P784" s="310">
        <f t="shared" ca="1" si="366"/>
        <v>23</v>
      </c>
      <c r="Q784" s="304">
        <f t="shared" ca="1" si="367"/>
        <v>0</v>
      </c>
      <c r="R784" s="306">
        <f t="shared" ca="1" si="368"/>
        <v>0</v>
      </c>
      <c r="S784" s="307">
        <f t="shared" ca="1" si="369"/>
        <v>2.7549999999999994</v>
      </c>
      <c r="T784" s="304">
        <f t="shared" ca="1" si="349"/>
        <v>27.026549999999997</v>
      </c>
      <c r="U784" s="311">
        <f t="shared" ca="1" si="350"/>
        <v>0</v>
      </c>
      <c r="V784" s="306">
        <f t="shared" ca="1" si="351"/>
        <v>1.2264137156792729</v>
      </c>
      <c r="W784" s="304">
        <f t="shared" ca="1" si="352"/>
        <v>24.875111330673707</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0.7614215787895624</v>
      </c>
      <c r="AH784" s="304">
        <f t="shared" ca="1" si="376"/>
        <v>-9.0290557390982187</v>
      </c>
    </row>
    <row r="785" spans="1:34" x14ac:dyDescent="0.2">
      <c r="A785" s="347">
        <f t="shared" ca="1" si="354"/>
        <v>1E-4</v>
      </c>
      <c r="B785" s="304">
        <f t="shared" ca="1" si="355"/>
        <v>33.039300000001482</v>
      </c>
      <c r="D785" s="306">
        <f t="shared" ca="1" si="356"/>
        <v>-0.56934199055423862</v>
      </c>
      <c r="E785" s="307">
        <f t="shared" ca="1" si="357"/>
        <v>-0.79888970930675285</v>
      </c>
      <c r="F785" s="304">
        <f t="shared" ca="1" si="358"/>
        <v>0.98100717114835145</v>
      </c>
      <c r="G785" s="306">
        <f t="shared" ca="1" si="359"/>
        <v>6.2755736071938859</v>
      </c>
      <c r="H785" s="307">
        <f t="shared" ca="1" si="360"/>
        <v>-99.325968178160039</v>
      </c>
      <c r="I785" s="304">
        <f t="shared" ca="1" si="361"/>
        <v>99.524021113639535</v>
      </c>
      <c r="J785" s="306">
        <f t="shared" ca="1" si="362"/>
        <v>612.90891036688618</v>
      </c>
      <c r="K785" s="307">
        <f t="shared" ca="1" si="363"/>
        <v>-11.543813391733133</v>
      </c>
      <c r="L785" s="304">
        <f t="shared" ca="1" si="348"/>
        <v>613.01761152086556</v>
      </c>
      <c r="M785" s="306">
        <f t="shared" ca="1" si="364"/>
        <v>-1.5076985976908075</v>
      </c>
      <c r="N785" s="304">
        <f t="shared" ca="1" si="365"/>
        <v>-86.384766425475917</v>
      </c>
      <c r="P785" s="310">
        <f t="shared" ca="1" si="366"/>
        <v>23</v>
      </c>
      <c r="Q785" s="304">
        <f t="shared" ca="1" si="367"/>
        <v>0</v>
      </c>
      <c r="R785" s="306">
        <f t="shared" ca="1" si="368"/>
        <v>0</v>
      </c>
      <c r="S785" s="307">
        <f t="shared" ca="1" si="369"/>
        <v>2.7549999999999994</v>
      </c>
      <c r="T785" s="304">
        <f t="shared" ca="1" si="349"/>
        <v>27.026549999999997</v>
      </c>
      <c r="U785" s="311">
        <f t="shared" ca="1" si="350"/>
        <v>0</v>
      </c>
      <c r="V785" s="306">
        <f t="shared" ca="1" si="351"/>
        <v>1.2264149338270907</v>
      </c>
      <c r="W785" s="304">
        <f t="shared" ca="1" si="352"/>
        <v>24.875174099161271</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0.76139917943956803</v>
      </c>
      <c r="AH785" s="304">
        <f t="shared" ca="1" si="376"/>
        <v>-9.0290785229305666</v>
      </c>
    </row>
    <row r="786" spans="1:34" x14ac:dyDescent="0.2">
      <c r="A786" s="347">
        <f t="shared" ca="1" si="354"/>
        <v>1E-4</v>
      </c>
      <c r="B786" s="304">
        <f t="shared" ca="1" si="355"/>
        <v>33.039400000001486</v>
      </c>
      <c r="D786" s="306">
        <f t="shared" ca="1" si="356"/>
        <v>-0.56933782639762021</v>
      </c>
      <c r="E786" s="307">
        <f t="shared" ca="1" si="357"/>
        <v>-0.7988666172973069</v>
      </c>
      <c r="F786" s="304">
        <f t="shared" ca="1" si="358"/>
        <v>0.98098594933832184</v>
      </c>
      <c r="G786" s="306">
        <f t="shared" ca="1" si="359"/>
        <v>6.2755166734112464</v>
      </c>
      <c r="H786" s="307">
        <f t="shared" ca="1" si="360"/>
        <v>-99.326048064821762</v>
      </c>
      <c r="I786" s="304">
        <f t="shared" ca="1" si="361"/>
        <v>99.524097251336798</v>
      </c>
      <c r="J786" s="306">
        <f t="shared" ca="1" si="362"/>
        <v>612.90891036688618</v>
      </c>
      <c r="K786" s="307">
        <f t="shared" ca="1" si="363"/>
        <v>-11.553745992545283</v>
      </c>
      <c r="L786" s="304">
        <f t="shared" ca="1" si="348"/>
        <v>613.01779864338687</v>
      </c>
      <c r="M786" s="306">
        <f t="shared" ca="1" si="364"/>
        <v>-1.5076992192267862</v>
      </c>
      <c r="N786" s="304">
        <f t="shared" ca="1" si="365"/>
        <v>-86.384802036864315</v>
      </c>
      <c r="P786" s="310">
        <f t="shared" ca="1" si="366"/>
        <v>23</v>
      </c>
      <c r="Q786" s="304">
        <f t="shared" ca="1" si="367"/>
        <v>0</v>
      </c>
      <c r="R786" s="306">
        <f t="shared" ca="1" si="368"/>
        <v>0</v>
      </c>
      <c r="S786" s="307">
        <f t="shared" ca="1" si="369"/>
        <v>2.7549999999999994</v>
      </c>
      <c r="T786" s="304">
        <f t="shared" ca="1" si="349"/>
        <v>27.026549999999997</v>
      </c>
      <c r="U786" s="311">
        <f t="shared" ca="1" si="350"/>
        <v>0</v>
      </c>
      <c r="V786" s="306">
        <f t="shared" ca="1" si="351"/>
        <v>1.2264161519770982</v>
      </c>
      <c r="W786" s="304">
        <f t="shared" ca="1" si="352"/>
        <v>24.875236866678296</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0.76137678043400214</v>
      </c>
      <c r="AH786" s="304">
        <f t="shared" ca="1" si="376"/>
        <v>-9.0291013064106256</v>
      </c>
    </row>
    <row r="787" spans="1:34" x14ac:dyDescent="0.2">
      <c r="A787" s="347">
        <f t="shared" ca="1" si="354"/>
        <v>1E-4</v>
      </c>
      <c r="B787" s="304">
        <f t="shared" ca="1" si="355"/>
        <v>33.039500000001489</v>
      </c>
      <c r="D787" s="306">
        <f t="shared" ca="1" si="356"/>
        <v>-0.56933366224968551</v>
      </c>
      <c r="E787" s="307">
        <f t="shared" ca="1" si="357"/>
        <v>-0.79884352564488914</v>
      </c>
      <c r="F787" s="304">
        <f t="shared" ca="1" si="358"/>
        <v>0.98096472792623668</v>
      </c>
      <c r="G787" s="306">
        <f t="shared" ca="1" si="359"/>
        <v>6.2754597400450214</v>
      </c>
      <c r="H787" s="307">
        <f t="shared" ca="1" si="360"/>
        <v>-99.326127949174321</v>
      </c>
      <c r="I787" s="304">
        <f t="shared" ca="1" si="361"/>
        <v>99.524173386794203</v>
      </c>
      <c r="J787" s="306">
        <f t="shared" ca="1" si="362"/>
        <v>612.90891036688618</v>
      </c>
      <c r="K787" s="307">
        <f t="shared" ca="1" si="363"/>
        <v>-11.563678601345982</v>
      </c>
      <c r="L787" s="304">
        <f t="shared" ca="1" si="348"/>
        <v>613.01798592693751</v>
      </c>
      <c r="M787" s="306">
        <f t="shared" ca="1" si="364"/>
        <v>-1.5076998407561752</v>
      </c>
      <c r="N787" s="304">
        <f t="shared" ca="1" si="365"/>
        <v>-86.384837647875145</v>
      </c>
      <c r="P787" s="310">
        <f t="shared" ca="1" si="366"/>
        <v>23</v>
      </c>
      <c r="Q787" s="304">
        <f t="shared" ca="1" si="367"/>
        <v>0</v>
      </c>
      <c r="R787" s="306">
        <f t="shared" ca="1" si="368"/>
        <v>0</v>
      </c>
      <c r="S787" s="307">
        <f t="shared" ca="1" si="369"/>
        <v>2.7549999999999994</v>
      </c>
      <c r="T787" s="304">
        <f t="shared" ca="1" si="349"/>
        <v>27.026549999999997</v>
      </c>
      <c r="U787" s="311">
        <f t="shared" ca="1" si="350"/>
        <v>0</v>
      </c>
      <c r="V787" s="306">
        <f t="shared" ca="1" si="351"/>
        <v>1.2264173701292966</v>
      </c>
      <c r="W787" s="304">
        <f t="shared" ca="1" si="352"/>
        <v>24.875299633224806</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0.76135438177286119</v>
      </c>
      <c r="AH787" s="304">
        <f t="shared" ca="1" si="376"/>
        <v>-9.0291240895384028</v>
      </c>
    </row>
    <row r="788" spans="1:34" x14ac:dyDescent="0.2">
      <c r="A788" s="347">
        <f t="shared" ca="1" si="354"/>
        <v>1E-4</v>
      </c>
      <c r="B788" s="304">
        <f t="shared" ca="1" si="355"/>
        <v>33.039600000001492</v>
      </c>
      <c r="D788" s="306">
        <f t="shared" ca="1" si="356"/>
        <v>-0.56932949811043354</v>
      </c>
      <c r="E788" s="307">
        <f t="shared" ca="1" si="357"/>
        <v>-0.79882043434949246</v>
      </c>
      <c r="F788" s="304">
        <f t="shared" ca="1" si="358"/>
        <v>0.9809435069120902</v>
      </c>
      <c r="G788" s="306">
        <f t="shared" ca="1" si="359"/>
        <v>6.2754028070952099</v>
      </c>
      <c r="H788" s="307">
        <f t="shared" ca="1" si="360"/>
        <v>-99.326207831217758</v>
      </c>
      <c r="I788" s="304">
        <f t="shared" ca="1" si="361"/>
        <v>99.524249520011765</v>
      </c>
      <c r="J788" s="306">
        <f t="shared" ca="1" si="362"/>
        <v>612.90891036688618</v>
      </c>
      <c r="K788" s="307">
        <f t="shared" ca="1" si="363"/>
        <v>-11.573611218135001</v>
      </c>
      <c r="L788" s="304">
        <f t="shared" ca="1" si="348"/>
        <v>613.01817337151772</v>
      </c>
      <c r="M788" s="306">
        <f t="shared" ca="1" si="364"/>
        <v>-1.5077004622789747</v>
      </c>
      <c r="N788" s="304">
        <f t="shared" ca="1" si="365"/>
        <v>-86.384873258508421</v>
      </c>
      <c r="P788" s="310">
        <f t="shared" ca="1" si="366"/>
        <v>23</v>
      </c>
      <c r="Q788" s="304">
        <f t="shared" ca="1" si="367"/>
        <v>0</v>
      </c>
      <c r="R788" s="306">
        <f t="shared" ca="1" si="368"/>
        <v>0</v>
      </c>
      <c r="S788" s="307">
        <f t="shared" ca="1" si="369"/>
        <v>2.7549999999999994</v>
      </c>
      <c r="T788" s="304">
        <f t="shared" ca="1" si="349"/>
        <v>27.026549999999997</v>
      </c>
      <c r="U788" s="311">
        <f t="shared" ca="1" si="350"/>
        <v>0</v>
      </c>
      <c r="V788" s="306">
        <f t="shared" ca="1" si="351"/>
        <v>1.2264185882836856</v>
      </c>
      <c r="W788" s="304">
        <f t="shared" ca="1" si="352"/>
        <v>24.875362398800803</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0.76133198345613629</v>
      </c>
      <c r="AH788" s="304">
        <f t="shared" ca="1" si="376"/>
        <v>-9.0291468723139054</v>
      </c>
    </row>
    <row r="789" spans="1:34" x14ac:dyDescent="0.2">
      <c r="A789" s="347">
        <f t="shared" ca="1" si="354"/>
        <v>1E-4</v>
      </c>
      <c r="B789" s="304">
        <f t="shared" ca="1" si="355"/>
        <v>33.039700000001496</v>
      </c>
      <c r="D789" s="306">
        <f t="shared" ca="1" si="356"/>
        <v>-0.56932533397986607</v>
      </c>
      <c r="E789" s="307">
        <f t="shared" ca="1" si="357"/>
        <v>-0.7987973434111133</v>
      </c>
      <c r="F789" s="304">
        <f t="shared" ca="1" si="358"/>
        <v>0.98092228629588085</v>
      </c>
      <c r="G789" s="306">
        <f t="shared" ca="1" si="359"/>
        <v>6.275345874561812</v>
      </c>
      <c r="H789" s="307">
        <f t="shared" ca="1" si="360"/>
        <v>-99.326287710952101</v>
      </c>
      <c r="I789" s="304">
        <f t="shared" ca="1" si="361"/>
        <v>99.524325650989539</v>
      </c>
      <c r="J789" s="306">
        <f t="shared" ca="1" si="362"/>
        <v>612.90891036688618</v>
      </c>
      <c r="K789" s="307">
        <f t="shared" ca="1" si="363"/>
        <v>-11.58354384291211</v>
      </c>
      <c r="L789" s="304">
        <f t="shared" ca="1" si="348"/>
        <v>613.01836097712794</v>
      </c>
      <c r="M789" s="306">
        <f t="shared" ca="1" si="364"/>
        <v>-1.5077010837951845</v>
      </c>
      <c r="N789" s="304">
        <f t="shared" ca="1" si="365"/>
        <v>-86.384908868764143</v>
      </c>
      <c r="P789" s="310">
        <f t="shared" ca="1" si="366"/>
        <v>23</v>
      </c>
      <c r="Q789" s="304">
        <f t="shared" ca="1" si="367"/>
        <v>0</v>
      </c>
      <c r="R789" s="306">
        <f t="shared" ca="1" si="368"/>
        <v>0</v>
      </c>
      <c r="S789" s="307">
        <f t="shared" ca="1" si="369"/>
        <v>2.7549999999999994</v>
      </c>
      <c r="T789" s="304">
        <f t="shared" ca="1" si="349"/>
        <v>27.026549999999997</v>
      </c>
      <c r="U789" s="311">
        <f t="shared" ca="1" si="350"/>
        <v>0</v>
      </c>
      <c r="V789" s="306">
        <f t="shared" ca="1" si="351"/>
        <v>1.2264198064402645</v>
      </c>
      <c r="W789" s="304">
        <f t="shared" ca="1" si="352"/>
        <v>24.875425163406305</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0.76130958548382743</v>
      </c>
      <c r="AH789" s="304">
        <f t="shared" ca="1" si="376"/>
        <v>-9.0291696547371352</v>
      </c>
    </row>
    <row r="790" spans="1:34" x14ac:dyDescent="0.2">
      <c r="A790" s="347">
        <f t="shared" ca="1" si="354"/>
        <v>1E-4</v>
      </c>
      <c r="B790" s="304">
        <f t="shared" ca="1" si="355"/>
        <v>33.039800000001499</v>
      </c>
      <c r="D790" s="306">
        <f t="shared" ca="1" si="356"/>
        <v>-0.5693211698579842</v>
      </c>
      <c r="E790" s="307">
        <f t="shared" ca="1" si="357"/>
        <v>-0.79877425282974635</v>
      </c>
      <c r="F790" s="304">
        <f t="shared" ca="1" si="358"/>
        <v>0.98090106607760563</v>
      </c>
      <c r="G790" s="306">
        <f t="shared" ca="1" si="359"/>
        <v>6.2752889424448259</v>
      </c>
      <c r="H790" s="307">
        <f t="shared" ca="1" si="360"/>
        <v>-99.32636758837738</v>
      </c>
      <c r="I790" s="304">
        <f t="shared" ca="1" si="361"/>
        <v>99.52440177972754</v>
      </c>
      <c r="J790" s="306">
        <f t="shared" ca="1" si="362"/>
        <v>612.90891036688618</v>
      </c>
      <c r="K790" s="307">
        <f t="shared" ca="1" si="363"/>
        <v>-11.593476475677077</v>
      </c>
      <c r="L790" s="304">
        <f t="shared" ca="1" si="348"/>
        <v>613.01854874376829</v>
      </c>
      <c r="M790" s="306">
        <f t="shared" ca="1" si="364"/>
        <v>-1.507701705304805</v>
      </c>
      <c r="N790" s="304">
        <f t="shared" ca="1" si="365"/>
        <v>-86.384944478642325</v>
      </c>
      <c r="P790" s="310">
        <f t="shared" ca="1" si="366"/>
        <v>23</v>
      </c>
      <c r="Q790" s="304">
        <f t="shared" ca="1" si="367"/>
        <v>0</v>
      </c>
      <c r="R790" s="306">
        <f t="shared" ca="1" si="368"/>
        <v>0</v>
      </c>
      <c r="S790" s="307">
        <f t="shared" ca="1" si="369"/>
        <v>2.7549999999999994</v>
      </c>
      <c r="T790" s="304">
        <f t="shared" ca="1" si="349"/>
        <v>27.026549999999997</v>
      </c>
      <c r="U790" s="311">
        <f t="shared" ca="1" si="350"/>
        <v>0</v>
      </c>
      <c r="V790" s="306">
        <f t="shared" ca="1" si="351"/>
        <v>1.2264210245990337</v>
      </c>
      <c r="W790" s="304">
        <f t="shared" ca="1" si="352"/>
        <v>24.875487927041299</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0.76128718785592753</v>
      </c>
      <c r="AH790" s="304">
        <f t="shared" ca="1" si="376"/>
        <v>-9.0291924368080974</v>
      </c>
    </row>
    <row r="791" spans="1:34" x14ac:dyDescent="0.2">
      <c r="A791" s="347">
        <f t="shared" ca="1" si="354"/>
        <v>1E-4</v>
      </c>
      <c r="B791" s="304">
        <f t="shared" ca="1" si="355"/>
        <v>33.039900000001502</v>
      </c>
      <c r="D791" s="306">
        <f t="shared" ca="1" si="356"/>
        <v>-0.56931700574478694</v>
      </c>
      <c r="E791" s="307">
        <f t="shared" ca="1" si="357"/>
        <v>-0.79875116260539869</v>
      </c>
      <c r="F791" s="304">
        <f t="shared" ca="1" si="358"/>
        <v>0.98087984625727009</v>
      </c>
      <c r="G791" s="306">
        <f t="shared" ca="1" si="359"/>
        <v>6.2752320107442516</v>
      </c>
      <c r="H791" s="307">
        <f t="shared" ca="1" si="360"/>
        <v>-99.326447463493636</v>
      </c>
      <c r="I791" s="304">
        <f t="shared" ca="1" si="361"/>
        <v>99.524477906225812</v>
      </c>
      <c r="J791" s="306">
        <f t="shared" ca="1" si="362"/>
        <v>612.90891036688618</v>
      </c>
      <c r="K791" s="307">
        <f t="shared" ca="1" si="363"/>
        <v>-11.60340911642967</v>
      </c>
      <c r="L791" s="304">
        <f t="shared" ca="1" si="348"/>
        <v>613.01873667143889</v>
      </c>
      <c r="M791" s="306">
        <f t="shared" ca="1" si="364"/>
        <v>-1.507702326807836</v>
      </c>
      <c r="N791" s="304">
        <f t="shared" ca="1" si="365"/>
        <v>-86.384980088142953</v>
      </c>
      <c r="P791" s="310">
        <f t="shared" ca="1" si="366"/>
        <v>23</v>
      </c>
      <c r="Q791" s="304">
        <f t="shared" ca="1" si="367"/>
        <v>0</v>
      </c>
      <c r="R791" s="306">
        <f t="shared" ca="1" si="368"/>
        <v>0</v>
      </c>
      <c r="S791" s="307">
        <f t="shared" ca="1" si="369"/>
        <v>2.7549999999999994</v>
      </c>
      <c r="T791" s="304">
        <f t="shared" ca="1" si="349"/>
        <v>27.026549999999997</v>
      </c>
      <c r="U791" s="311">
        <f t="shared" ca="1" si="350"/>
        <v>0</v>
      </c>
      <c r="V791" s="306">
        <f t="shared" ca="1" si="351"/>
        <v>1.2264222427599931</v>
      </c>
      <c r="W791" s="304">
        <f t="shared" ca="1" si="352"/>
        <v>24.875550689705815</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0.76126479057244012</v>
      </c>
      <c r="AH791" s="304">
        <f t="shared" ca="1" si="376"/>
        <v>-9.0292152185267884</v>
      </c>
    </row>
    <row r="792" spans="1:34" x14ac:dyDescent="0.2">
      <c r="A792" s="347">
        <f t="shared" ca="1" si="354"/>
        <v>1E-4</v>
      </c>
      <c r="B792" s="304">
        <f t="shared" ca="1" si="355"/>
        <v>33.040000000001505</v>
      </c>
      <c r="D792" s="306">
        <f t="shared" ca="1" si="356"/>
        <v>-0.56931284164027618</v>
      </c>
      <c r="E792" s="307">
        <f t="shared" ca="1" si="357"/>
        <v>-0.7987280727380579</v>
      </c>
      <c r="F792" s="304">
        <f t="shared" ca="1" si="358"/>
        <v>0.98085862683486569</v>
      </c>
      <c r="G792" s="306">
        <f t="shared" ca="1" si="359"/>
        <v>6.2751750794600873</v>
      </c>
      <c r="H792" s="307">
        <f t="shared" ca="1" si="360"/>
        <v>-99.326527336300913</v>
      </c>
      <c r="I792" s="304">
        <f t="shared" ca="1" si="361"/>
        <v>99.52455403048441</v>
      </c>
      <c r="J792" s="306">
        <f t="shared" ca="1" si="362"/>
        <v>612.90891036688618</v>
      </c>
      <c r="K792" s="307">
        <f t="shared" ca="1" si="363"/>
        <v>-11.613341765169659</v>
      </c>
      <c r="L792" s="304">
        <f t="shared" ca="1" si="348"/>
        <v>613.01892476014007</v>
      </c>
      <c r="M792" s="306">
        <f t="shared" ca="1" si="364"/>
        <v>-1.5077029483042779</v>
      </c>
      <c r="N792" s="304">
        <f t="shared" ca="1" si="365"/>
        <v>-86.385015697266056</v>
      </c>
      <c r="P792" s="310">
        <f t="shared" ca="1" si="366"/>
        <v>23</v>
      </c>
      <c r="Q792" s="304">
        <f t="shared" ca="1" si="367"/>
        <v>0</v>
      </c>
      <c r="R792" s="306">
        <f t="shared" ca="1" si="368"/>
        <v>0</v>
      </c>
      <c r="S792" s="307">
        <f t="shared" ca="1" si="369"/>
        <v>2.7549999999999994</v>
      </c>
      <c r="T792" s="304">
        <f t="shared" ca="1" si="349"/>
        <v>27.026549999999997</v>
      </c>
      <c r="U792" s="311">
        <f t="shared" ca="1" si="350"/>
        <v>0</v>
      </c>
      <c r="V792" s="306">
        <f t="shared" ca="1" si="351"/>
        <v>1.2264234609231428</v>
      </c>
      <c r="W792" s="304">
        <f t="shared" ca="1" si="352"/>
        <v>24.875613451399875</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0.76124239363335633</v>
      </c>
      <c r="AH792" s="304">
        <f t="shared" ca="1" si="376"/>
        <v>-9.0292379998932191</v>
      </c>
    </row>
    <row r="793" spans="1:34" x14ac:dyDescent="0.2">
      <c r="A793" s="347">
        <f t="shared" ca="1" si="354"/>
        <v>1E-4</v>
      </c>
      <c r="B793" s="304">
        <f t="shared" ca="1" si="355"/>
        <v>33.040100000001509</v>
      </c>
      <c r="D793" s="306">
        <f t="shared" ca="1" si="356"/>
        <v>-0.56930867754445125</v>
      </c>
      <c r="E793" s="307">
        <f t="shared" ca="1" si="357"/>
        <v>-0.79870498322771333</v>
      </c>
      <c r="F793" s="304">
        <f t="shared" ca="1" si="358"/>
        <v>0.9808374078103842</v>
      </c>
      <c r="G793" s="306">
        <f t="shared" ca="1" si="359"/>
        <v>6.2751181485923331</v>
      </c>
      <c r="H793" s="307">
        <f t="shared" ca="1" si="360"/>
        <v>-99.326607206799238</v>
      </c>
      <c r="I793" s="304">
        <f t="shared" ca="1" si="361"/>
        <v>99.524630152503335</v>
      </c>
      <c r="J793" s="306">
        <f t="shared" ca="1" si="362"/>
        <v>612.90891036688618</v>
      </c>
      <c r="K793" s="307">
        <f t="shared" ca="1" si="363"/>
        <v>-11.623274421896815</v>
      </c>
      <c r="L793" s="304">
        <f t="shared" ca="1" si="348"/>
        <v>613.01911300987217</v>
      </c>
      <c r="M793" s="306">
        <f t="shared" ca="1" si="364"/>
        <v>-1.5077035697941306</v>
      </c>
      <c r="N793" s="304">
        <f t="shared" ca="1" si="365"/>
        <v>-86.385051306011633</v>
      </c>
      <c r="P793" s="310">
        <f t="shared" ca="1" si="366"/>
        <v>23</v>
      </c>
      <c r="Q793" s="304">
        <f t="shared" ca="1" si="367"/>
        <v>0</v>
      </c>
      <c r="R793" s="306">
        <f t="shared" ca="1" si="368"/>
        <v>0</v>
      </c>
      <c r="S793" s="307">
        <f t="shared" ca="1" si="369"/>
        <v>2.7549999999999994</v>
      </c>
      <c r="T793" s="304">
        <f t="shared" ca="1" si="349"/>
        <v>27.026549999999997</v>
      </c>
      <c r="U793" s="311">
        <f t="shared" ca="1" si="350"/>
        <v>0</v>
      </c>
      <c r="V793" s="306">
        <f t="shared" ca="1" si="351"/>
        <v>1.226424679088483</v>
      </c>
      <c r="W793" s="304">
        <f t="shared" ca="1" si="352"/>
        <v>24.875676212123469</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0.76121999703866727</v>
      </c>
      <c r="AH793" s="304">
        <f t="shared" ca="1" si="376"/>
        <v>-9.0292607809073981</v>
      </c>
    </row>
    <row r="794" spans="1:34" x14ac:dyDescent="0.2">
      <c r="A794" s="347">
        <f t="shared" ca="1" si="354"/>
        <v>1E-4</v>
      </c>
      <c r="B794" s="304">
        <f t="shared" ca="1" si="355"/>
        <v>33.040200000001512</v>
      </c>
      <c r="D794" s="306">
        <f t="shared" ca="1" si="356"/>
        <v>-0.56930451345731314</v>
      </c>
      <c r="E794" s="307">
        <f t="shared" ca="1" si="357"/>
        <v>-0.79868189407437207</v>
      </c>
      <c r="F794" s="304">
        <f t="shared" ca="1" si="358"/>
        <v>0.98081618918383195</v>
      </c>
      <c r="G794" s="306">
        <f t="shared" ca="1" si="359"/>
        <v>6.2750612181409871</v>
      </c>
      <c r="H794" s="307">
        <f t="shared" ca="1" si="360"/>
        <v>-99.326687074988641</v>
      </c>
      <c r="I794" s="304">
        <f t="shared" ca="1" si="361"/>
        <v>99.524706272282629</v>
      </c>
      <c r="J794" s="306">
        <f t="shared" ca="1" si="362"/>
        <v>612.90891036688618</v>
      </c>
      <c r="K794" s="307">
        <f t="shared" ca="1" si="363"/>
        <v>-11.633207086610904</v>
      </c>
      <c r="L794" s="304">
        <f t="shared" ca="1" si="348"/>
        <v>613.01930142063532</v>
      </c>
      <c r="M794" s="306">
        <f t="shared" ca="1" si="364"/>
        <v>-1.5077041912773941</v>
      </c>
      <c r="N794" s="304">
        <f t="shared" ca="1" si="365"/>
        <v>-86.38508691437967</v>
      </c>
      <c r="P794" s="310">
        <f t="shared" ca="1" si="366"/>
        <v>23</v>
      </c>
      <c r="Q794" s="304">
        <f t="shared" ca="1" si="367"/>
        <v>0</v>
      </c>
      <c r="R794" s="306">
        <f t="shared" ca="1" si="368"/>
        <v>0</v>
      </c>
      <c r="S794" s="307">
        <f t="shared" ca="1" si="369"/>
        <v>2.7549999999999994</v>
      </c>
      <c r="T794" s="304">
        <f t="shared" ca="1" si="349"/>
        <v>27.026549999999997</v>
      </c>
      <c r="U794" s="311">
        <f t="shared" ca="1" si="350"/>
        <v>0</v>
      </c>
      <c r="V794" s="306">
        <f t="shared" ca="1" si="351"/>
        <v>1.2264258972560134</v>
      </c>
      <c r="W794" s="304">
        <f t="shared" ca="1" si="352"/>
        <v>24.875738971876629</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0.7611976007883765</v>
      </c>
      <c r="AH794" s="304">
        <f t="shared" ca="1" si="376"/>
        <v>-9.0292835615693186</v>
      </c>
    </row>
    <row r="795" spans="1:34" x14ac:dyDescent="0.2">
      <c r="A795" s="347">
        <f t="shared" ca="1" si="354"/>
        <v>1E-4</v>
      </c>
      <c r="B795" s="304">
        <f t="shared" ca="1" si="355"/>
        <v>33.040300000001515</v>
      </c>
      <c r="D795" s="306">
        <f t="shared" ca="1" si="356"/>
        <v>-0.56930034937886398</v>
      </c>
      <c r="E795" s="307">
        <f t="shared" ca="1" si="357"/>
        <v>-0.79865880527801991</v>
      </c>
      <c r="F795" s="304">
        <f t="shared" ca="1" si="358"/>
        <v>0.98079497095519963</v>
      </c>
      <c r="G795" s="306">
        <f t="shared" ca="1" si="359"/>
        <v>6.2750042881060493</v>
      </c>
      <c r="H795" s="307">
        <f t="shared" ca="1" si="360"/>
        <v>-99.326766940869163</v>
      </c>
      <c r="I795" s="304">
        <f t="shared" ca="1" si="361"/>
        <v>99.524782389822334</v>
      </c>
      <c r="J795" s="306">
        <f t="shared" ca="1" si="362"/>
        <v>612.90891036688618</v>
      </c>
      <c r="K795" s="307">
        <f t="shared" ca="1" si="363"/>
        <v>-11.643139759311696</v>
      </c>
      <c r="L795" s="304">
        <f t="shared" ca="1" si="348"/>
        <v>613.01948999242961</v>
      </c>
      <c r="M795" s="306">
        <f t="shared" ca="1" si="364"/>
        <v>-1.5077048127540686</v>
      </c>
      <c r="N795" s="304">
        <f t="shared" ca="1" si="365"/>
        <v>-86.385122522370182</v>
      </c>
      <c r="P795" s="310">
        <f t="shared" ca="1" si="366"/>
        <v>23</v>
      </c>
      <c r="Q795" s="304">
        <f t="shared" ca="1" si="367"/>
        <v>0</v>
      </c>
      <c r="R795" s="306">
        <f t="shared" ca="1" si="368"/>
        <v>0</v>
      </c>
      <c r="S795" s="307">
        <f t="shared" ca="1" si="369"/>
        <v>2.7549999999999994</v>
      </c>
      <c r="T795" s="304">
        <f t="shared" ca="1" si="349"/>
        <v>27.026549999999997</v>
      </c>
      <c r="U795" s="311">
        <f t="shared" ca="1" si="350"/>
        <v>0</v>
      </c>
      <c r="V795" s="306">
        <f t="shared" ca="1" si="351"/>
        <v>1.2264271154257333</v>
      </c>
      <c r="W795" s="304">
        <f t="shared" ca="1" si="352"/>
        <v>24.875801730659333</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0.76117520488247337</v>
      </c>
      <c r="AH795" s="304">
        <f t="shared" ca="1" si="376"/>
        <v>-9.0293063418789963</v>
      </c>
    </row>
    <row r="796" spans="1:34" x14ac:dyDescent="0.2">
      <c r="A796" s="347">
        <f t="shared" ca="1" si="354"/>
        <v>1E-4</v>
      </c>
      <c r="B796" s="304">
        <f t="shared" ca="1" si="355"/>
        <v>33.040400000001519</v>
      </c>
      <c r="D796" s="306">
        <f t="shared" ca="1" si="356"/>
        <v>-0.56929618530910198</v>
      </c>
      <c r="E796" s="307">
        <f t="shared" ca="1" si="357"/>
        <v>-0.79863571683866752</v>
      </c>
      <c r="F796" s="304">
        <f t="shared" ca="1" si="358"/>
        <v>0.98077375312449488</v>
      </c>
      <c r="G796" s="306">
        <f t="shared" ca="1" si="359"/>
        <v>6.2749473584875179</v>
      </c>
      <c r="H796" s="307">
        <f t="shared" ca="1" si="360"/>
        <v>-99.326846804440848</v>
      </c>
      <c r="I796" s="304">
        <f t="shared" ca="1" si="361"/>
        <v>99.524858505122481</v>
      </c>
      <c r="J796" s="306">
        <f t="shared" ca="1" si="362"/>
        <v>612.90891036688618</v>
      </c>
      <c r="K796" s="307">
        <f t="shared" ca="1" si="363"/>
        <v>-11.653072439998962</v>
      </c>
      <c r="L796" s="304">
        <f t="shared" ca="1" si="348"/>
        <v>613.01967872525563</v>
      </c>
      <c r="M796" s="306">
        <f t="shared" ca="1" si="364"/>
        <v>-1.5077054342241543</v>
      </c>
      <c r="N796" s="304">
        <f t="shared" ca="1" si="365"/>
        <v>-86.385158129983182</v>
      </c>
      <c r="P796" s="310">
        <f t="shared" ca="1" si="366"/>
        <v>23</v>
      </c>
      <c r="Q796" s="304">
        <f t="shared" ca="1" si="367"/>
        <v>0</v>
      </c>
      <c r="R796" s="306">
        <f t="shared" ca="1" si="368"/>
        <v>0</v>
      </c>
      <c r="S796" s="307">
        <f t="shared" ca="1" si="369"/>
        <v>2.7549999999999994</v>
      </c>
      <c r="T796" s="304">
        <f t="shared" ca="1" si="349"/>
        <v>27.026549999999997</v>
      </c>
      <c r="U796" s="311">
        <f t="shared" ca="1" si="350"/>
        <v>0</v>
      </c>
      <c r="V796" s="306">
        <f t="shared" ca="1" si="351"/>
        <v>1.2264283335976442</v>
      </c>
      <c r="W796" s="304">
        <f t="shared" ca="1" si="352"/>
        <v>24.875864488471628</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0.76115280932096852</v>
      </c>
      <c r="AH796" s="304">
        <f t="shared" ca="1" si="376"/>
        <v>-9.0293291218364207</v>
      </c>
    </row>
    <row r="797" spans="1:34" x14ac:dyDescent="0.2">
      <c r="A797" s="347">
        <f t="shared" ca="1" si="354"/>
        <v>1E-4</v>
      </c>
      <c r="B797" s="304">
        <f t="shared" ca="1" si="355"/>
        <v>33.040500000001522</v>
      </c>
      <c r="D797" s="306">
        <f t="shared" ca="1" si="356"/>
        <v>-0.56929202124802936</v>
      </c>
      <c r="E797" s="307">
        <f t="shared" ca="1" si="357"/>
        <v>-0.79861262875629535</v>
      </c>
      <c r="F797" s="304">
        <f t="shared" ca="1" si="358"/>
        <v>0.98075253569170406</v>
      </c>
      <c r="G797" s="306">
        <f t="shared" ca="1" si="359"/>
        <v>6.2748904292853931</v>
      </c>
      <c r="H797" s="307">
        <f t="shared" ca="1" si="360"/>
        <v>-99.326926665703724</v>
      </c>
      <c r="I797" s="304">
        <f t="shared" ca="1" si="361"/>
        <v>99.52493461818311</v>
      </c>
      <c r="J797" s="306">
        <f t="shared" ca="1" si="362"/>
        <v>612.90891036688618</v>
      </c>
      <c r="K797" s="307">
        <f t="shared" ca="1" si="363"/>
        <v>-11.663005128672468</v>
      </c>
      <c r="L797" s="304">
        <f t="shared" ca="1" si="348"/>
        <v>613.01986761911326</v>
      </c>
      <c r="M797" s="306">
        <f t="shared" ca="1" si="364"/>
        <v>-1.5077060556876511</v>
      </c>
      <c r="N797" s="304">
        <f t="shared" ca="1" si="365"/>
        <v>-86.385193737218685</v>
      </c>
      <c r="P797" s="310">
        <f t="shared" ca="1" si="366"/>
        <v>23</v>
      </c>
      <c r="Q797" s="304">
        <f t="shared" ca="1" si="367"/>
        <v>0</v>
      </c>
      <c r="R797" s="306">
        <f t="shared" ca="1" si="368"/>
        <v>0</v>
      </c>
      <c r="S797" s="307">
        <f t="shared" ca="1" si="369"/>
        <v>2.7549999999999994</v>
      </c>
      <c r="T797" s="304">
        <f t="shared" ca="1" si="349"/>
        <v>27.026549999999997</v>
      </c>
      <c r="U797" s="311">
        <f t="shared" ca="1" si="350"/>
        <v>0</v>
      </c>
      <c r="V797" s="306">
        <f t="shared" ca="1" si="351"/>
        <v>1.226429551771745</v>
      </c>
      <c r="W797" s="304">
        <f t="shared" ca="1" si="352"/>
        <v>24.875927245313502</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0.76113041410384064</v>
      </c>
      <c r="AH797" s="304">
        <f t="shared" ca="1" si="376"/>
        <v>-9.0293519014416095</v>
      </c>
    </row>
    <row r="798" spans="1:34" x14ac:dyDescent="0.2">
      <c r="A798" s="347">
        <f t="shared" ca="1" si="354"/>
        <v>1E-4</v>
      </c>
      <c r="B798" s="304">
        <f t="shared" ca="1" si="355"/>
        <v>33.040600000001525</v>
      </c>
      <c r="D798" s="306">
        <f t="shared" ca="1" si="356"/>
        <v>-0.56928785719564523</v>
      </c>
      <c r="E798" s="307">
        <f t="shared" ca="1" si="357"/>
        <v>-0.79858954103090873</v>
      </c>
      <c r="F798" s="304">
        <f t="shared" ca="1" si="358"/>
        <v>0.98073131865683105</v>
      </c>
      <c r="G798" s="306">
        <f t="shared" ca="1" si="359"/>
        <v>6.2748335004996738</v>
      </c>
      <c r="H798" s="307">
        <f t="shared" ca="1" si="360"/>
        <v>-99.327006524657833</v>
      </c>
      <c r="I798" s="304">
        <f t="shared" ca="1" si="361"/>
        <v>99.525010729004265</v>
      </c>
      <c r="J798" s="306">
        <f t="shared" ca="1" si="362"/>
        <v>612.90891036688618</v>
      </c>
      <c r="K798" s="307">
        <f t="shared" ca="1" si="363"/>
        <v>-11.672937825331987</v>
      </c>
      <c r="L798" s="304">
        <f t="shared" ca="1" si="348"/>
        <v>613.02005667400294</v>
      </c>
      <c r="M798" s="306">
        <f t="shared" ca="1" si="364"/>
        <v>-1.5077066771445593</v>
      </c>
      <c r="N798" s="304">
        <f t="shared" ca="1" si="365"/>
        <v>-86.385229344076663</v>
      </c>
      <c r="P798" s="310">
        <f t="shared" ca="1" si="366"/>
        <v>23</v>
      </c>
      <c r="Q798" s="304">
        <f t="shared" ca="1" si="367"/>
        <v>0</v>
      </c>
      <c r="R798" s="306">
        <f t="shared" ca="1" si="368"/>
        <v>0</v>
      </c>
      <c r="S798" s="307">
        <f t="shared" ca="1" si="369"/>
        <v>2.7549999999999994</v>
      </c>
      <c r="T798" s="304">
        <f t="shared" ca="1" si="349"/>
        <v>27.026549999999997</v>
      </c>
      <c r="U798" s="311">
        <f t="shared" ca="1" si="350"/>
        <v>0</v>
      </c>
      <c r="V798" s="306">
        <f t="shared" ca="1" si="351"/>
        <v>1.2264307699480357</v>
      </c>
      <c r="W798" s="304">
        <f t="shared" ca="1" si="352"/>
        <v>24.875990001184988</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0.76110801923109861</v>
      </c>
      <c r="AH798" s="304">
        <f t="shared" ca="1" si="376"/>
        <v>-9.0293746806945574</v>
      </c>
    </row>
    <row r="799" spans="1:34" x14ac:dyDescent="0.2">
      <c r="A799" s="347">
        <f t="shared" ca="1" si="354"/>
        <v>1E-4</v>
      </c>
      <c r="B799" s="304">
        <f t="shared" ca="1" si="355"/>
        <v>33.040700000001529</v>
      </c>
      <c r="D799" s="306">
        <f t="shared" ca="1" si="356"/>
        <v>-0.56928369315195126</v>
      </c>
      <c r="E799" s="307">
        <f t="shared" ca="1" si="357"/>
        <v>-0.79856645366249523</v>
      </c>
      <c r="F799" s="304">
        <f t="shared" ca="1" si="358"/>
        <v>0.98071010201986764</v>
      </c>
      <c r="G799" s="306">
        <f t="shared" ca="1" si="359"/>
        <v>6.2747765721303583</v>
      </c>
      <c r="H799" s="307">
        <f t="shared" ca="1" si="360"/>
        <v>-99.327086381303204</v>
      </c>
      <c r="I799" s="304">
        <f t="shared" ca="1" si="361"/>
        <v>99.52508683758596</v>
      </c>
      <c r="J799" s="306">
        <f t="shared" ca="1" si="362"/>
        <v>612.90891036688618</v>
      </c>
      <c r="K799" s="307">
        <f t="shared" ca="1" si="363"/>
        <v>-11.682870529977285</v>
      </c>
      <c r="L799" s="304">
        <f t="shared" ca="1" si="348"/>
        <v>613.02024588992481</v>
      </c>
      <c r="M799" s="306">
        <f t="shared" ca="1" si="364"/>
        <v>-1.507707298594879</v>
      </c>
      <c r="N799" s="304">
        <f t="shared" ca="1" si="365"/>
        <v>-86.385264950557158</v>
      </c>
      <c r="P799" s="310">
        <f t="shared" ca="1" si="366"/>
        <v>23</v>
      </c>
      <c r="Q799" s="304">
        <f t="shared" ca="1" si="367"/>
        <v>0</v>
      </c>
      <c r="R799" s="306">
        <f t="shared" ca="1" si="368"/>
        <v>0</v>
      </c>
      <c r="S799" s="307">
        <f t="shared" ca="1" si="369"/>
        <v>2.7549999999999994</v>
      </c>
      <c r="T799" s="304">
        <f t="shared" ca="1" si="349"/>
        <v>27.026549999999997</v>
      </c>
      <c r="U799" s="311">
        <f t="shared" ca="1" si="350"/>
        <v>0</v>
      </c>
      <c r="V799" s="306">
        <f t="shared" ca="1" si="351"/>
        <v>1.2264319881265167</v>
      </c>
      <c r="W799" s="304">
        <f t="shared" ca="1" si="352"/>
        <v>24.876052756086079</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0.76108562470272467</v>
      </c>
      <c r="AH799" s="304">
        <f t="shared" ca="1" si="376"/>
        <v>-9.0293974595952786</v>
      </c>
    </row>
    <row r="800" spans="1:34" x14ac:dyDescent="0.2">
      <c r="A800" s="347">
        <f t="shared" ca="1" si="354"/>
        <v>1E-4</v>
      </c>
      <c r="B800" s="304">
        <f t="shared" ca="1" si="355"/>
        <v>33.040800000001532</v>
      </c>
      <c r="D800" s="306">
        <f t="shared" ca="1" si="356"/>
        <v>-0.56927952911694657</v>
      </c>
      <c r="E800" s="307">
        <f t="shared" ca="1" si="357"/>
        <v>-0.79854336665105663</v>
      </c>
      <c r="F800" s="304">
        <f t="shared" ca="1" si="358"/>
        <v>0.98068888578081492</v>
      </c>
      <c r="G800" s="306">
        <f t="shared" ca="1" si="359"/>
        <v>6.2747196441774467</v>
      </c>
      <c r="H800" s="307">
        <f t="shared" ca="1" si="360"/>
        <v>-99.327166235639865</v>
      </c>
      <c r="I800" s="304">
        <f t="shared" ca="1" si="361"/>
        <v>99.525162943928208</v>
      </c>
      <c r="J800" s="306">
        <f t="shared" ca="1" si="362"/>
        <v>612.90891036688618</v>
      </c>
      <c r="K800" s="307">
        <f t="shared" ca="1" si="363"/>
        <v>-11.692803242608132</v>
      </c>
      <c r="L800" s="304">
        <f t="shared" ca="1" si="348"/>
        <v>613.02043526687919</v>
      </c>
      <c r="M800" s="306">
        <f t="shared" ca="1" si="364"/>
        <v>-1.5077079200386099</v>
      </c>
      <c r="N800" s="304">
        <f t="shared" ca="1" si="365"/>
        <v>-86.385300556660141</v>
      </c>
      <c r="P800" s="310">
        <f t="shared" ca="1" si="366"/>
        <v>23</v>
      </c>
      <c r="Q800" s="304">
        <f t="shared" ca="1" si="367"/>
        <v>0</v>
      </c>
      <c r="R800" s="306">
        <f t="shared" ca="1" si="368"/>
        <v>0</v>
      </c>
      <c r="S800" s="307">
        <f t="shared" ca="1" si="369"/>
        <v>2.7549999999999994</v>
      </c>
      <c r="T800" s="304">
        <f t="shared" ca="1" si="349"/>
        <v>27.026549999999997</v>
      </c>
      <c r="U800" s="311">
        <f t="shared" ca="1" si="350"/>
        <v>0</v>
      </c>
      <c r="V800" s="306">
        <f t="shared" ca="1" si="351"/>
        <v>1.2264332063071874</v>
      </c>
      <c r="W800" s="304">
        <f t="shared" ca="1" si="352"/>
        <v>24.876115510016771</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0.76106323051872593</v>
      </c>
      <c r="AH800" s="304">
        <f t="shared" ca="1" si="376"/>
        <v>-9.0294202381437696</v>
      </c>
    </row>
    <row r="801" spans="1:34" x14ac:dyDescent="0.2">
      <c r="A801" s="347">
        <f t="shared" ca="1" si="354"/>
        <v>1E-4</v>
      </c>
      <c r="B801" s="304">
        <f t="shared" ca="1" si="355"/>
        <v>33.040900000001535</v>
      </c>
      <c r="D801" s="306">
        <f t="shared" ca="1" si="356"/>
        <v>-0.56927536509063403</v>
      </c>
      <c r="E801" s="307">
        <f t="shared" ca="1" si="357"/>
        <v>-0.79852027999659825</v>
      </c>
      <c r="F801" s="304">
        <f t="shared" ca="1" si="358"/>
        <v>0.98066766993967958</v>
      </c>
      <c r="G801" s="306">
        <f t="shared" ca="1" si="359"/>
        <v>6.2746627166409379</v>
      </c>
      <c r="H801" s="307">
        <f t="shared" ca="1" si="360"/>
        <v>-99.327246087667859</v>
      </c>
      <c r="I801" s="304">
        <f t="shared" ca="1" si="361"/>
        <v>99.525239048031096</v>
      </c>
      <c r="J801" s="306">
        <f t="shared" ca="1" si="362"/>
        <v>612.90891036688618</v>
      </c>
      <c r="K801" s="307">
        <f t="shared" ca="1" si="363"/>
        <v>-11.702735963224297</v>
      </c>
      <c r="L801" s="304">
        <f t="shared" ca="1" si="348"/>
        <v>613.02062480486632</v>
      </c>
      <c r="M801" s="306">
        <f t="shared" ca="1" si="364"/>
        <v>-1.5077085414757523</v>
      </c>
      <c r="N801" s="304">
        <f t="shared" ca="1" si="365"/>
        <v>-86.385336162385642</v>
      </c>
      <c r="P801" s="310">
        <f t="shared" ca="1" si="366"/>
        <v>23</v>
      </c>
      <c r="Q801" s="304">
        <f t="shared" ca="1" si="367"/>
        <v>0</v>
      </c>
      <c r="R801" s="306">
        <f t="shared" ca="1" si="368"/>
        <v>0</v>
      </c>
      <c r="S801" s="307">
        <f t="shared" ca="1" si="369"/>
        <v>2.7549999999999994</v>
      </c>
      <c r="T801" s="304">
        <f t="shared" ca="1" si="349"/>
        <v>27.026549999999997</v>
      </c>
      <c r="U801" s="311">
        <f t="shared" ca="1" si="350"/>
        <v>0</v>
      </c>
      <c r="V801" s="306">
        <f t="shared" ca="1" si="351"/>
        <v>1.2264344244900482</v>
      </c>
      <c r="W801" s="304">
        <f t="shared" ca="1" si="352"/>
        <v>24.87617826297711</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0.76104083667910416</v>
      </c>
      <c r="AH801" s="304">
        <f t="shared" ca="1" si="376"/>
        <v>-9.0294430163400268</v>
      </c>
    </row>
    <row r="802" spans="1:34" x14ac:dyDescent="0.2">
      <c r="A802" s="347">
        <f t="shared" ca="1" si="354"/>
        <v>1E-4</v>
      </c>
      <c r="B802" s="304">
        <f t="shared" ca="1" si="355"/>
        <v>33.041000000001539</v>
      </c>
      <c r="D802" s="306">
        <f t="shared" ca="1" si="356"/>
        <v>-0.56927120107301388</v>
      </c>
      <c r="E802" s="307">
        <f t="shared" ca="1" si="357"/>
        <v>-0.798497193699097</v>
      </c>
      <c r="F802" s="304">
        <f t="shared" ca="1" si="358"/>
        <v>0.98064645449644339</v>
      </c>
      <c r="G802" s="306">
        <f t="shared" ca="1" si="359"/>
        <v>6.2746057895208303</v>
      </c>
      <c r="H802" s="307">
        <f t="shared" ca="1" si="360"/>
        <v>-99.327325937387229</v>
      </c>
      <c r="I802" s="304">
        <f t="shared" ca="1" si="361"/>
        <v>99.525315149894624</v>
      </c>
      <c r="J802" s="306">
        <f t="shared" ca="1" si="362"/>
        <v>612.90891036688618</v>
      </c>
      <c r="K802" s="307">
        <f t="shared" ca="1" si="363"/>
        <v>-11.71266869182555</v>
      </c>
      <c r="L802" s="304">
        <f t="shared" ca="1" si="348"/>
        <v>613.0208145038863</v>
      </c>
      <c r="M802" s="306">
        <f t="shared" ca="1" si="364"/>
        <v>-1.5077091629063064</v>
      </c>
      <c r="N802" s="304">
        <f t="shared" ca="1" si="365"/>
        <v>-86.385371767733645</v>
      </c>
      <c r="P802" s="310">
        <f t="shared" ca="1" si="366"/>
        <v>23</v>
      </c>
      <c r="Q802" s="304">
        <f t="shared" ca="1" si="367"/>
        <v>0</v>
      </c>
      <c r="R802" s="306">
        <f t="shared" ca="1" si="368"/>
        <v>0</v>
      </c>
      <c r="S802" s="307">
        <f t="shared" ca="1" si="369"/>
        <v>2.7549999999999994</v>
      </c>
      <c r="T802" s="304">
        <f t="shared" ca="1" si="349"/>
        <v>27.026549999999997</v>
      </c>
      <c r="U802" s="311">
        <f t="shared" ca="1" si="350"/>
        <v>0</v>
      </c>
      <c r="V802" s="306">
        <f t="shared" ca="1" si="351"/>
        <v>1.2264356426750997</v>
      </c>
      <c r="W802" s="304">
        <f t="shared" ca="1" si="352"/>
        <v>24.876241014967096</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0.76101844318383982</v>
      </c>
      <c r="AH802" s="304">
        <f t="shared" ca="1" si="376"/>
        <v>-9.0294657941840715</v>
      </c>
    </row>
    <row r="803" spans="1:34" x14ac:dyDescent="0.2">
      <c r="A803" s="347">
        <f t="shared" ca="1" si="354"/>
        <v>1E-4</v>
      </c>
      <c r="B803" s="304">
        <f t="shared" ca="1" si="355"/>
        <v>33.041100000001542</v>
      </c>
      <c r="D803" s="306">
        <f t="shared" ca="1" si="356"/>
        <v>-0.56926703706408488</v>
      </c>
      <c r="E803" s="307">
        <f t="shared" ca="1" si="357"/>
        <v>-0.7984741077585582</v>
      </c>
      <c r="F803" s="304">
        <f t="shared" ca="1" si="358"/>
        <v>0.98062523945111046</v>
      </c>
      <c r="G803" s="306">
        <f t="shared" ca="1" si="359"/>
        <v>6.2745488628171238</v>
      </c>
      <c r="H803" s="307">
        <f t="shared" ca="1" si="360"/>
        <v>-99.327405784798003</v>
      </c>
      <c r="I803" s="304">
        <f t="shared" ca="1" si="361"/>
        <v>99.525391249518847</v>
      </c>
      <c r="J803" s="306">
        <f t="shared" ca="1" si="362"/>
        <v>612.90891036688618</v>
      </c>
      <c r="K803" s="307">
        <f t="shared" ca="1" si="363"/>
        <v>-11.722601428411659</v>
      </c>
      <c r="L803" s="304">
        <f t="shared" ca="1" si="348"/>
        <v>613.02100436393948</v>
      </c>
      <c r="M803" s="306">
        <f t="shared" ca="1" si="364"/>
        <v>-1.5077097843302723</v>
      </c>
      <c r="N803" s="304">
        <f t="shared" ca="1" si="365"/>
        <v>-86.385407372704179</v>
      </c>
      <c r="P803" s="310">
        <f t="shared" ca="1" si="366"/>
        <v>23</v>
      </c>
      <c r="Q803" s="304">
        <f t="shared" ca="1" si="367"/>
        <v>0</v>
      </c>
      <c r="R803" s="306">
        <f t="shared" ca="1" si="368"/>
        <v>0</v>
      </c>
      <c r="S803" s="307">
        <f t="shared" ca="1" si="369"/>
        <v>2.7549999999999994</v>
      </c>
      <c r="T803" s="304">
        <f t="shared" ca="1" si="349"/>
        <v>27.026549999999997</v>
      </c>
      <c r="U803" s="311">
        <f t="shared" ca="1" si="350"/>
        <v>0</v>
      </c>
      <c r="V803" s="306">
        <f t="shared" ca="1" si="351"/>
        <v>1.2264368608623406</v>
      </c>
      <c r="W803" s="304">
        <f t="shared" ca="1" si="352"/>
        <v>24.87630376598673</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0.76099605003293647</v>
      </c>
      <c r="AH803" s="304">
        <f t="shared" ca="1" si="376"/>
        <v>-9.0294885716758984</v>
      </c>
    </row>
    <row r="804" spans="1:34" x14ac:dyDescent="0.2">
      <c r="A804" s="347">
        <f t="shared" ca="1" si="354"/>
        <v>1E-4</v>
      </c>
      <c r="B804" s="304">
        <f t="shared" ca="1" si="355"/>
        <v>33.041200000001545</v>
      </c>
      <c r="D804" s="306">
        <f t="shared" ca="1" si="356"/>
        <v>-0.56926287306384871</v>
      </c>
      <c r="E804" s="307">
        <f t="shared" ca="1" si="357"/>
        <v>-0.79845102217497832</v>
      </c>
      <c r="F804" s="304">
        <f t="shared" ca="1" si="358"/>
        <v>0.98060402480367947</v>
      </c>
      <c r="G804" s="306">
        <f t="shared" ca="1" si="359"/>
        <v>6.2744919365298175</v>
      </c>
      <c r="H804" s="307">
        <f t="shared" ca="1" si="360"/>
        <v>-99.327485629900224</v>
      </c>
      <c r="I804" s="304">
        <f t="shared" ca="1" si="361"/>
        <v>99.525467346903795</v>
      </c>
      <c r="J804" s="306">
        <f t="shared" ca="1" si="362"/>
        <v>612.90891036688618</v>
      </c>
      <c r="K804" s="307">
        <f t="shared" ca="1" si="363"/>
        <v>-11.732534172982394</v>
      </c>
      <c r="L804" s="304">
        <f t="shared" ca="1" si="348"/>
        <v>613.02119438502609</v>
      </c>
      <c r="M804" s="306">
        <f t="shared" ca="1" si="364"/>
        <v>-1.50771040574765</v>
      </c>
      <c r="N804" s="304">
        <f t="shared" ca="1" si="365"/>
        <v>-86.385442977297245</v>
      </c>
      <c r="P804" s="310">
        <f t="shared" ca="1" si="366"/>
        <v>23</v>
      </c>
      <c r="Q804" s="304">
        <f t="shared" ca="1" si="367"/>
        <v>0</v>
      </c>
      <c r="R804" s="306">
        <f t="shared" ca="1" si="368"/>
        <v>0</v>
      </c>
      <c r="S804" s="307">
        <f t="shared" ca="1" si="369"/>
        <v>2.7549999999999994</v>
      </c>
      <c r="T804" s="304">
        <f t="shared" ca="1" si="349"/>
        <v>27.026549999999997</v>
      </c>
      <c r="U804" s="311">
        <f t="shared" ca="1" si="350"/>
        <v>0</v>
      </c>
      <c r="V804" s="306">
        <f t="shared" ca="1" si="351"/>
        <v>1.2264380790517713</v>
      </c>
      <c r="W804" s="304">
        <f t="shared" ca="1" si="352"/>
        <v>24.876366516036025</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0.7609736572263941</v>
      </c>
      <c r="AH804" s="304">
        <f t="shared" ca="1" si="376"/>
        <v>-9.029511348815511</v>
      </c>
    </row>
    <row r="805" spans="1:34" x14ac:dyDescent="0.2">
      <c r="A805" s="347">
        <f t="shared" ca="1" si="354"/>
        <v>1E-4</v>
      </c>
      <c r="B805" s="304">
        <f t="shared" ca="1" si="355"/>
        <v>33.041300000001549</v>
      </c>
      <c r="D805" s="306">
        <f t="shared" ca="1" si="356"/>
        <v>-0.56925870907230458</v>
      </c>
      <c r="E805" s="307">
        <f t="shared" ca="1" si="357"/>
        <v>-0.79842793694835379</v>
      </c>
      <c r="F805" s="304">
        <f t="shared" ca="1" si="358"/>
        <v>0.98058281055414753</v>
      </c>
      <c r="G805" s="306">
        <f t="shared" ca="1" si="359"/>
        <v>6.2744350106589106</v>
      </c>
      <c r="H805" s="307">
        <f t="shared" ca="1" si="360"/>
        <v>-99.327565472693919</v>
      </c>
      <c r="I805" s="304">
        <f t="shared" ca="1" si="361"/>
        <v>99.525543442049482</v>
      </c>
      <c r="J805" s="306">
        <f t="shared" ca="1" si="362"/>
        <v>612.90891036688618</v>
      </c>
      <c r="K805" s="307">
        <f t="shared" ca="1" si="363"/>
        <v>-11.742466925537524</v>
      </c>
      <c r="L805" s="304">
        <f t="shared" ca="1" si="348"/>
        <v>613.02138456714624</v>
      </c>
      <c r="M805" s="306">
        <f t="shared" ca="1" si="364"/>
        <v>-1.5077110271584395</v>
      </c>
      <c r="N805" s="304">
        <f t="shared" ca="1" si="365"/>
        <v>-86.385478581512828</v>
      </c>
      <c r="P805" s="310">
        <f t="shared" ca="1" si="366"/>
        <v>23</v>
      </c>
      <c r="Q805" s="304">
        <f t="shared" ca="1" si="367"/>
        <v>0</v>
      </c>
      <c r="R805" s="306">
        <f t="shared" ca="1" si="368"/>
        <v>0</v>
      </c>
      <c r="S805" s="307">
        <f t="shared" ca="1" si="369"/>
        <v>2.7549999999999994</v>
      </c>
      <c r="T805" s="304">
        <f t="shared" ca="1" si="349"/>
        <v>27.026549999999997</v>
      </c>
      <c r="U805" s="311">
        <f t="shared" ca="1" si="350"/>
        <v>0</v>
      </c>
      <c r="V805" s="306">
        <f t="shared" ca="1" si="351"/>
        <v>1.2264392972433924</v>
      </c>
      <c r="W805" s="304">
        <f t="shared" ca="1" si="352"/>
        <v>24.876429265114997</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0.76095126476420383</v>
      </c>
      <c r="AH805" s="304">
        <f t="shared" ca="1" si="376"/>
        <v>-9.0295341256029147</v>
      </c>
    </row>
    <row r="806" spans="1:34" x14ac:dyDescent="0.2">
      <c r="A806" s="347">
        <f t="shared" ca="1" si="354"/>
        <v>1E-4</v>
      </c>
      <c r="B806" s="304">
        <f t="shared" ca="1" si="355"/>
        <v>33.041400000001552</v>
      </c>
      <c r="D806" s="306">
        <f t="shared" ca="1" si="356"/>
        <v>-0.56925454508945583</v>
      </c>
      <c r="E806" s="307">
        <f t="shared" ca="1" si="357"/>
        <v>-0.79840485207867751</v>
      </c>
      <c r="F806" s="304">
        <f t="shared" ca="1" si="358"/>
        <v>0.9805615967025112</v>
      </c>
      <c r="G806" s="306">
        <f t="shared" ca="1" si="359"/>
        <v>6.2743780852044013</v>
      </c>
      <c r="H806" s="307">
        <f t="shared" ca="1" si="360"/>
        <v>-99.327645313179133</v>
      </c>
      <c r="I806" s="304">
        <f t="shared" ca="1" si="361"/>
        <v>99.525619534955979</v>
      </c>
      <c r="J806" s="306">
        <f t="shared" ca="1" si="362"/>
        <v>612.90891036688618</v>
      </c>
      <c r="K806" s="307">
        <f t="shared" ca="1" si="363"/>
        <v>-11.752399686076817</v>
      </c>
      <c r="L806" s="304">
        <f t="shared" ca="1" si="348"/>
        <v>613.02157491030039</v>
      </c>
      <c r="M806" s="306">
        <f t="shared" ca="1" si="364"/>
        <v>-1.5077116485626412</v>
      </c>
      <c r="N806" s="304">
        <f t="shared" ca="1" si="365"/>
        <v>-86.385514185350956</v>
      </c>
      <c r="P806" s="310">
        <f t="shared" ca="1" si="366"/>
        <v>23</v>
      </c>
      <c r="Q806" s="304">
        <f t="shared" ca="1" si="367"/>
        <v>0</v>
      </c>
      <c r="R806" s="306">
        <f t="shared" ca="1" si="368"/>
        <v>0</v>
      </c>
      <c r="S806" s="307">
        <f t="shared" ca="1" si="369"/>
        <v>2.7549999999999994</v>
      </c>
      <c r="T806" s="304">
        <f t="shared" ca="1" si="349"/>
        <v>27.026549999999997</v>
      </c>
      <c r="U806" s="311">
        <f t="shared" ca="1" si="350"/>
        <v>0</v>
      </c>
      <c r="V806" s="306">
        <f t="shared" ca="1" si="351"/>
        <v>1.2264405154372031</v>
      </c>
      <c r="W806" s="304">
        <f t="shared" ca="1" si="352"/>
        <v>24.876492013223665</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0.76092887264636389</v>
      </c>
      <c r="AH806" s="304">
        <f t="shared" ca="1" si="376"/>
        <v>-9.029556902038113</v>
      </c>
    </row>
    <row r="807" spans="1:34" x14ac:dyDescent="0.2">
      <c r="A807" s="347">
        <f t="shared" ca="1" si="354"/>
        <v>1E-4</v>
      </c>
      <c r="B807" s="304">
        <f t="shared" ca="1" si="355"/>
        <v>33.041500000001555</v>
      </c>
      <c r="D807" s="306">
        <f t="shared" ca="1" si="356"/>
        <v>-0.56925038111530024</v>
      </c>
      <c r="E807" s="307">
        <f t="shared" ca="1" si="357"/>
        <v>-0.79838176756594414</v>
      </c>
      <c r="F807" s="304">
        <f t="shared" ca="1" si="358"/>
        <v>0.98054038324876547</v>
      </c>
      <c r="G807" s="306">
        <f t="shared" ca="1" si="359"/>
        <v>6.2743211601662896</v>
      </c>
      <c r="H807" s="307">
        <f t="shared" ca="1" si="360"/>
        <v>-99.327725151355892</v>
      </c>
      <c r="I807" s="304">
        <f t="shared" ca="1" si="361"/>
        <v>99.525695625623285</v>
      </c>
      <c r="J807" s="306">
        <f t="shared" ca="1" si="362"/>
        <v>612.90891036688618</v>
      </c>
      <c r="K807" s="307">
        <f t="shared" ca="1" si="363"/>
        <v>-11.762332454600044</v>
      </c>
      <c r="L807" s="304">
        <f t="shared" ca="1" si="348"/>
        <v>613.02176541448853</v>
      </c>
      <c r="M807" s="306">
        <f t="shared" ca="1" si="364"/>
        <v>-1.5077122699602548</v>
      </c>
      <c r="N807" s="304">
        <f t="shared" ca="1" si="365"/>
        <v>-86.385549788811616</v>
      </c>
      <c r="P807" s="310">
        <f t="shared" ca="1" si="366"/>
        <v>23</v>
      </c>
      <c r="Q807" s="304">
        <f t="shared" ca="1" si="367"/>
        <v>0</v>
      </c>
      <c r="R807" s="306">
        <f t="shared" ca="1" si="368"/>
        <v>0</v>
      </c>
      <c r="S807" s="307">
        <f t="shared" ca="1" si="369"/>
        <v>2.7549999999999994</v>
      </c>
      <c r="T807" s="304">
        <f t="shared" ca="1" si="349"/>
        <v>27.026549999999997</v>
      </c>
      <c r="U807" s="311">
        <f t="shared" ca="1" si="350"/>
        <v>0</v>
      </c>
      <c r="V807" s="306">
        <f t="shared" ca="1" si="351"/>
        <v>1.2264417336332039</v>
      </c>
      <c r="W807" s="304">
        <f t="shared" ca="1" si="352"/>
        <v>24.876554760362033</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0.76090648087286539</v>
      </c>
      <c r="AH807" s="304">
        <f t="shared" ca="1" si="376"/>
        <v>-9.0295796781211148</v>
      </c>
    </row>
    <row r="808" spans="1:34" x14ac:dyDescent="0.2">
      <c r="A808" s="347">
        <f t="shared" ca="1" si="354"/>
        <v>1E-4</v>
      </c>
      <c r="B808" s="304">
        <f t="shared" ca="1" si="355"/>
        <v>33.041600000001559</v>
      </c>
      <c r="D808" s="306">
        <f t="shared" ca="1" si="356"/>
        <v>-0.56924621714984092</v>
      </c>
      <c r="E808" s="307">
        <f t="shared" ca="1" si="357"/>
        <v>-0.79835868341015193</v>
      </c>
      <c r="F808" s="304">
        <f t="shared" ca="1" si="358"/>
        <v>0.98051917019291124</v>
      </c>
      <c r="G808" s="306">
        <f t="shared" ca="1" si="359"/>
        <v>6.2742642355445746</v>
      </c>
      <c r="H808" s="307">
        <f t="shared" ca="1" si="360"/>
        <v>-99.327804987224226</v>
      </c>
      <c r="I808" s="304">
        <f t="shared" ca="1" si="361"/>
        <v>99.525771714051416</v>
      </c>
      <c r="J808" s="306">
        <f t="shared" ca="1" si="362"/>
        <v>612.90891036688618</v>
      </c>
      <c r="K808" s="307">
        <f t="shared" ca="1" si="363"/>
        <v>-11.772265231106973</v>
      </c>
      <c r="L808" s="304">
        <f t="shared" ca="1" si="348"/>
        <v>613.02195607971112</v>
      </c>
      <c r="M808" s="306">
        <f t="shared" ca="1" si="364"/>
        <v>-1.5077128913512805</v>
      </c>
      <c r="N808" s="304">
        <f t="shared" ca="1" si="365"/>
        <v>-86.385585391894807</v>
      </c>
      <c r="P808" s="310">
        <f t="shared" ca="1" si="366"/>
        <v>23</v>
      </c>
      <c r="Q808" s="304">
        <f t="shared" ca="1" si="367"/>
        <v>0</v>
      </c>
      <c r="R808" s="306">
        <f t="shared" ca="1" si="368"/>
        <v>0</v>
      </c>
      <c r="S808" s="307">
        <f t="shared" ca="1" si="369"/>
        <v>2.7549999999999994</v>
      </c>
      <c r="T808" s="304">
        <f t="shared" ca="1" si="349"/>
        <v>27.026549999999997</v>
      </c>
      <c r="U808" s="311">
        <f t="shared" ca="1" si="350"/>
        <v>0</v>
      </c>
      <c r="V808" s="306">
        <f t="shared" ca="1" si="351"/>
        <v>1.2264429518313944</v>
      </c>
      <c r="W808" s="304">
        <f t="shared" ca="1" si="352"/>
        <v>24.876617506530085</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0.76088408944371011</v>
      </c>
      <c r="AH808" s="304">
        <f t="shared" ca="1" si="376"/>
        <v>-9.0296024538519202</v>
      </c>
    </row>
    <row r="809" spans="1:34" x14ac:dyDescent="0.2">
      <c r="A809" s="347">
        <f t="shared" ca="1" si="354"/>
        <v>1E-4</v>
      </c>
      <c r="B809" s="304">
        <f t="shared" ca="1" si="355"/>
        <v>33.041700000001562</v>
      </c>
      <c r="D809" s="306">
        <f t="shared" ca="1" si="356"/>
        <v>-0.5692420531930763</v>
      </c>
      <c r="E809" s="307">
        <f t="shared" ca="1" si="357"/>
        <v>-0.79833559961130796</v>
      </c>
      <c r="F809" s="304">
        <f t="shared" ca="1" si="358"/>
        <v>0.98049795753495361</v>
      </c>
      <c r="G809" s="306">
        <f t="shared" ca="1" si="359"/>
        <v>6.2742073113392554</v>
      </c>
      <c r="H809" s="307">
        <f t="shared" ca="1" si="360"/>
        <v>-99.327884820784192</v>
      </c>
      <c r="I809" s="304">
        <f t="shared" ca="1" si="361"/>
        <v>99.525847800240484</v>
      </c>
      <c r="J809" s="306">
        <f t="shared" ca="1" si="362"/>
        <v>612.90891036688618</v>
      </c>
      <c r="K809" s="307">
        <f t="shared" ca="1" si="363"/>
        <v>-11.782198015597373</v>
      </c>
      <c r="L809" s="304">
        <f t="shared" ca="1" si="348"/>
        <v>613.02214690596816</v>
      </c>
      <c r="M809" s="306">
        <f t="shared" ca="1" si="364"/>
        <v>-1.5077135127357186</v>
      </c>
      <c r="N809" s="304">
        <f t="shared" ca="1" si="365"/>
        <v>-86.385620994600572</v>
      </c>
      <c r="P809" s="310">
        <f t="shared" ca="1" si="366"/>
        <v>23</v>
      </c>
      <c r="Q809" s="304">
        <f t="shared" ca="1" si="367"/>
        <v>0</v>
      </c>
      <c r="R809" s="306">
        <f t="shared" ca="1" si="368"/>
        <v>0</v>
      </c>
      <c r="S809" s="307">
        <f t="shared" ca="1" si="369"/>
        <v>2.7549999999999994</v>
      </c>
      <c r="T809" s="304">
        <f t="shared" ca="1" si="349"/>
        <v>27.026549999999997</v>
      </c>
      <c r="U809" s="311">
        <f t="shared" ca="1" si="350"/>
        <v>0</v>
      </c>
      <c r="V809" s="306">
        <f t="shared" ca="1" si="351"/>
        <v>1.2264441700317747</v>
      </c>
      <c r="W809" s="304">
        <f t="shared" ca="1" si="352"/>
        <v>24.876680251727887</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0.76086169835890161</v>
      </c>
      <c r="AH809" s="304">
        <f t="shared" ca="1" si="376"/>
        <v>-9.0296252292305219</v>
      </c>
    </row>
    <row r="810" spans="1:34" x14ac:dyDescent="0.2">
      <c r="A810" s="347">
        <f t="shared" ca="1" si="354"/>
        <v>1E-4</v>
      </c>
      <c r="B810" s="304">
        <f t="shared" ca="1" si="355"/>
        <v>33.041800000001565</v>
      </c>
      <c r="D810" s="306">
        <f t="shared" ca="1" si="356"/>
        <v>-0.56923788924500751</v>
      </c>
      <c r="E810" s="307">
        <f t="shared" ca="1" si="357"/>
        <v>-0.79831251616938381</v>
      </c>
      <c r="F810" s="304">
        <f t="shared" ca="1" si="358"/>
        <v>0.98047674527487094</v>
      </c>
      <c r="G810" s="306">
        <f t="shared" ca="1" si="359"/>
        <v>6.2741503875503311</v>
      </c>
      <c r="H810" s="307">
        <f t="shared" ca="1" si="360"/>
        <v>-99.327964652035803</v>
      </c>
      <c r="I810" s="304">
        <f t="shared" ca="1" si="361"/>
        <v>99.525923884190462</v>
      </c>
      <c r="J810" s="306">
        <f t="shared" ca="1" si="362"/>
        <v>612.90891036688618</v>
      </c>
      <c r="K810" s="307">
        <f t="shared" ca="1" si="363"/>
        <v>-11.792130808071015</v>
      </c>
      <c r="L810" s="304">
        <f t="shared" ca="1" si="348"/>
        <v>613.0223378932601</v>
      </c>
      <c r="M810" s="306">
        <f t="shared" ca="1" si="364"/>
        <v>-1.5077141341135689</v>
      </c>
      <c r="N810" s="304">
        <f t="shared" ca="1" si="365"/>
        <v>-86.385656596928882</v>
      </c>
      <c r="P810" s="310">
        <f t="shared" ca="1" si="366"/>
        <v>23</v>
      </c>
      <c r="Q810" s="304">
        <f t="shared" ca="1" si="367"/>
        <v>0</v>
      </c>
      <c r="R810" s="306">
        <f t="shared" ca="1" si="368"/>
        <v>0</v>
      </c>
      <c r="S810" s="307">
        <f t="shared" ca="1" si="369"/>
        <v>2.7549999999999994</v>
      </c>
      <c r="T810" s="304">
        <f t="shared" ca="1" si="349"/>
        <v>27.026549999999997</v>
      </c>
      <c r="U810" s="311">
        <f t="shared" ca="1" si="350"/>
        <v>0</v>
      </c>
      <c r="V810" s="306">
        <f t="shared" ca="1" si="351"/>
        <v>1.2264453882343449</v>
      </c>
      <c r="W810" s="304">
        <f t="shared" ca="1" si="352"/>
        <v>24.876742995955397</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0.76083930761841501</v>
      </c>
      <c r="AH810" s="304">
        <f t="shared" ca="1" si="376"/>
        <v>-9.0296480042569485</v>
      </c>
    </row>
    <row r="811" spans="1:34" x14ac:dyDescent="0.2">
      <c r="A811" s="347">
        <f t="shared" ca="1" si="354"/>
        <v>1E-4</v>
      </c>
      <c r="B811" s="304">
        <f t="shared" ca="1" si="355"/>
        <v>33.041900000001569</v>
      </c>
      <c r="D811" s="306">
        <f t="shared" ca="1" si="356"/>
        <v>-0.56923372530563643</v>
      </c>
      <c r="E811" s="307">
        <f t="shared" ca="1" si="357"/>
        <v>-0.79828943308439904</v>
      </c>
      <c r="F811" s="304">
        <f t="shared" ca="1" si="358"/>
        <v>0.98045553341268055</v>
      </c>
      <c r="G811" s="306">
        <f t="shared" ca="1" si="359"/>
        <v>6.2740934641778008</v>
      </c>
      <c r="H811" s="307">
        <f t="shared" ca="1" si="360"/>
        <v>-99.328044480979116</v>
      </c>
      <c r="I811" s="304">
        <f t="shared" ca="1" si="361"/>
        <v>99.525999965901406</v>
      </c>
      <c r="J811" s="306">
        <f t="shared" ca="1" si="362"/>
        <v>612.90891036688618</v>
      </c>
      <c r="K811" s="307">
        <f t="shared" ca="1" si="363"/>
        <v>-11.802063608527666</v>
      </c>
      <c r="L811" s="304">
        <f t="shared" ca="1" si="348"/>
        <v>613.02252904158706</v>
      </c>
      <c r="M811" s="306">
        <f t="shared" ca="1" si="364"/>
        <v>-1.5077147554848316</v>
      </c>
      <c r="N811" s="304">
        <f t="shared" ca="1" si="365"/>
        <v>-86.385692198879738</v>
      </c>
      <c r="P811" s="310">
        <f t="shared" ca="1" si="366"/>
        <v>23</v>
      </c>
      <c r="Q811" s="304">
        <f t="shared" ca="1" si="367"/>
        <v>0</v>
      </c>
      <c r="R811" s="306">
        <f t="shared" ca="1" si="368"/>
        <v>0</v>
      </c>
      <c r="S811" s="307">
        <f t="shared" ca="1" si="369"/>
        <v>2.7549999999999994</v>
      </c>
      <c r="T811" s="304">
        <f t="shared" ca="1" si="349"/>
        <v>27.026549999999997</v>
      </c>
      <c r="U811" s="311">
        <f t="shared" ca="1" si="350"/>
        <v>0</v>
      </c>
      <c r="V811" s="306">
        <f t="shared" ca="1" si="351"/>
        <v>1.2264466064391053</v>
      </c>
      <c r="W811" s="304">
        <f t="shared" ca="1" si="352"/>
        <v>24.876805739212681</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0.76081691722226985</v>
      </c>
      <c r="AH811" s="304">
        <f t="shared" ca="1" si="376"/>
        <v>-9.0296707789311803</v>
      </c>
    </row>
    <row r="812" spans="1:34" x14ac:dyDescent="0.2">
      <c r="A812" s="347">
        <f t="shared" ca="1" si="354"/>
        <v>1E-4</v>
      </c>
      <c r="B812" s="304">
        <f t="shared" ca="1" si="355"/>
        <v>33.042000000001572</v>
      </c>
      <c r="D812" s="306">
        <f t="shared" ca="1" si="356"/>
        <v>-0.56922956137496372</v>
      </c>
      <c r="E812" s="307">
        <f t="shared" ca="1" si="357"/>
        <v>-0.79826635035632876</v>
      </c>
      <c r="F812" s="304">
        <f t="shared" ca="1" si="358"/>
        <v>0.98043432194836322</v>
      </c>
      <c r="G812" s="306">
        <f t="shared" ca="1" si="359"/>
        <v>6.2740365412216637</v>
      </c>
      <c r="H812" s="307">
        <f t="shared" ca="1" si="360"/>
        <v>-99.328124307614146</v>
      </c>
      <c r="I812" s="304">
        <f t="shared" ca="1" si="361"/>
        <v>99.526076045373316</v>
      </c>
      <c r="J812" s="306">
        <f t="shared" ca="1" si="362"/>
        <v>612.90891036688618</v>
      </c>
      <c r="K812" s="307">
        <f t="shared" ca="1" si="363"/>
        <v>-11.811996416967096</v>
      </c>
      <c r="L812" s="304">
        <f t="shared" ca="1" si="348"/>
        <v>613.02272035094927</v>
      </c>
      <c r="M812" s="306">
        <f t="shared" ca="1" si="364"/>
        <v>-1.5077153768495071</v>
      </c>
      <c r="N812" s="304">
        <f t="shared" ca="1" si="365"/>
        <v>-86.385727800453182</v>
      </c>
      <c r="P812" s="310">
        <f t="shared" ca="1" si="366"/>
        <v>23</v>
      </c>
      <c r="Q812" s="304">
        <f t="shared" ca="1" si="367"/>
        <v>0</v>
      </c>
      <c r="R812" s="306">
        <f t="shared" ca="1" si="368"/>
        <v>0</v>
      </c>
      <c r="S812" s="307">
        <f t="shared" ca="1" si="369"/>
        <v>2.7549999999999994</v>
      </c>
      <c r="T812" s="304">
        <f t="shared" ca="1" si="349"/>
        <v>27.026549999999997</v>
      </c>
      <c r="U812" s="311">
        <f t="shared" ca="1" si="350"/>
        <v>0</v>
      </c>
      <c r="V812" s="306">
        <f t="shared" ca="1" si="351"/>
        <v>1.2264478246460553</v>
      </c>
      <c r="W812" s="304">
        <f t="shared" ca="1" si="352"/>
        <v>24.876868481499692</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0.76079452717043594</v>
      </c>
      <c r="AH812" s="304">
        <f t="shared" ca="1" si="376"/>
        <v>-9.0296935532532441</v>
      </c>
    </row>
    <row r="813" spans="1:34" x14ac:dyDescent="0.2">
      <c r="A813" s="347">
        <f t="shared" ca="1" si="354"/>
        <v>1E-4</v>
      </c>
      <c r="B813" s="304">
        <f t="shared" ca="1" si="355"/>
        <v>33.042100000001575</v>
      </c>
      <c r="D813" s="306">
        <f t="shared" ca="1" si="356"/>
        <v>-0.56922539745298539</v>
      </c>
      <c r="E813" s="307">
        <f t="shared" ca="1" si="357"/>
        <v>-0.79824326798518896</v>
      </c>
      <c r="F813" s="304">
        <f t="shared" ca="1" si="358"/>
        <v>0.98041311088192995</v>
      </c>
      <c r="G813" s="306">
        <f t="shared" ca="1" si="359"/>
        <v>6.2739796186819188</v>
      </c>
      <c r="H813" s="307">
        <f t="shared" ca="1" si="360"/>
        <v>-99.32820413194095</v>
      </c>
      <c r="I813" s="304">
        <f t="shared" ca="1" si="361"/>
        <v>99.526152122606277</v>
      </c>
      <c r="J813" s="306">
        <f t="shared" ca="1" si="362"/>
        <v>612.90891036688618</v>
      </c>
      <c r="K813" s="307">
        <f t="shared" ca="1" si="363"/>
        <v>-11.821929233389074</v>
      </c>
      <c r="L813" s="304">
        <f t="shared" ca="1" si="348"/>
        <v>613.02291182134695</v>
      </c>
      <c r="M813" s="306">
        <f t="shared" ca="1" si="364"/>
        <v>-1.5077159982075949</v>
      </c>
      <c r="N813" s="304">
        <f t="shared" ca="1" si="365"/>
        <v>-86.385763401649186</v>
      </c>
      <c r="P813" s="310">
        <f t="shared" ca="1" si="366"/>
        <v>23</v>
      </c>
      <c r="Q813" s="304">
        <f t="shared" ca="1" si="367"/>
        <v>0</v>
      </c>
      <c r="R813" s="306">
        <f t="shared" ca="1" si="368"/>
        <v>0</v>
      </c>
      <c r="S813" s="307">
        <f t="shared" ca="1" si="369"/>
        <v>2.7549999999999994</v>
      </c>
      <c r="T813" s="304">
        <f t="shared" ca="1" si="349"/>
        <v>27.026549999999997</v>
      </c>
      <c r="U813" s="311">
        <f t="shared" ca="1" si="350"/>
        <v>0</v>
      </c>
      <c r="V813" s="306">
        <f t="shared" ca="1" si="351"/>
        <v>1.2264490428551946</v>
      </c>
      <c r="W813" s="304">
        <f t="shared" ca="1" si="352"/>
        <v>24.876931222816467</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0.76077213746293815</v>
      </c>
      <c r="AH813" s="304">
        <f t="shared" ca="1" si="376"/>
        <v>-9.0297163272231202</v>
      </c>
    </row>
    <row r="814" spans="1:34" x14ac:dyDescent="0.2">
      <c r="A814" s="347">
        <f t="shared" ca="1" si="354"/>
        <v>1E-4</v>
      </c>
      <c r="B814" s="304">
        <f t="shared" ca="1" si="355"/>
        <v>33.042200000001579</v>
      </c>
      <c r="D814" s="306">
        <f t="shared" ca="1" si="356"/>
        <v>-0.56922123353970744</v>
      </c>
      <c r="E814" s="307">
        <f t="shared" ca="1" si="357"/>
        <v>-0.79822018597096545</v>
      </c>
      <c r="F814" s="304">
        <f t="shared" ca="1" si="358"/>
        <v>0.9803919002133733</v>
      </c>
      <c r="G814" s="306">
        <f t="shared" ca="1" si="359"/>
        <v>6.2739226965585644</v>
      </c>
      <c r="H814" s="307">
        <f t="shared" ca="1" si="360"/>
        <v>-99.328283953959541</v>
      </c>
      <c r="I814" s="304">
        <f t="shared" ca="1" si="361"/>
        <v>99.526228197600304</v>
      </c>
      <c r="J814" s="306">
        <f t="shared" ca="1" si="362"/>
        <v>612.90891036688618</v>
      </c>
      <c r="K814" s="307">
        <f t="shared" ca="1" si="363"/>
        <v>-11.831862057793369</v>
      </c>
      <c r="L814" s="304">
        <f t="shared" ca="1" si="348"/>
        <v>613.02310345278045</v>
      </c>
      <c r="M814" s="306">
        <f t="shared" ca="1" si="364"/>
        <v>-1.5077166195590956</v>
      </c>
      <c r="N814" s="304">
        <f t="shared" ca="1" si="365"/>
        <v>-86.385799002467763</v>
      </c>
      <c r="P814" s="310">
        <f t="shared" ca="1" si="366"/>
        <v>23</v>
      </c>
      <c r="Q814" s="304">
        <f t="shared" ca="1" si="367"/>
        <v>0</v>
      </c>
      <c r="R814" s="306">
        <f t="shared" ca="1" si="368"/>
        <v>0</v>
      </c>
      <c r="S814" s="307">
        <f t="shared" ca="1" si="369"/>
        <v>2.7549999999999994</v>
      </c>
      <c r="T814" s="304">
        <f t="shared" ca="1" si="349"/>
        <v>27.026549999999997</v>
      </c>
      <c r="U814" s="311">
        <f t="shared" ca="1" si="350"/>
        <v>0</v>
      </c>
      <c r="V814" s="306">
        <f t="shared" ca="1" si="351"/>
        <v>1.226450261066524</v>
      </c>
      <c r="W814" s="304">
        <f t="shared" ca="1" si="352"/>
        <v>24.876993963163038</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0.76074974809975693</v>
      </c>
      <c r="AH814" s="304">
        <f t="shared" ca="1" si="376"/>
        <v>-9.0297391008408248</v>
      </c>
    </row>
    <row r="815" spans="1:34" x14ac:dyDescent="0.2">
      <c r="A815" s="347">
        <f t="shared" ca="1" si="354"/>
        <v>1E-4</v>
      </c>
      <c r="B815" s="304">
        <f t="shared" ca="1" si="355"/>
        <v>33.042300000001582</v>
      </c>
      <c r="D815" s="306">
        <f t="shared" ca="1" si="356"/>
        <v>-0.56921706963512764</v>
      </c>
      <c r="E815" s="307">
        <f t="shared" ca="1" si="357"/>
        <v>-0.79819710431364577</v>
      </c>
      <c r="F815" s="304">
        <f t="shared" ca="1" si="358"/>
        <v>0.98037068994268228</v>
      </c>
      <c r="G815" s="306">
        <f t="shared" ca="1" si="359"/>
        <v>6.2738657748516005</v>
      </c>
      <c r="H815" s="307">
        <f t="shared" ca="1" si="360"/>
        <v>-99.328363773669977</v>
      </c>
      <c r="I815" s="304">
        <f t="shared" ca="1" si="361"/>
        <v>99.526304270355425</v>
      </c>
      <c r="J815" s="306">
        <f t="shared" ca="1" si="362"/>
        <v>612.90891036688618</v>
      </c>
      <c r="K815" s="307">
        <f t="shared" ca="1" si="363"/>
        <v>-11.841794890179751</v>
      </c>
      <c r="L815" s="304">
        <f t="shared" ca="1" si="348"/>
        <v>613.02329524524987</v>
      </c>
      <c r="M815" s="306">
        <f t="shared" ca="1" si="364"/>
        <v>-1.5077172409040089</v>
      </c>
      <c r="N815" s="304">
        <f t="shared" ca="1" si="365"/>
        <v>-86.385834602908915</v>
      </c>
      <c r="P815" s="310">
        <f t="shared" ca="1" si="366"/>
        <v>23</v>
      </c>
      <c r="Q815" s="304">
        <f t="shared" ca="1" si="367"/>
        <v>0</v>
      </c>
      <c r="R815" s="306">
        <f t="shared" ca="1" si="368"/>
        <v>0</v>
      </c>
      <c r="S815" s="307">
        <f t="shared" ca="1" si="369"/>
        <v>2.7549999999999994</v>
      </c>
      <c r="T815" s="304">
        <f t="shared" ca="1" si="349"/>
        <v>27.026549999999997</v>
      </c>
      <c r="U815" s="311">
        <f t="shared" ca="1" si="350"/>
        <v>0</v>
      </c>
      <c r="V815" s="306">
        <f t="shared" ca="1" si="351"/>
        <v>1.2264514792800434</v>
      </c>
      <c r="W815" s="304">
        <f t="shared" ca="1" si="352"/>
        <v>24.877056702539388</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0.7607273590808834</v>
      </c>
      <c r="AH815" s="304">
        <f t="shared" ca="1" si="376"/>
        <v>-9.0297618741063683</v>
      </c>
    </row>
    <row r="816" spans="1:34" x14ac:dyDescent="0.2">
      <c r="A816" s="347">
        <f t="shared" ca="1" si="354"/>
        <v>1E-4</v>
      </c>
      <c r="B816" s="304">
        <f t="shared" ca="1" si="355"/>
        <v>33.042400000001585</v>
      </c>
      <c r="D816" s="306">
        <f t="shared" ca="1" si="356"/>
        <v>-0.56921290573924876</v>
      </c>
      <c r="E816" s="307">
        <f t="shared" ca="1" si="357"/>
        <v>-0.79817402301324059</v>
      </c>
      <c r="F816" s="304">
        <f t="shared" ca="1" si="358"/>
        <v>0.98034948006986777</v>
      </c>
      <c r="G816" s="306">
        <f t="shared" ca="1" si="359"/>
        <v>6.2738088535610261</v>
      </c>
      <c r="H816" s="307">
        <f t="shared" ca="1" si="360"/>
        <v>-99.328443591072272</v>
      </c>
      <c r="I816" s="304">
        <f t="shared" ca="1" si="361"/>
        <v>99.526380340871668</v>
      </c>
      <c r="J816" s="306">
        <f t="shared" ca="1" si="362"/>
        <v>612.90891036688618</v>
      </c>
      <c r="K816" s="307">
        <f t="shared" ca="1" si="363"/>
        <v>-11.851727730547987</v>
      </c>
      <c r="L816" s="304">
        <f t="shared" ca="1" si="348"/>
        <v>613.02348719875545</v>
      </c>
      <c r="M816" s="306">
        <f t="shared" ca="1" si="364"/>
        <v>-1.5077178622423353</v>
      </c>
      <c r="N816" s="304">
        <f t="shared" ca="1" si="365"/>
        <v>-86.385870202972669</v>
      </c>
      <c r="P816" s="310">
        <f t="shared" ca="1" si="366"/>
        <v>23</v>
      </c>
      <c r="Q816" s="304">
        <f t="shared" ca="1" si="367"/>
        <v>0</v>
      </c>
      <c r="R816" s="306">
        <f t="shared" ca="1" si="368"/>
        <v>0</v>
      </c>
      <c r="S816" s="307">
        <f t="shared" ca="1" si="369"/>
        <v>2.7549999999999994</v>
      </c>
      <c r="T816" s="304">
        <f t="shared" ca="1" si="349"/>
        <v>27.026549999999997</v>
      </c>
      <c r="U816" s="311">
        <f t="shared" ca="1" si="350"/>
        <v>0</v>
      </c>
      <c r="V816" s="306">
        <f t="shared" ca="1" si="351"/>
        <v>1.2264526974957519</v>
      </c>
      <c r="W816" s="304">
        <f t="shared" ca="1" si="352"/>
        <v>24.877119440945521</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0.76070497040632468</v>
      </c>
      <c r="AH816" s="304">
        <f t="shared" ca="1" si="376"/>
        <v>-9.0297846470197438</v>
      </c>
    </row>
    <row r="817" spans="1:34" x14ac:dyDescent="0.2">
      <c r="A817" s="347">
        <f t="shared" ca="1" si="354"/>
        <v>1E-4</v>
      </c>
      <c r="B817" s="304">
        <f t="shared" ca="1" si="355"/>
        <v>33.042500000001588</v>
      </c>
      <c r="D817" s="306">
        <f t="shared" ca="1" si="356"/>
        <v>-0.56920874185206805</v>
      </c>
      <c r="E817" s="307">
        <f t="shared" ca="1" si="357"/>
        <v>-0.79815094206974635</v>
      </c>
      <c r="F817" s="304">
        <f t="shared" ca="1" si="358"/>
        <v>0.98032827059492567</v>
      </c>
      <c r="G817" s="306">
        <f t="shared" ca="1" si="359"/>
        <v>6.2737519326868405</v>
      </c>
      <c r="H817" s="307">
        <f t="shared" ca="1" si="360"/>
        <v>-99.328523406166482</v>
      </c>
      <c r="I817" s="304">
        <f t="shared" ca="1" si="361"/>
        <v>99.526456409149091</v>
      </c>
      <c r="J817" s="306">
        <f t="shared" ca="1" si="362"/>
        <v>612.90891036688618</v>
      </c>
      <c r="K817" s="307">
        <f t="shared" ca="1" si="363"/>
        <v>-11.861660578897849</v>
      </c>
      <c r="L817" s="304">
        <f t="shared" ca="1" si="348"/>
        <v>613.02367931329752</v>
      </c>
      <c r="M817" s="306">
        <f t="shared" ca="1" si="364"/>
        <v>-1.5077184835740745</v>
      </c>
      <c r="N817" s="304">
        <f t="shared" ca="1" si="365"/>
        <v>-86.385905802658996</v>
      </c>
      <c r="P817" s="310">
        <f t="shared" ca="1" si="366"/>
        <v>23</v>
      </c>
      <c r="Q817" s="304">
        <f t="shared" ca="1" si="367"/>
        <v>0</v>
      </c>
      <c r="R817" s="306">
        <f t="shared" ca="1" si="368"/>
        <v>0</v>
      </c>
      <c r="S817" s="307">
        <f t="shared" ca="1" si="369"/>
        <v>2.7549999999999994</v>
      </c>
      <c r="T817" s="304">
        <f t="shared" ca="1" si="349"/>
        <v>27.026549999999997</v>
      </c>
      <c r="U817" s="311">
        <f t="shared" ca="1" si="350"/>
        <v>0</v>
      </c>
      <c r="V817" s="306">
        <f t="shared" ca="1" si="351"/>
        <v>1.2264539157136505</v>
      </c>
      <c r="W817" s="304">
        <f t="shared" ca="1" si="352"/>
        <v>24.877182178381481</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0.76068258207607897</v>
      </c>
      <c r="AH817" s="304">
        <f t="shared" ca="1" si="376"/>
        <v>-9.029807419580953</v>
      </c>
    </row>
    <row r="818" spans="1:34" x14ac:dyDescent="0.2">
      <c r="A818" s="347">
        <f t="shared" ca="1" si="354"/>
        <v>1E-4</v>
      </c>
      <c r="B818" s="304">
        <f t="shared" ca="1" si="355"/>
        <v>33.042600000001592</v>
      </c>
      <c r="D818" s="306">
        <f t="shared" ca="1" si="356"/>
        <v>-0.56920457797358959</v>
      </c>
      <c r="E818" s="307">
        <f t="shared" ca="1" si="357"/>
        <v>-0.79812786148314352</v>
      </c>
      <c r="F818" s="304">
        <f t="shared" ca="1" si="358"/>
        <v>0.98030706151784308</v>
      </c>
      <c r="G818" s="306">
        <f t="shared" ca="1" si="359"/>
        <v>6.2736950122290436</v>
      </c>
      <c r="H818" s="307">
        <f t="shared" ca="1" si="360"/>
        <v>-99.328603218952637</v>
      </c>
      <c r="I818" s="304">
        <f t="shared" ca="1" si="361"/>
        <v>99.526532475187722</v>
      </c>
      <c r="J818" s="306">
        <f t="shared" ca="1" si="362"/>
        <v>612.90891036688618</v>
      </c>
      <c r="K818" s="307">
        <f t="shared" ca="1" si="363"/>
        <v>-11.871593435229105</v>
      </c>
      <c r="L818" s="304">
        <f t="shared" ca="1" si="348"/>
        <v>613.02387158887632</v>
      </c>
      <c r="M818" s="306">
        <f t="shared" ca="1" si="364"/>
        <v>-1.5077191048992267</v>
      </c>
      <c r="N818" s="304">
        <f t="shared" ca="1" si="365"/>
        <v>-86.385941401967926</v>
      </c>
      <c r="P818" s="310">
        <f t="shared" ca="1" si="366"/>
        <v>23</v>
      </c>
      <c r="Q818" s="304">
        <f t="shared" ca="1" si="367"/>
        <v>0</v>
      </c>
      <c r="R818" s="306">
        <f t="shared" ca="1" si="368"/>
        <v>0</v>
      </c>
      <c r="S818" s="307">
        <f t="shared" ca="1" si="369"/>
        <v>2.7549999999999994</v>
      </c>
      <c r="T818" s="304">
        <f t="shared" ca="1" si="349"/>
        <v>27.026549999999997</v>
      </c>
      <c r="U818" s="311">
        <f t="shared" ca="1" si="350"/>
        <v>0</v>
      </c>
      <c r="V818" s="306">
        <f t="shared" ca="1" si="351"/>
        <v>1.2264551339337384</v>
      </c>
      <c r="W818" s="304">
        <f t="shared" ca="1" si="352"/>
        <v>24.87724491484726</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0.76066019409012853</v>
      </c>
      <c r="AH818" s="304">
        <f t="shared" ca="1" si="376"/>
        <v>-9.0298301917900137</v>
      </c>
    </row>
    <row r="819" spans="1:34" x14ac:dyDescent="0.2">
      <c r="A819" s="347">
        <f t="shared" ca="1" si="354"/>
        <v>1E-4</v>
      </c>
      <c r="B819" s="304">
        <f t="shared" ca="1" si="355"/>
        <v>33.042700000001595</v>
      </c>
      <c r="D819" s="306">
        <f t="shared" ca="1" si="356"/>
        <v>-0.56920041410381239</v>
      </c>
      <c r="E819" s="307">
        <f t="shared" ca="1" si="357"/>
        <v>-0.7981047812534392</v>
      </c>
      <c r="F819" s="304">
        <f t="shared" ca="1" si="358"/>
        <v>0.98028585283862557</v>
      </c>
      <c r="G819" s="306">
        <f t="shared" ca="1" si="359"/>
        <v>6.2736380921876336</v>
      </c>
      <c r="H819" s="307">
        <f t="shared" ca="1" si="360"/>
        <v>-99.328683029430763</v>
      </c>
      <c r="I819" s="304">
        <f t="shared" ca="1" si="361"/>
        <v>99.526608538987574</v>
      </c>
      <c r="J819" s="306">
        <f t="shared" ca="1" si="362"/>
        <v>612.90891036688618</v>
      </c>
      <c r="K819" s="307">
        <f t="shared" ca="1" si="363"/>
        <v>-11.881526299541525</v>
      </c>
      <c r="L819" s="304">
        <f t="shared" ca="1" si="348"/>
        <v>613.02406402549195</v>
      </c>
      <c r="M819" s="306">
        <f t="shared" ca="1" si="364"/>
        <v>-1.5077197262177922</v>
      </c>
      <c r="N819" s="304">
        <f t="shared" ca="1" si="365"/>
        <v>-86.385977000899459</v>
      </c>
      <c r="P819" s="310">
        <f t="shared" ca="1" si="366"/>
        <v>23</v>
      </c>
      <c r="Q819" s="304">
        <f t="shared" ca="1" si="367"/>
        <v>0</v>
      </c>
      <c r="R819" s="306">
        <f t="shared" ca="1" si="368"/>
        <v>0</v>
      </c>
      <c r="S819" s="307">
        <f t="shared" ca="1" si="369"/>
        <v>2.7549999999999994</v>
      </c>
      <c r="T819" s="304">
        <f t="shared" ca="1" si="349"/>
        <v>27.026549999999997</v>
      </c>
      <c r="U819" s="311">
        <f t="shared" ca="1" si="350"/>
        <v>0</v>
      </c>
      <c r="V819" s="306">
        <f t="shared" ca="1" si="351"/>
        <v>1.2264563521560161</v>
      </c>
      <c r="W819" s="304">
        <f t="shared" ca="1" si="352"/>
        <v>24.877307650342868</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0.76063780644848045</v>
      </c>
      <c r="AH819" s="304">
        <f t="shared" ca="1" si="376"/>
        <v>-9.0298529636469205</v>
      </c>
    </row>
    <row r="820" spans="1:34" x14ac:dyDescent="0.2">
      <c r="A820" s="347">
        <f t="shared" ca="1" si="354"/>
        <v>1E-4</v>
      </c>
      <c r="B820" s="304">
        <f t="shared" ca="1" si="355"/>
        <v>33.042800000001598</v>
      </c>
      <c r="D820" s="306">
        <f t="shared" ca="1" si="356"/>
        <v>-0.56919625024273557</v>
      </c>
      <c r="E820" s="307">
        <f t="shared" ca="1" si="357"/>
        <v>-0.79808170138062806</v>
      </c>
      <c r="F820" s="304">
        <f t="shared" ca="1" si="358"/>
        <v>0.98026464455726892</v>
      </c>
      <c r="G820" s="306">
        <f t="shared" ca="1" si="359"/>
        <v>6.2735811725626096</v>
      </c>
      <c r="H820" s="307">
        <f t="shared" ca="1" si="360"/>
        <v>-99.328762837600905</v>
      </c>
      <c r="I820" s="304">
        <f t="shared" ca="1" si="361"/>
        <v>99.526684600548705</v>
      </c>
      <c r="J820" s="306">
        <f t="shared" ca="1" si="362"/>
        <v>612.90891036688618</v>
      </c>
      <c r="K820" s="307">
        <f t="shared" ca="1" si="363"/>
        <v>-11.891459171834876</v>
      </c>
      <c r="L820" s="304">
        <f t="shared" ca="1" si="348"/>
        <v>613.02425662314465</v>
      </c>
      <c r="M820" s="306">
        <f t="shared" ca="1" si="364"/>
        <v>-1.5077203475297707</v>
      </c>
      <c r="N820" s="304">
        <f t="shared" ca="1" si="365"/>
        <v>-86.386012599453593</v>
      </c>
      <c r="P820" s="310">
        <f t="shared" ca="1" si="366"/>
        <v>23</v>
      </c>
      <c r="Q820" s="304">
        <f t="shared" ca="1" si="367"/>
        <v>0</v>
      </c>
      <c r="R820" s="306">
        <f t="shared" ca="1" si="368"/>
        <v>0</v>
      </c>
      <c r="S820" s="307">
        <f t="shared" ca="1" si="369"/>
        <v>2.7549999999999994</v>
      </c>
      <c r="T820" s="304">
        <f t="shared" ca="1" si="349"/>
        <v>27.026549999999997</v>
      </c>
      <c r="U820" s="311">
        <f t="shared" ca="1" si="350"/>
        <v>0</v>
      </c>
      <c r="V820" s="306">
        <f t="shared" ca="1" si="351"/>
        <v>1.2264575703804834</v>
      </c>
      <c r="W820" s="304">
        <f t="shared" ca="1" si="352"/>
        <v>24.877370384868321</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0.76061541915112585</v>
      </c>
      <c r="AH820" s="304">
        <f t="shared" ca="1" si="376"/>
        <v>-9.0298757351516787</v>
      </c>
    </row>
    <row r="821" spans="1:34" x14ac:dyDescent="0.2">
      <c r="A821" s="347">
        <f t="shared" ca="1" si="354"/>
        <v>1E-4</v>
      </c>
      <c r="B821" s="304">
        <f t="shared" ca="1" si="355"/>
        <v>33.042900000001602</v>
      </c>
      <c r="D821" s="306">
        <f t="shared" ca="1" si="356"/>
        <v>-0.56919208639036278</v>
      </c>
      <c r="E821" s="307">
        <f t="shared" ca="1" si="357"/>
        <v>-0.79805862186470655</v>
      </c>
      <c r="F821" s="304">
        <f t="shared" ca="1" si="358"/>
        <v>0.98024343667377278</v>
      </c>
      <c r="G821" s="306">
        <f t="shared" ca="1" si="359"/>
        <v>6.2735242533539708</v>
      </c>
      <c r="H821" s="307">
        <f t="shared" ca="1" si="360"/>
        <v>-99.328842643463091</v>
      </c>
      <c r="I821" s="304">
        <f t="shared" ca="1" si="361"/>
        <v>99.52676065987113</v>
      </c>
      <c r="J821" s="306">
        <f t="shared" ca="1" si="362"/>
        <v>612.90891036688618</v>
      </c>
      <c r="K821" s="307">
        <f t="shared" ca="1" si="363"/>
        <v>-11.90139205210893</v>
      </c>
      <c r="L821" s="304">
        <f t="shared" ca="1" si="348"/>
        <v>613.02444938183476</v>
      </c>
      <c r="M821" s="306">
        <f t="shared" ca="1" si="364"/>
        <v>-1.5077209688351627</v>
      </c>
      <c r="N821" s="304">
        <f t="shared" ca="1" si="365"/>
        <v>-86.386048197630345</v>
      </c>
      <c r="P821" s="310">
        <f t="shared" ca="1" si="366"/>
        <v>23</v>
      </c>
      <c r="Q821" s="304">
        <f t="shared" ca="1" si="367"/>
        <v>0</v>
      </c>
      <c r="R821" s="306">
        <f t="shared" ca="1" si="368"/>
        <v>0</v>
      </c>
      <c r="S821" s="307">
        <f t="shared" ca="1" si="369"/>
        <v>2.7549999999999994</v>
      </c>
      <c r="T821" s="304">
        <f t="shared" ca="1" si="349"/>
        <v>27.026549999999997</v>
      </c>
      <c r="U821" s="311">
        <f t="shared" ca="1" si="350"/>
        <v>0</v>
      </c>
      <c r="V821" s="306">
        <f t="shared" ca="1" si="351"/>
        <v>1.2264587886071403</v>
      </c>
      <c r="W821" s="304">
        <f t="shared" ca="1" si="352"/>
        <v>24.877433118423625</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0.76059303219806473</v>
      </c>
      <c r="AH821" s="304">
        <f t="shared" ca="1" si="376"/>
        <v>-9.029898506304292</v>
      </c>
    </row>
    <row r="822" spans="1:34" x14ac:dyDescent="0.2">
      <c r="A822" s="347">
        <f t="shared" ca="1" si="354"/>
        <v>1E-4</v>
      </c>
      <c r="B822" s="304">
        <f t="shared" ca="1" si="355"/>
        <v>33.043000000001605</v>
      </c>
      <c r="D822" s="306">
        <f t="shared" ca="1" si="356"/>
        <v>-0.56918792254669126</v>
      </c>
      <c r="E822" s="307">
        <f t="shared" ca="1" si="357"/>
        <v>-0.79803554270566757</v>
      </c>
      <c r="F822" s="304">
        <f t="shared" ca="1" si="358"/>
        <v>0.98022222918813029</v>
      </c>
      <c r="G822" s="306">
        <f t="shared" ca="1" si="359"/>
        <v>6.2734673345617162</v>
      </c>
      <c r="H822" s="307">
        <f t="shared" ca="1" si="360"/>
        <v>-99.328922447017362</v>
      </c>
      <c r="I822" s="304">
        <f t="shared" ca="1" si="361"/>
        <v>99.526836716954904</v>
      </c>
      <c r="J822" s="306">
        <f t="shared" ca="1" si="362"/>
        <v>612.90891036688618</v>
      </c>
      <c r="K822" s="307">
        <f t="shared" ca="1" si="363"/>
        <v>-11.911324940363453</v>
      </c>
      <c r="L822" s="304">
        <f t="shared" ca="1" si="348"/>
        <v>613.02464230156249</v>
      </c>
      <c r="M822" s="306">
        <f t="shared" ca="1" si="364"/>
        <v>-1.507721590133968</v>
      </c>
      <c r="N822" s="304">
        <f t="shared" ca="1" si="365"/>
        <v>-86.386083795429712</v>
      </c>
      <c r="P822" s="310">
        <f t="shared" ca="1" si="366"/>
        <v>23</v>
      </c>
      <c r="Q822" s="304">
        <f t="shared" ca="1" si="367"/>
        <v>0</v>
      </c>
      <c r="R822" s="306">
        <f t="shared" ca="1" si="368"/>
        <v>0</v>
      </c>
      <c r="S822" s="307">
        <f t="shared" ca="1" si="369"/>
        <v>2.7549999999999994</v>
      </c>
      <c r="T822" s="304">
        <f t="shared" ca="1" si="349"/>
        <v>27.026549999999997</v>
      </c>
      <c r="U822" s="311">
        <f t="shared" ca="1" si="350"/>
        <v>0</v>
      </c>
      <c r="V822" s="306">
        <f t="shared" ca="1" si="351"/>
        <v>1.2264600068359865</v>
      </c>
      <c r="W822" s="304">
        <f t="shared" ca="1" si="352"/>
        <v>24.877495851008799</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0.76057064558929177</v>
      </c>
      <c r="AH822" s="304">
        <f t="shared" ca="1" si="376"/>
        <v>-9.0299212771047657</v>
      </c>
    </row>
    <row r="823" spans="1:34" x14ac:dyDescent="0.2">
      <c r="A823" s="347">
        <f t="shared" ca="1" si="354"/>
        <v>1E-4</v>
      </c>
      <c r="B823" s="304">
        <f t="shared" ca="1" si="355"/>
        <v>33.043100000001608</v>
      </c>
      <c r="D823" s="306">
        <f t="shared" ca="1" si="356"/>
        <v>-0.56918375871172466</v>
      </c>
      <c r="E823" s="307">
        <f t="shared" ca="1" si="357"/>
        <v>-0.79801246390350755</v>
      </c>
      <c r="F823" s="304">
        <f t="shared" ca="1" si="358"/>
        <v>0.98020102210034132</v>
      </c>
      <c r="G823" s="306">
        <f t="shared" ca="1" si="359"/>
        <v>6.2734104161858451</v>
      </c>
      <c r="H823" s="307">
        <f t="shared" ca="1" si="360"/>
        <v>-99.329002248263748</v>
      </c>
      <c r="I823" s="304">
        <f t="shared" ca="1" si="361"/>
        <v>99.526912771800042</v>
      </c>
      <c r="J823" s="306">
        <f t="shared" ca="1" si="362"/>
        <v>612.90891036688618</v>
      </c>
      <c r="K823" s="307">
        <f t="shared" ca="1" si="363"/>
        <v>-11.921257836598217</v>
      </c>
      <c r="L823" s="304">
        <f t="shared" ca="1" si="348"/>
        <v>613.02483538232798</v>
      </c>
      <c r="M823" s="306">
        <f t="shared" ca="1" si="364"/>
        <v>-1.507722211426187</v>
      </c>
      <c r="N823" s="304">
        <f t="shared" ca="1" si="365"/>
        <v>-86.386119392851697</v>
      </c>
      <c r="P823" s="310">
        <f t="shared" ca="1" si="366"/>
        <v>23</v>
      </c>
      <c r="Q823" s="304">
        <f t="shared" ca="1" si="367"/>
        <v>0</v>
      </c>
      <c r="R823" s="306">
        <f t="shared" ca="1" si="368"/>
        <v>0</v>
      </c>
      <c r="S823" s="307">
        <f t="shared" ca="1" si="369"/>
        <v>2.7549999999999994</v>
      </c>
      <c r="T823" s="304">
        <f t="shared" ca="1" si="349"/>
        <v>27.026549999999997</v>
      </c>
      <c r="U823" s="311">
        <f t="shared" ca="1" si="350"/>
        <v>0</v>
      </c>
      <c r="V823" s="306">
        <f t="shared" ca="1" si="351"/>
        <v>1.2264612250670226</v>
      </c>
      <c r="W823" s="304">
        <f t="shared" ca="1" si="352"/>
        <v>24.877558582623841</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0.76054825932479986</v>
      </c>
      <c r="AH823" s="304">
        <f t="shared" ca="1" si="376"/>
        <v>-9.029944047553105</v>
      </c>
    </row>
    <row r="824" spans="1:34" x14ac:dyDescent="0.2">
      <c r="A824" s="347">
        <f t="shared" ca="1" si="354"/>
        <v>1E-4</v>
      </c>
      <c r="B824" s="304">
        <f t="shared" ca="1" si="355"/>
        <v>33.043200000001612</v>
      </c>
      <c r="D824" s="306">
        <f t="shared" ca="1" si="356"/>
        <v>-0.56917959488545977</v>
      </c>
      <c r="E824" s="307">
        <f t="shared" ca="1" si="357"/>
        <v>-0.79798938545822651</v>
      </c>
      <c r="F824" s="304">
        <f t="shared" ca="1" si="358"/>
        <v>0.98017981541040422</v>
      </c>
      <c r="G824" s="306">
        <f t="shared" ca="1" si="359"/>
        <v>6.2733534982263564</v>
      </c>
      <c r="H824" s="307">
        <f t="shared" ca="1" si="360"/>
        <v>-99.329082047202292</v>
      </c>
      <c r="I824" s="304">
        <f t="shared" ca="1" si="361"/>
        <v>99.526988824406587</v>
      </c>
      <c r="J824" s="306">
        <f t="shared" ca="1" si="362"/>
        <v>612.90891036688618</v>
      </c>
      <c r="K824" s="307">
        <f t="shared" ca="1" si="363"/>
        <v>-11.93119074081299</v>
      </c>
      <c r="L824" s="304">
        <f t="shared" ca="1" si="348"/>
        <v>613.02502862413155</v>
      </c>
      <c r="M824" s="306">
        <f t="shared" ca="1" si="364"/>
        <v>-1.5077228327118193</v>
      </c>
      <c r="N824" s="304">
        <f t="shared" ca="1" si="365"/>
        <v>-86.386154989896298</v>
      </c>
      <c r="P824" s="310">
        <f t="shared" ca="1" si="366"/>
        <v>23</v>
      </c>
      <c r="Q824" s="304">
        <f t="shared" ca="1" si="367"/>
        <v>0</v>
      </c>
      <c r="R824" s="306">
        <f t="shared" ca="1" si="368"/>
        <v>0</v>
      </c>
      <c r="S824" s="307">
        <f t="shared" ca="1" si="369"/>
        <v>2.7549999999999994</v>
      </c>
      <c r="T824" s="304">
        <f t="shared" ca="1" si="349"/>
        <v>27.026549999999997</v>
      </c>
      <c r="U824" s="311">
        <f t="shared" ca="1" si="350"/>
        <v>0</v>
      </c>
      <c r="V824" s="306">
        <f t="shared" ca="1" si="351"/>
        <v>1.2264624433002478</v>
      </c>
      <c r="W824" s="304">
        <f t="shared" ca="1" si="352"/>
        <v>24.877621313268769</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0.76052587340459255</v>
      </c>
      <c r="AH824" s="304">
        <f t="shared" ca="1" si="376"/>
        <v>-9.0299668176493082</v>
      </c>
    </row>
    <row r="825" spans="1:34" x14ac:dyDescent="0.2">
      <c r="A825" s="347">
        <f t="shared" ca="1" si="354"/>
        <v>1E-4</v>
      </c>
      <c r="B825" s="304">
        <f t="shared" ca="1" si="355"/>
        <v>33.043300000001615</v>
      </c>
      <c r="D825" s="306">
        <f t="shared" ca="1" si="356"/>
        <v>-0.56917543106790236</v>
      </c>
      <c r="E825" s="307">
        <f t="shared" ca="1" si="357"/>
        <v>-0.79796630736981733</v>
      </c>
      <c r="F825" s="304">
        <f t="shared" ca="1" si="358"/>
        <v>0.98015860911831731</v>
      </c>
      <c r="G825" s="306">
        <f t="shared" ca="1" si="359"/>
        <v>6.2732965806832492</v>
      </c>
      <c r="H825" s="307">
        <f t="shared" ca="1" si="360"/>
        <v>-99.329161843833035</v>
      </c>
      <c r="I825" s="304">
        <f t="shared" ca="1" si="361"/>
        <v>99.527064874774581</v>
      </c>
      <c r="J825" s="306">
        <f t="shared" ca="1" si="362"/>
        <v>612.90891036688618</v>
      </c>
      <c r="K825" s="307">
        <f t="shared" ca="1" si="363"/>
        <v>-11.941123653007542</v>
      </c>
      <c r="L825" s="304">
        <f t="shared" ca="1" si="348"/>
        <v>613.02522202697344</v>
      </c>
      <c r="M825" s="306">
        <f t="shared" ca="1" si="364"/>
        <v>-1.5077234539908655</v>
      </c>
      <c r="N825" s="304">
        <f t="shared" ca="1" si="365"/>
        <v>-86.386190586563544</v>
      </c>
      <c r="P825" s="310">
        <f t="shared" ca="1" si="366"/>
        <v>23</v>
      </c>
      <c r="Q825" s="304">
        <f t="shared" ca="1" si="367"/>
        <v>0</v>
      </c>
      <c r="R825" s="306">
        <f t="shared" ca="1" si="368"/>
        <v>0</v>
      </c>
      <c r="S825" s="307">
        <f t="shared" ca="1" si="369"/>
        <v>2.7549999999999994</v>
      </c>
      <c r="T825" s="304">
        <f t="shared" ca="1" si="349"/>
        <v>27.026549999999997</v>
      </c>
      <c r="U825" s="311">
        <f t="shared" ca="1" si="350"/>
        <v>0</v>
      </c>
      <c r="V825" s="306">
        <f t="shared" ca="1" si="351"/>
        <v>1.2264636615356628</v>
      </c>
      <c r="W825" s="304">
        <f t="shared" ca="1" si="352"/>
        <v>24.877684042943606</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0.76050348782866095</v>
      </c>
      <c r="AH825" s="304">
        <f t="shared" ca="1" si="376"/>
        <v>-9.0299895873933842</v>
      </c>
    </row>
    <row r="826" spans="1:34" x14ac:dyDescent="0.2">
      <c r="A826" s="347">
        <f t="shared" ca="1" si="354"/>
        <v>1E-4</v>
      </c>
      <c r="B826" s="304">
        <f t="shared" ca="1" si="355"/>
        <v>33.043400000001618</v>
      </c>
      <c r="D826" s="306">
        <f t="shared" ca="1" si="356"/>
        <v>-0.56917126725904799</v>
      </c>
      <c r="E826" s="307">
        <f t="shared" ca="1" si="357"/>
        <v>-0.79794322963827113</v>
      </c>
      <c r="F826" s="304">
        <f t="shared" ca="1" si="358"/>
        <v>0.98013740322407106</v>
      </c>
      <c r="G826" s="306">
        <f t="shared" ca="1" si="359"/>
        <v>6.2732396635565237</v>
      </c>
      <c r="H826" s="307">
        <f t="shared" ca="1" si="360"/>
        <v>-99.329241638155992</v>
      </c>
      <c r="I826" s="304">
        <f t="shared" ca="1" si="361"/>
        <v>99.527140922904039</v>
      </c>
      <c r="J826" s="306">
        <f t="shared" ca="1" si="362"/>
        <v>612.90891036688618</v>
      </c>
      <c r="K826" s="307">
        <f t="shared" ca="1" si="363"/>
        <v>-11.951056573181642</v>
      </c>
      <c r="L826" s="304">
        <f t="shared" ca="1" si="348"/>
        <v>613.02541559085387</v>
      </c>
      <c r="M826" s="306">
        <f t="shared" ca="1" si="364"/>
        <v>-1.5077240752633252</v>
      </c>
      <c r="N826" s="304">
        <f t="shared" ca="1" si="365"/>
        <v>-86.38622618285342</v>
      </c>
      <c r="P826" s="310">
        <f t="shared" ca="1" si="366"/>
        <v>23</v>
      </c>
      <c r="Q826" s="304">
        <f t="shared" ca="1" si="367"/>
        <v>0</v>
      </c>
      <c r="R826" s="306">
        <f t="shared" ca="1" si="368"/>
        <v>0</v>
      </c>
      <c r="S826" s="307">
        <f t="shared" ca="1" si="369"/>
        <v>2.7549999999999994</v>
      </c>
      <c r="T826" s="304">
        <f t="shared" ca="1" si="349"/>
        <v>27.026549999999997</v>
      </c>
      <c r="U826" s="311">
        <f t="shared" ca="1" si="350"/>
        <v>0</v>
      </c>
      <c r="V826" s="306">
        <f t="shared" ca="1" si="351"/>
        <v>1.2264648797732673</v>
      </c>
      <c r="W826" s="304">
        <f t="shared" ca="1" si="352"/>
        <v>24.877746771648351</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0.76048110259699797</v>
      </c>
      <c r="AH826" s="304">
        <f t="shared" ca="1" si="376"/>
        <v>-9.0300123567853401</v>
      </c>
    </row>
    <row r="827" spans="1:34" x14ac:dyDescent="0.2">
      <c r="A827" s="347">
        <f t="shared" ca="1" si="354"/>
        <v>1E-4</v>
      </c>
      <c r="B827" s="304">
        <f t="shared" ca="1" si="355"/>
        <v>33.043500000001622</v>
      </c>
      <c r="D827" s="306">
        <f t="shared" ca="1" si="356"/>
        <v>-0.56916710345890154</v>
      </c>
      <c r="E827" s="307">
        <f t="shared" ca="1" si="357"/>
        <v>-0.79792015226359325</v>
      </c>
      <c r="F827" s="304">
        <f t="shared" ca="1" si="358"/>
        <v>0.98011619772767333</v>
      </c>
      <c r="G827" s="306">
        <f t="shared" ca="1" si="359"/>
        <v>6.273182746846178</v>
      </c>
      <c r="H827" s="307">
        <f t="shared" ca="1" si="360"/>
        <v>-99.32932143017122</v>
      </c>
      <c r="I827" s="304">
        <f t="shared" ca="1" si="361"/>
        <v>99.527216968795017</v>
      </c>
      <c r="J827" s="306">
        <f t="shared" ca="1" si="362"/>
        <v>612.90891036688618</v>
      </c>
      <c r="K827" s="307">
        <f t="shared" ca="1" si="363"/>
        <v>-11.960989501335058</v>
      </c>
      <c r="L827" s="304">
        <f t="shared" ca="1" si="348"/>
        <v>613.02560931577307</v>
      </c>
      <c r="M827" s="306">
        <f t="shared" ca="1" si="364"/>
        <v>-1.507724696529199</v>
      </c>
      <c r="N827" s="304">
        <f t="shared" ca="1" si="365"/>
        <v>-86.386261778765942</v>
      </c>
      <c r="P827" s="310">
        <f t="shared" ca="1" si="366"/>
        <v>23</v>
      </c>
      <c r="Q827" s="304">
        <f t="shared" ca="1" si="367"/>
        <v>0</v>
      </c>
      <c r="R827" s="306">
        <f t="shared" ca="1" si="368"/>
        <v>0</v>
      </c>
      <c r="S827" s="307">
        <f t="shared" ca="1" si="369"/>
        <v>2.7549999999999994</v>
      </c>
      <c r="T827" s="304">
        <f t="shared" ca="1" si="349"/>
        <v>27.026549999999997</v>
      </c>
      <c r="U827" s="311">
        <f t="shared" ca="1" si="350"/>
        <v>0</v>
      </c>
      <c r="V827" s="306">
        <f t="shared" ca="1" si="351"/>
        <v>1.2264660980130606</v>
      </c>
      <c r="W827" s="304">
        <f t="shared" ca="1" si="352"/>
        <v>24.877809499382998</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0.7604587177096036</v>
      </c>
      <c r="AH827" s="304">
        <f t="shared" ca="1" si="376"/>
        <v>-9.0300351258251741</v>
      </c>
    </row>
    <row r="828" spans="1:34" x14ac:dyDescent="0.2">
      <c r="A828" s="347">
        <f t="shared" ca="1" si="354"/>
        <v>1E-4</v>
      </c>
      <c r="B828" s="304">
        <f t="shared" ca="1" si="355"/>
        <v>33.043600000001625</v>
      </c>
      <c r="D828" s="306">
        <f t="shared" ca="1" si="356"/>
        <v>-0.56916293966745823</v>
      </c>
      <c r="E828" s="307">
        <f t="shared" ca="1" si="357"/>
        <v>-0.79789707524577835</v>
      </c>
      <c r="F828" s="304">
        <f t="shared" ca="1" si="358"/>
        <v>0.98009499262911759</v>
      </c>
      <c r="G828" s="306">
        <f t="shared" ca="1" si="359"/>
        <v>6.2731258305522113</v>
      </c>
      <c r="H828" s="307">
        <f t="shared" ca="1" si="360"/>
        <v>-99.329401219878747</v>
      </c>
      <c r="I828" s="304">
        <f t="shared" ca="1" si="361"/>
        <v>99.527293012447544</v>
      </c>
      <c r="J828" s="306">
        <f t="shared" ca="1" si="362"/>
        <v>612.90891036688618</v>
      </c>
      <c r="K828" s="307">
        <f t="shared" ca="1" si="363"/>
        <v>-11.970922437467561</v>
      </c>
      <c r="L828" s="304">
        <f t="shared" ca="1" si="348"/>
        <v>613.02580320173115</v>
      </c>
      <c r="M828" s="306">
        <f t="shared" ca="1" si="364"/>
        <v>-1.5077253177884866</v>
      </c>
      <c r="N828" s="304">
        <f t="shared" ca="1" si="365"/>
        <v>-86.386297374301108</v>
      </c>
      <c r="P828" s="310">
        <f t="shared" ca="1" si="366"/>
        <v>23</v>
      </c>
      <c r="Q828" s="304">
        <f t="shared" ca="1" si="367"/>
        <v>0</v>
      </c>
      <c r="R828" s="306">
        <f t="shared" ca="1" si="368"/>
        <v>0</v>
      </c>
      <c r="S828" s="307">
        <f t="shared" ca="1" si="369"/>
        <v>2.7549999999999994</v>
      </c>
      <c r="T828" s="304">
        <f t="shared" ca="1" si="349"/>
        <v>27.026549999999997</v>
      </c>
      <c r="U828" s="311">
        <f t="shared" ca="1" si="350"/>
        <v>0</v>
      </c>
      <c r="V828" s="306">
        <f t="shared" ca="1" si="351"/>
        <v>1.2264673162550437</v>
      </c>
      <c r="W828" s="304">
        <f t="shared" ca="1" si="352"/>
        <v>24.877872226147595</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0.76043633316648318</v>
      </c>
      <c r="AH828" s="304">
        <f t="shared" ca="1" si="376"/>
        <v>-9.0300578945128862</v>
      </c>
    </row>
    <row r="829" spans="1:34" x14ac:dyDescent="0.2">
      <c r="A829" s="347">
        <f t="shared" ca="1" si="354"/>
        <v>1E-4</v>
      </c>
      <c r="B829" s="304">
        <f t="shared" ca="1" si="355"/>
        <v>33.043700000001628</v>
      </c>
      <c r="D829" s="306">
        <f t="shared" ca="1" si="356"/>
        <v>-0.5691587758847243</v>
      </c>
      <c r="E829" s="307">
        <f t="shared" ca="1" si="357"/>
        <v>-0.79787399858481223</v>
      </c>
      <c r="F829" s="304">
        <f t="shared" ca="1" si="358"/>
        <v>0.98007378792839617</v>
      </c>
      <c r="G829" s="306">
        <f t="shared" ca="1" si="359"/>
        <v>6.2730689146746226</v>
      </c>
      <c r="H829" s="307">
        <f t="shared" ca="1" si="360"/>
        <v>-99.329481007278602</v>
      </c>
      <c r="I829" s="304">
        <f t="shared" ca="1" si="361"/>
        <v>99.527369053861648</v>
      </c>
      <c r="J829" s="306">
        <f t="shared" ca="1" si="362"/>
        <v>612.90891036688618</v>
      </c>
      <c r="K829" s="307">
        <f t="shared" ca="1" si="363"/>
        <v>-11.980855381578918</v>
      </c>
      <c r="L829" s="304">
        <f t="shared" ca="1" si="348"/>
        <v>613.02599724872846</v>
      </c>
      <c r="M829" s="306">
        <f t="shared" ca="1" si="364"/>
        <v>-1.5077259390411883</v>
      </c>
      <c r="N829" s="304">
        <f t="shared" ca="1" si="365"/>
        <v>-86.38633296945892</v>
      </c>
      <c r="P829" s="310">
        <f t="shared" ca="1" si="366"/>
        <v>23</v>
      </c>
      <c r="Q829" s="304">
        <f t="shared" ca="1" si="367"/>
        <v>0</v>
      </c>
      <c r="R829" s="306">
        <f t="shared" ca="1" si="368"/>
        <v>0</v>
      </c>
      <c r="S829" s="307">
        <f t="shared" ca="1" si="369"/>
        <v>2.7549999999999994</v>
      </c>
      <c r="T829" s="304">
        <f t="shared" ca="1" si="349"/>
        <v>27.026549999999997</v>
      </c>
      <c r="U829" s="311">
        <f t="shared" ca="1" si="350"/>
        <v>0</v>
      </c>
      <c r="V829" s="306">
        <f t="shared" ca="1" si="351"/>
        <v>1.2264685344992163</v>
      </c>
      <c r="W829" s="304">
        <f t="shared" ca="1" si="352"/>
        <v>24.877934951942137</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0.76041394896761183</v>
      </c>
      <c r="AH829" s="304">
        <f t="shared" ca="1" si="376"/>
        <v>-9.0300806628484942</v>
      </c>
    </row>
    <row r="830" spans="1:34" x14ac:dyDescent="0.2">
      <c r="A830" s="347">
        <f t="shared" ca="1" si="354"/>
        <v>1E-4</v>
      </c>
      <c r="B830" s="304">
        <f t="shared" ca="1" si="355"/>
        <v>33.043800000001632</v>
      </c>
      <c r="D830" s="306">
        <f t="shared" ca="1" si="356"/>
        <v>-0.56915461211069662</v>
      </c>
      <c r="E830" s="307">
        <f t="shared" ca="1" si="357"/>
        <v>-0.7978509222807002</v>
      </c>
      <c r="F830" s="304">
        <f t="shared" ca="1" si="358"/>
        <v>0.98005258362551217</v>
      </c>
      <c r="G830" s="306">
        <f t="shared" ca="1" si="359"/>
        <v>6.2730119992134119</v>
      </c>
      <c r="H830" s="307">
        <f t="shared" ca="1" si="360"/>
        <v>-99.329560792370827</v>
      </c>
      <c r="I830" s="304">
        <f t="shared" ca="1" si="361"/>
        <v>99.527445093037372</v>
      </c>
      <c r="J830" s="306">
        <f t="shared" ca="1" si="362"/>
        <v>612.90891036688618</v>
      </c>
      <c r="K830" s="307">
        <f t="shared" ca="1" si="363"/>
        <v>-11.990788333668901</v>
      </c>
      <c r="L830" s="304">
        <f t="shared" ca="1" si="348"/>
        <v>613.02619145676522</v>
      </c>
      <c r="M830" s="306">
        <f t="shared" ca="1" si="364"/>
        <v>-1.507726560287304</v>
      </c>
      <c r="N830" s="304">
        <f t="shared" ca="1" si="365"/>
        <v>-86.38636856423939</v>
      </c>
      <c r="P830" s="310">
        <f t="shared" ca="1" si="366"/>
        <v>23</v>
      </c>
      <c r="Q830" s="304">
        <f t="shared" ca="1" si="367"/>
        <v>0</v>
      </c>
      <c r="R830" s="306">
        <f t="shared" ca="1" si="368"/>
        <v>0</v>
      </c>
      <c r="S830" s="307">
        <f t="shared" ca="1" si="369"/>
        <v>2.7549999999999994</v>
      </c>
      <c r="T830" s="304">
        <f t="shared" ca="1" si="349"/>
        <v>27.026549999999997</v>
      </c>
      <c r="U830" s="311">
        <f t="shared" ca="1" si="350"/>
        <v>0</v>
      </c>
      <c r="V830" s="306">
        <f t="shared" ca="1" si="351"/>
        <v>1.2264697527455781</v>
      </c>
      <c r="W830" s="304">
        <f t="shared" ca="1" si="352"/>
        <v>24.877997676766629</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0.76039156511300199</v>
      </c>
      <c r="AH830" s="304">
        <f t="shared" ca="1" si="376"/>
        <v>-9.0301034308319927</v>
      </c>
    </row>
    <row r="831" spans="1:34" x14ac:dyDescent="0.2">
      <c r="A831" s="347">
        <f t="shared" ca="1" si="354"/>
        <v>1E-4</v>
      </c>
      <c r="B831" s="304">
        <f t="shared" ca="1" si="355"/>
        <v>33.043900000001635</v>
      </c>
      <c r="D831" s="306">
        <f t="shared" ca="1" si="356"/>
        <v>-0.56915044834537842</v>
      </c>
      <c r="E831" s="307">
        <f t="shared" ca="1" si="357"/>
        <v>-0.7978278463334334</v>
      </c>
      <c r="F831" s="304">
        <f t="shared" ca="1" si="358"/>
        <v>0.98003137972046073</v>
      </c>
      <c r="G831" s="306">
        <f t="shared" ca="1" si="359"/>
        <v>6.2729550841685775</v>
      </c>
      <c r="H831" s="307">
        <f t="shared" ca="1" si="360"/>
        <v>-99.329640575155466</v>
      </c>
      <c r="I831" s="304">
        <f t="shared" ca="1" si="361"/>
        <v>99.52752112997473</v>
      </c>
      <c r="J831" s="306">
        <f t="shared" ca="1" si="362"/>
        <v>612.90891036688618</v>
      </c>
      <c r="K831" s="307">
        <f t="shared" ca="1" si="363"/>
        <v>-12.000721293737277</v>
      </c>
      <c r="L831" s="304">
        <f t="shared" ca="1" si="348"/>
        <v>613.02638582584166</v>
      </c>
      <c r="M831" s="306">
        <f t="shared" ca="1" si="364"/>
        <v>-1.507727181526834</v>
      </c>
      <c r="N831" s="304">
        <f t="shared" ca="1" si="365"/>
        <v>-86.386404158642534</v>
      </c>
      <c r="P831" s="310">
        <f t="shared" ca="1" si="366"/>
        <v>23</v>
      </c>
      <c r="Q831" s="304">
        <f t="shared" ca="1" si="367"/>
        <v>0</v>
      </c>
      <c r="R831" s="306">
        <f t="shared" ca="1" si="368"/>
        <v>0</v>
      </c>
      <c r="S831" s="307">
        <f t="shared" ca="1" si="369"/>
        <v>2.7549999999999994</v>
      </c>
      <c r="T831" s="304">
        <f t="shared" ca="1" si="349"/>
        <v>27.026549999999997</v>
      </c>
      <c r="U831" s="311">
        <f t="shared" ca="1" si="350"/>
        <v>0</v>
      </c>
      <c r="V831" s="306">
        <f t="shared" ca="1" si="351"/>
        <v>1.2264709709941297</v>
      </c>
      <c r="W831" s="304">
        <f t="shared" ca="1" si="352"/>
        <v>24.878060400621091</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0.76036918160264122</v>
      </c>
      <c r="AH831" s="304">
        <f t="shared" ca="1" si="376"/>
        <v>-9.0301261984633889</v>
      </c>
    </row>
    <row r="832" spans="1:34" x14ac:dyDescent="0.2">
      <c r="A832" s="347">
        <f t="shared" ca="1" si="354"/>
        <v>1E-4</v>
      </c>
      <c r="B832" s="304">
        <f t="shared" ca="1" si="355"/>
        <v>33.044000000001638</v>
      </c>
      <c r="D832" s="306">
        <f t="shared" ca="1" si="356"/>
        <v>-0.56914628458876726</v>
      </c>
      <c r="E832" s="307">
        <f t="shared" ca="1" si="357"/>
        <v>-0.79780477074300826</v>
      </c>
      <c r="F832" s="304">
        <f t="shared" ca="1" si="358"/>
        <v>0.98001017621323816</v>
      </c>
      <c r="G832" s="306">
        <f t="shared" ca="1" si="359"/>
        <v>6.2728981695401185</v>
      </c>
      <c r="H832" s="307">
        <f t="shared" ca="1" si="360"/>
        <v>-99.329720355632546</v>
      </c>
      <c r="I832" s="304">
        <f t="shared" ca="1" si="361"/>
        <v>99.527597164673793</v>
      </c>
      <c r="J832" s="306">
        <f t="shared" ca="1" si="362"/>
        <v>612.90891036688618</v>
      </c>
      <c r="K832" s="307">
        <f t="shared" ca="1" si="363"/>
        <v>-12.010654261783817</v>
      </c>
      <c r="L832" s="304">
        <f t="shared" ca="1" si="348"/>
        <v>613.026580355958</v>
      </c>
      <c r="M832" s="306">
        <f t="shared" ca="1" si="364"/>
        <v>-1.5077278027597782</v>
      </c>
      <c r="N832" s="304">
        <f t="shared" ca="1" si="365"/>
        <v>-86.386439752668323</v>
      </c>
      <c r="P832" s="310">
        <f t="shared" ca="1" si="366"/>
        <v>23</v>
      </c>
      <c r="Q832" s="304">
        <f t="shared" ca="1" si="367"/>
        <v>0</v>
      </c>
      <c r="R832" s="306">
        <f t="shared" ca="1" si="368"/>
        <v>0</v>
      </c>
      <c r="S832" s="307">
        <f t="shared" ca="1" si="369"/>
        <v>2.7549999999999994</v>
      </c>
      <c r="T832" s="304">
        <f t="shared" ca="1" si="349"/>
        <v>27.026549999999997</v>
      </c>
      <c r="U832" s="311">
        <f t="shared" ca="1" si="350"/>
        <v>0</v>
      </c>
      <c r="V832" s="306">
        <f t="shared" ca="1" si="351"/>
        <v>1.22647218924487</v>
      </c>
      <c r="W832" s="304">
        <f t="shared" ca="1" si="352"/>
        <v>24.878123123505521</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0.76034679843653308</v>
      </c>
      <c r="AH832" s="304">
        <f t="shared" ca="1" si="376"/>
        <v>-9.0301489657426846</v>
      </c>
    </row>
    <row r="833" spans="1:34" x14ac:dyDescent="0.2">
      <c r="A833" s="347">
        <f t="shared" ca="1" si="354"/>
        <v>1E-4</v>
      </c>
      <c r="B833" s="304">
        <f t="shared" ca="1" si="355"/>
        <v>33.044100000001642</v>
      </c>
      <c r="D833" s="306">
        <f t="shared" ca="1" si="356"/>
        <v>-0.56914212084086635</v>
      </c>
      <c r="E833" s="307">
        <f t="shared" ca="1" si="357"/>
        <v>-0.79778169550942657</v>
      </c>
      <c r="F833" s="304">
        <f t="shared" ca="1" si="358"/>
        <v>0.97998897310384814</v>
      </c>
      <c r="G833" s="306">
        <f t="shared" ca="1" si="359"/>
        <v>6.2728412553280348</v>
      </c>
      <c r="H833" s="307">
        <f t="shared" ca="1" si="360"/>
        <v>-99.329800133802095</v>
      </c>
      <c r="I833" s="304">
        <f t="shared" ca="1" si="361"/>
        <v>99.527673197134547</v>
      </c>
      <c r="J833" s="306">
        <f t="shared" ca="1" si="362"/>
        <v>612.90891036688618</v>
      </c>
      <c r="K833" s="307">
        <f t="shared" ca="1" si="363"/>
        <v>-12.020587237808288</v>
      </c>
      <c r="L833" s="304">
        <f t="shared" ca="1" si="348"/>
        <v>613.02677504711448</v>
      </c>
      <c r="M833" s="306">
        <f t="shared" ca="1" si="364"/>
        <v>-1.5077284239861368</v>
      </c>
      <c r="N833" s="304">
        <f t="shared" ca="1" si="365"/>
        <v>-86.3864753463168</v>
      </c>
      <c r="P833" s="310">
        <f t="shared" ca="1" si="366"/>
        <v>23</v>
      </c>
      <c r="Q833" s="304">
        <f t="shared" ca="1" si="367"/>
        <v>0</v>
      </c>
      <c r="R833" s="306">
        <f t="shared" ca="1" si="368"/>
        <v>0</v>
      </c>
      <c r="S833" s="307">
        <f t="shared" ca="1" si="369"/>
        <v>2.7549999999999994</v>
      </c>
      <c r="T833" s="304">
        <f t="shared" ca="1" si="349"/>
        <v>27.026549999999997</v>
      </c>
      <c r="U833" s="311">
        <f t="shared" ca="1" si="350"/>
        <v>0</v>
      </c>
      <c r="V833" s="306">
        <f t="shared" ca="1" si="351"/>
        <v>1.2264734074978001</v>
      </c>
      <c r="W833" s="304">
        <f t="shared" ca="1" si="352"/>
        <v>24.878185845419942</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0.76032441561466868</v>
      </c>
      <c r="AH833" s="304">
        <f t="shared" ca="1" si="376"/>
        <v>-9.0301717326698832</v>
      </c>
    </row>
    <row r="834" spans="1:34" x14ac:dyDescent="0.2">
      <c r="A834" s="347">
        <f t="shared" ca="1" si="354"/>
        <v>1E-4</v>
      </c>
      <c r="B834" s="304">
        <f t="shared" ca="1" si="355"/>
        <v>33.044200000001645</v>
      </c>
      <c r="D834" s="306">
        <f t="shared" ca="1" si="356"/>
        <v>-0.56913795710167525</v>
      </c>
      <c r="E834" s="307">
        <f t="shared" ca="1" si="357"/>
        <v>-0.79775862063267944</v>
      </c>
      <c r="F834" s="304">
        <f t="shared" ca="1" si="358"/>
        <v>0.97996777039228367</v>
      </c>
      <c r="G834" s="306">
        <f t="shared" ca="1" si="359"/>
        <v>6.2727843415323248</v>
      </c>
      <c r="H834" s="307">
        <f t="shared" ca="1" si="360"/>
        <v>-99.329879909664157</v>
      </c>
      <c r="I834" s="304">
        <f t="shared" ca="1" si="361"/>
        <v>99.527749227357077</v>
      </c>
      <c r="J834" s="306">
        <f t="shared" ca="1" si="362"/>
        <v>612.90891036688618</v>
      </c>
      <c r="K834" s="307">
        <f t="shared" ca="1" si="363"/>
        <v>-12.030520221810461</v>
      </c>
      <c r="L834" s="304">
        <f t="shared" ca="1" si="348"/>
        <v>613.02696989931121</v>
      </c>
      <c r="M834" s="306">
        <f t="shared" ca="1" si="364"/>
        <v>-1.50772904520591</v>
      </c>
      <c r="N834" s="304">
        <f t="shared" ca="1" si="365"/>
        <v>-86.38651093958795</v>
      </c>
      <c r="P834" s="310">
        <f t="shared" ca="1" si="366"/>
        <v>23</v>
      </c>
      <c r="Q834" s="304">
        <f t="shared" ca="1" si="367"/>
        <v>0</v>
      </c>
      <c r="R834" s="306">
        <f t="shared" ca="1" si="368"/>
        <v>0</v>
      </c>
      <c r="S834" s="307">
        <f t="shared" ca="1" si="369"/>
        <v>2.7549999999999994</v>
      </c>
      <c r="T834" s="304">
        <f t="shared" ca="1" si="349"/>
        <v>27.026549999999997</v>
      </c>
      <c r="U834" s="311">
        <f t="shared" ca="1" si="350"/>
        <v>0</v>
      </c>
      <c r="V834" s="306">
        <f t="shared" ca="1" si="351"/>
        <v>1.2264746257529191</v>
      </c>
      <c r="W834" s="304">
        <f t="shared" ca="1" si="352"/>
        <v>24.878248566364363</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0.76030203313704803</v>
      </c>
      <c r="AH834" s="304">
        <f t="shared" ca="1" si="376"/>
        <v>-9.0301944992449901</v>
      </c>
    </row>
    <row r="835" spans="1:34" x14ac:dyDescent="0.2">
      <c r="A835" s="347">
        <f t="shared" ca="1" si="354"/>
        <v>1E-4</v>
      </c>
      <c r="B835" s="304">
        <f t="shared" ca="1" si="355"/>
        <v>33.044300000001648</v>
      </c>
      <c r="D835" s="306">
        <f t="shared" ca="1" si="356"/>
        <v>-0.56913379337119319</v>
      </c>
      <c r="E835" s="307">
        <f t="shared" ca="1" si="357"/>
        <v>-0.79773554611276154</v>
      </c>
      <c r="F835" s="304">
        <f t="shared" ca="1" si="358"/>
        <v>0.97994656807854064</v>
      </c>
      <c r="G835" s="306">
        <f t="shared" ca="1" si="359"/>
        <v>6.2727274281529875</v>
      </c>
      <c r="H835" s="307">
        <f t="shared" ca="1" si="360"/>
        <v>-99.329959683218775</v>
      </c>
      <c r="I835" s="304">
        <f t="shared" ca="1" si="361"/>
        <v>99.527825255341384</v>
      </c>
      <c r="J835" s="306">
        <f t="shared" ca="1" si="362"/>
        <v>612.90891036688618</v>
      </c>
      <c r="K835" s="307">
        <f t="shared" ca="1" si="363"/>
        <v>-12.040453213790105</v>
      </c>
      <c r="L835" s="304">
        <f t="shared" ca="1" si="348"/>
        <v>613.02716491254864</v>
      </c>
      <c r="M835" s="306">
        <f t="shared" ca="1" si="364"/>
        <v>-1.5077296664190976</v>
      </c>
      <c r="N835" s="304">
        <f t="shared" ca="1" si="365"/>
        <v>-86.386546532481773</v>
      </c>
      <c r="P835" s="310">
        <f t="shared" ca="1" si="366"/>
        <v>23</v>
      </c>
      <c r="Q835" s="304">
        <f t="shared" ca="1" si="367"/>
        <v>0</v>
      </c>
      <c r="R835" s="306">
        <f t="shared" ca="1" si="368"/>
        <v>0</v>
      </c>
      <c r="S835" s="307">
        <f t="shared" ca="1" si="369"/>
        <v>2.7549999999999994</v>
      </c>
      <c r="T835" s="304">
        <f t="shared" ca="1" si="349"/>
        <v>27.026549999999997</v>
      </c>
      <c r="U835" s="311">
        <f t="shared" ca="1" si="350"/>
        <v>0</v>
      </c>
      <c r="V835" s="306">
        <f t="shared" ca="1" si="351"/>
        <v>1.2264758440102272</v>
      </c>
      <c r="W835" s="304">
        <f t="shared" ca="1" si="352"/>
        <v>24.878311286338793</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0.76027965100366224</v>
      </c>
      <c r="AH835" s="304">
        <f t="shared" ca="1" si="376"/>
        <v>-9.0302172654680106</v>
      </c>
    </row>
    <row r="836" spans="1:34" x14ac:dyDescent="0.2">
      <c r="A836" s="347">
        <f t="shared" ca="1" si="354"/>
        <v>1E-4</v>
      </c>
      <c r="B836" s="304">
        <f t="shared" ca="1" si="355"/>
        <v>33.044400000001652</v>
      </c>
      <c r="D836" s="306">
        <f t="shared" ca="1" si="356"/>
        <v>-0.56912962964942349</v>
      </c>
      <c r="E836" s="307">
        <f t="shared" ca="1" si="357"/>
        <v>-0.79771247194966932</v>
      </c>
      <c r="F836" s="304">
        <f t="shared" ca="1" si="358"/>
        <v>0.97992536616261849</v>
      </c>
      <c r="G836" s="306">
        <f t="shared" ca="1" si="359"/>
        <v>6.2726705151900228</v>
      </c>
      <c r="H836" s="307">
        <f t="shared" ca="1" si="360"/>
        <v>-99.330039454465975</v>
      </c>
      <c r="I836" s="304">
        <f t="shared" ca="1" si="361"/>
        <v>99.527901281087509</v>
      </c>
      <c r="J836" s="306">
        <f t="shared" ca="1" si="362"/>
        <v>612.90891036688618</v>
      </c>
      <c r="K836" s="307">
        <f t="shared" ca="1" si="363"/>
        <v>-12.050386213746989</v>
      </c>
      <c r="L836" s="304">
        <f t="shared" ref="L836:L899" ca="1" si="377">SQRT(pos_x^2+pos_z^2)</f>
        <v>613.02736008682689</v>
      </c>
      <c r="M836" s="306">
        <f t="shared" ca="1" si="364"/>
        <v>-1.5077302876256999</v>
      </c>
      <c r="N836" s="304">
        <f t="shared" ca="1" si="365"/>
        <v>-86.386582124998299</v>
      </c>
      <c r="P836" s="310">
        <f t="shared" ca="1" si="366"/>
        <v>23</v>
      </c>
      <c r="Q836" s="304">
        <f t="shared" ca="1" si="367"/>
        <v>0</v>
      </c>
      <c r="R836" s="306">
        <f t="shared" ca="1" si="368"/>
        <v>0</v>
      </c>
      <c r="S836" s="307">
        <f t="shared" ca="1" si="369"/>
        <v>2.7549999999999994</v>
      </c>
      <c r="T836" s="304">
        <f t="shared" ref="T836:T899" ca="1" si="378">m*g</f>
        <v>27.026549999999997</v>
      </c>
      <c r="U836" s="311">
        <f t="shared" ref="U836:U899" ca="1" si="379">IF(pos_xz&lt;L_rampe,Poids*COS(Beta),0)</f>
        <v>0</v>
      </c>
      <c r="V836" s="306">
        <f t="shared" ref="V836:V899" ca="1" si="380">Rho_moyen*(20000-Alt_rampe-pos_z)/(20000+Alt_rampe+pos_z)</f>
        <v>1.2264770622697247</v>
      </c>
      <c r="W836" s="304">
        <f t="shared" ref="W836:W899" ca="1" si="381">1/2*Rho*Sref*Cx*vit_xz^2</f>
        <v>24.878374005343243</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0.76025726921451309</v>
      </c>
      <c r="AH836" s="304">
        <f t="shared" ca="1" si="376"/>
        <v>-9.0302400313389466</v>
      </c>
    </row>
    <row r="837" spans="1:34" x14ac:dyDescent="0.2">
      <c r="A837" s="347">
        <f t="shared" ref="A837:A900" ca="1" si="383">IF(B836+0.01&lt;=T_ini+ROUNDUP(Temps_fin_propu,0), 0.01, IF(K836&gt;0, 0.1, 0.0001))</f>
        <v>1E-4</v>
      </c>
      <c r="B837" s="304">
        <f t="shared" ref="B837:B900" ca="1" si="384">B836+pas</f>
        <v>33.044500000001655</v>
      </c>
      <c r="D837" s="306">
        <f t="shared" ref="D837:D900" ca="1" si="385">IF(AND(L836&lt;L_rampe,Poussee&lt;Poids*SIN(M836)),0,(-W836+Poussee)/m*COS(M836)-U836/m*SIN(M836))</f>
        <v>-0.56912546593636348</v>
      </c>
      <c r="E837" s="307">
        <f t="shared" ref="E837:E900" ca="1" si="386">IF(AND(L836&lt;L_rampe,Poussee&lt;Poids*SIN(M836)),0,(-W836+Poussee)/m*SIN(M836)+U836/m*COS(M836)-Poids/m)</f>
        <v>-0.79768939814340278</v>
      </c>
      <c r="F837" s="304">
        <f t="shared" ref="F837:F900" ca="1" si="387">SQRT(acc_x^2+acc_z^2)</f>
        <v>0.97990416464451613</v>
      </c>
      <c r="G837" s="306">
        <f t="shared" ref="G837:G900" ca="1" si="388">G836+acc_x*pas</f>
        <v>6.2726136026434292</v>
      </c>
      <c r="H837" s="307">
        <f t="shared" ref="H837:H900" ca="1" si="389">H836+acc_z*pas</f>
        <v>-99.330119223405788</v>
      </c>
      <c r="I837" s="304">
        <f t="shared" ref="I837:I900" ca="1" si="390">SQRT(vit_x^2+vit_z^2)</f>
        <v>99.527977304595495</v>
      </c>
      <c r="J837" s="306">
        <f t="shared" ref="J837:J900" ca="1" si="391">J836+0.5*(vit_x+G836)*pas*(K836&gt;=0)</f>
        <v>612.90891036688618</v>
      </c>
      <c r="K837" s="307">
        <f t="shared" ref="K837:K900" ca="1" si="392">K836+0.5*(vit_z+H836)*pas</f>
        <v>-12.060319221680883</v>
      </c>
      <c r="L837" s="304">
        <f t="shared" ca="1" si="377"/>
        <v>613.02755542214618</v>
      </c>
      <c r="M837" s="306">
        <f t="shared" ref="M837:M900" ca="1" si="393">IF(AND(L836&gt;L_rampe,G837&gt;0),ATAN2(G837,H837),$M$4)</f>
        <v>-1.5077309088257169</v>
      </c>
      <c r="N837" s="304">
        <f t="shared" ref="N837:N900" ca="1" si="394">DEGREES(Beta)</f>
        <v>-86.386617717137497</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2.7549999999999994</v>
      </c>
      <c r="T837" s="304">
        <f t="shared" ca="1" si="378"/>
        <v>27.026549999999997</v>
      </c>
      <c r="U837" s="311">
        <f t="shared" ca="1" si="379"/>
        <v>0</v>
      </c>
      <c r="V837" s="306">
        <f t="shared" ca="1" si="380"/>
        <v>1.2264782805314114</v>
      </c>
      <c r="W837" s="304">
        <f t="shared" ca="1" si="381"/>
        <v>24.878436723377728</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0.76023488776959347</v>
      </c>
      <c r="AH837" s="304">
        <f t="shared" ref="AH837:AH900" ca="1" si="405">IF(AND(L836&lt;L_rampe,Poussee&lt;Poids*SIN(M836)), g*SIN(M836), (-W836+Poussee)/m)</f>
        <v>-9.0302627968578033</v>
      </c>
    </row>
    <row r="838" spans="1:34" x14ac:dyDescent="0.2">
      <c r="A838" s="347">
        <f t="shared" ca="1" si="383"/>
        <v>1E-4</v>
      </c>
      <c r="B838" s="304">
        <f t="shared" ca="1" si="384"/>
        <v>33.044600000001658</v>
      </c>
      <c r="D838" s="306">
        <f t="shared" ca="1" si="385"/>
        <v>-0.56912130223201685</v>
      </c>
      <c r="E838" s="307">
        <f t="shared" ca="1" si="386"/>
        <v>-0.79766632469395304</v>
      </c>
      <c r="F838" s="304">
        <f t="shared" ca="1" si="387"/>
        <v>0.97988296352422899</v>
      </c>
      <c r="G838" s="306">
        <f t="shared" ca="1" si="388"/>
        <v>6.2725566905132055</v>
      </c>
      <c r="H838" s="307">
        <f t="shared" ca="1" si="389"/>
        <v>-99.330198990038255</v>
      </c>
      <c r="I838" s="304">
        <f t="shared" ca="1" si="390"/>
        <v>99.528053325865358</v>
      </c>
      <c r="J838" s="306">
        <f t="shared" ca="1" si="391"/>
        <v>612.90891036688618</v>
      </c>
      <c r="K838" s="307">
        <f t="shared" ca="1" si="392"/>
        <v>-12.070252237591555</v>
      </c>
      <c r="L838" s="304">
        <f t="shared" ca="1" si="377"/>
        <v>613.02775091850674</v>
      </c>
      <c r="M838" s="306">
        <f t="shared" ca="1" si="393"/>
        <v>-1.5077315300191487</v>
      </c>
      <c r="N838" s="304">
        <f t="shared" ca="1" si="394"/>
        <v>-86.386653308899412</v>
      </c>
      <c r="P838" s="310">
        <f t="shared" ca="1" si="395"/>
        <v>23</v>
      </c>
      <c r="Q838" s="304">
        <f t="shared" ca="1" si="396"/>
        <v>0</v>
      </c>
      <c r="R838" s="306">
        <f t="shared" ca="1" si="397"/>
        <v>0</v>
      </c>
      <c r="S838" s="307">
        <f t="shared" ca="1" si="398"/>
        <v>2.7549999999999994</v>
      </c>
      <c r="T838" s="304">
        <f t="shared" ca="1" si="378"/>
        <v>27.026549999999997</v>
      </c>
      <c r="U838" s="311">
        <f t="shared" ca="1" si="379"/>
        <v>0</v>
      </c>
      <c r="V838" s="306">
        <f t="shared" ca="1" si="380"/>
        <v>1.2264794987952872</v>
      </c>
      <c r="W838" s="304">
        <f t="shared" ca="1" si="381"/>
        <v>24.878499440442244</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0.76021250666889451</v>
      </c>
      <c r="AH838" s="304">
        <f t="shared" ca="1" si="405"/>
        <v>-9.0302855620245861</v>
      </c>
    </row>
    <row r="839" spans="1:34" x14ac:dyDescent="0.2">
      <c r="A839" s="347">
        <f t="shared" ca="1" si="383"/>
        <v>1E-4</v>
      </c>
      <c r="B839" s="304">
        <f t="shared" ca="1" si="384"/>
        <v>33.044700000001662</v>
      </c>
      <c r="D839" s="306">
        <f t="shared" ca="1" si="385"/>
        <v>-0.56911713853638246</v>
      </c>
      <c r="E839" s="307">
        <f t="shared" ca="1" si="386"/>
        <v>-0.79764325160132188</v>
      </c>
      <c r="F839" s="304">
        <f t="shared" ca="1" si="387"/>
        <v>0.97986176280175852</v>
      </c>
      <c r="G839" s="306">
        <f t="shared" ca="1" si="388"/>
        <v>6.2724997787993519</v>
      </c>
      <c r="H839" s="307">
        <f t="shared" ca="1" si="389"/>
        <v>-99.33027875436342</v>
      </c>
      <c r="I839" s="304">
        <f t="shared" ca="1" si="390"/>
        <v>99.528129344897152</v>
      </c>
      <c r="J839" s="306">
        <f t="shared" ca="1" si="391"/>
        <v>612.90891036688618</v>
      </c>
      <c r="K839" s="307">
        <f t="shared" ca="1" si="392"/>
        <v>-12.080185261478775</v>
      </c>
      <c r="L839" s="304">
        <f t="shared" ca="1" si="377"/>
        <v>613.0279465759088</v>
      </c>
      <c r="M839" s="306">
        <f t="shared" ca="1" si="393"/>
        <v>-1.5077321512059956</v>
      </c>
      <c r="N839" s="304">
        <f t="shared" ca="1" si="394"/>
        <v>-86.386688900284014</v>
      </c>
      <c r="P839" s="310">
        <f t="shared" ca="1" si="395"/>
        <v>23</v>
      </c>
      <c r="Q839" s="304">
        <f t="shared" ca="1" si="396"/>
        <v>0</v>
      </c>
      <c r="R839" s="306">
        <f t="shared" ca="1" si="397"/>
        <v>0</v>
      </c>
      <c r="S839" s="307">
        <f t="shared" ca="1" si="398"/>
        <v>2.7549999999999994</v>
      </c>
      <c r="T839" s="304">
        <f t="shared" ca="1" si="378"/>
        <v>27.026549999999997</v>
      </c>
      <c r="U839" s="311">
        <f t="shared" ca="1" si="379"/>
        <v>0</v>
      </c>
      <c r="V839" s="306">
        <f t="shared" ca="1" si="380"/>
        <v>1.2264807170613523</v>
      </c>
      <c r="W839" s="304">
        <f t="shared" ca="1" si="381"/>
        <v>24.878562156536827</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0.76019012591242685</v>
      </c>
      <c r="AH839" s="304">
        <f t="shared" ca="1" si="405"/>
        <v>-9.0303083268392914</v>
      </c>
    </row>
    <row r="840" spans="1:34" x14ac:dyDescent="0.2">
      <c r="A840" s="347">
        <f t="shared" ca="1" si="383"/>
        <v>1E-4</v>
      </c>
      <c r="B840" s="304">
        <f t="shared" ca="1" si="384"/>
        <v>33.044800000001665</v>
      </c>
      <c r="D840" s="306">
        <f t="shared" ca="1" si="385"/>
        <v>-0.56911297484946022</v>
      </c>
      <c r="E840" s="307">
        <f t="shared" ca="1" si="386"/>
        <v>-0.79762017886549685</v>
      </c>
      <c r="F840" s="304">
        <f t="shared" ca="1" si="387"/>
        <v>0.97984056247709483</v>
      </c>
      <c r="G840" s="306">
        <f t="shared" ca="1" si="388"/>
        <v>6.2724428675018666</v>
      </c>
      <c r="H840" s="307">
        <f t="shared" ca="1" si="389"/>
        <v>-99.33035851638131</v>
      </c>
      <c r="I840" s="304">
        <f t="shared" ca="1" si="390"/>
        <v>99.528205361690908</v>
      </c>
      <c r="J840" s="306">
        <f t="shared" ca="1" si="391"/>
        <v>612.90891036688618</v>
      </c>
      <c r="K840" s="307">
        <f t="shared" ca="1" si="392"/>
        <v>-12.090118293342313</v>
      </c>
      <c r="L840" s="304">
        <f t="shared" ca="1" si="377"/>
        <v>613.02814239435259</v>
      </c>
      <c r="M840" s="306">
        <f t="shared" ca="1" si="393"/>
        <v>-1.5077327723862572</v>
      </c>
      <c r="N840" s="304">
        <f t="shared" ca="1" si="394"/>
        <v>-86.386724491291332</v>
      </c>
      <c r="P840" s="310">
        <f t="shared" ca="1" si="395"/>
        <v>23</v>
      </c>
      <c r="Q840" s="304">
        <f t="shared" ca="1" si="396"/>
        <v>0</v>
      </c>
      <c r="R840" s="306">
        <f t="shared" ca="1" si="397"/>
        <v>0</v>
      </c>
      <c r="S840" s="307">
        <f t="shared" ca="1" si="398"/>
        <v>2.7549999999999994</v>
      </c>
      <c r="T840" s="304">
        <f t="shared" ca="1" si="378"/>
        <v>27.026549999999997</v>
      </c>
      <c r="U840" s="311">
        <f t="shared" ca="1" si="379"/>
        <v>0</v>
      </c>
      <c r="V840" s="306">
        <f t="shared" ca="1" si="380"/>
        <v>1.2264819353296064</v>
      </c>
      <c r="W840" s="304">
        <f t="shared" ca="1" si="381"/>
        <v>24.878624871661472</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0.76016774550017097</v>
      </c>
      <c r="AH840" s="304">
        <f t="shared" ca="1" si="405"/>
        <v>-9.0303310913019352</v>
      </c>
    </row>
    <row r="841" spans="1:34" x14ac:dyDescent="0.2">
      <c r="A841" s="347">
        <f t="shared" ca="1" si="383"/>
        <v>1E-4</v>
      </c>
      <c r="B841" s="304">
        <f t="shared" ca="1" si="384"/>
        <v>33.044900000001668</v>
      </c>
      <c r="D841" s="306">
        <f t="shared" ca="1" si="385"/>
        <v>-0.56910881117125312</v>
      </c>
      <c r="E841" s="307">
        <f t="shared" ca="1" si="386"/>
        <v>-0.79759710648647975</v>
      </c>
      <c r="F841" s="304">
        <f t="shared" ca="1" si="387"/>
        <v>0.9798193625502416</v>
      </c>
      <c r="G841" s="306">
        <f t="shared" ca="1" si="388"/>
        <v>6.2723859566207496</v>
      </c>
      <c r="H841" s="307">
        <f t="shared" ca="1" si="389"/>
        <v>-99.330438276091954</v>
      </c>
      <c r="I841" s="304">
        <f t="shared" ca="1" si="390"/>
        <v>99.528281376246653</v>
      </c>
      <c r="J841" s="306">
        <f t="shared" ca="1" si="391"/>
        <v>612.90891036688618</v>
      </c>
      <c r="K841" s="307">
        <f t="shared" ca="1" si="392"/>
        <v>-12.100051333181936</v>
      </c>
      <c r="L841" s="304">
        <f t="shared" ca="1" si="377"/>
        <v>613.02833837383844</v>
      </c>
      <c r="M841" s="306">
        <f t="shared" ca="1" si="393"/>
        <v>-1.5077333935599342</v>
      </c>
      <c r="N841" s="304">
        <f t="shared" ca="1" si="394"/>
        <v>-86.386760081921366</v>
      </c>
      <c r="P841" s="310">
        <f t="shared" ca="1" si="395"/>
        <v>23</v>
      </c>
      <c r="Q841" s="304">
        <f t="shared" ca="1" si="396"/>
        <v>0</v>
      </c>
      <c r="R841" s="306">
        <f t="shared" ca="1" si="397"/>
        <v>0</v>
      </c>
      <c r="S841" s="307">
        <f t="shared" ca="1" si="398"/>
        <v>2.7549999999999994</v>
      </c>
      <c r="T841" s="304">
        <f t="shared" ca="1" si="378"/>
        <v>27.026549999999997</v>
      </c>
      <c r="U841" s="311">
        <f t="shared" ca="1" si="379"/>
        <v>0</v>
      </c>
      <c r="V841" s="306">
        <f t="shared" ca="1" si="380"/>
        <v>1.2264831536000496</v>
      </c>
      <c r="W841" s="304">
        <f t="shared" ca="1" si="381"/>
        <v>24.878687585816188</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0.7601453654321304</v>
      </c>
      <c r="AH841" s="304">
        <f t="shared" ca="1" si="405"/>
        <v>-9.030353855412514</v>
      </c>
    </row>
    <row r="842" spans="1:34" x14ac:dyDescent="0.2">
      <c r="A842" s="347">
        <f t="shared" ca="1" si="383"/>
        <v>1E-4</v>
      </c>
      <c r="B842" s="304">
        <f t="shared" ca="1" si="384"/>
        <v>33.045000000001671</v>
      </c>
      <c r="D842" s="306">
        <f t="shared" ca="1" si="385"/>
        <v>-0.5691046475017586</v>
      </c>
      <c r="E842" s="307">
        <f t="shared" ca="1" si="386"/>
        <v>-0.79757403446426522</v>
      </c>
      <c r="F842" s="304">
        <f t="shared" ca="1" si="387"/>
        <v>0.97979816302119382</v>
      </c>
      <c r="G842" s="306">
        <f t="shared" ca="1" si="388"/>
        <v>6.2723290461559991</v>
      </c>
      <c r="H842" s="307">
        <f t="shared" ca="1" si="389"/>
        <v>-99.330518033495395</v>
      </c>
      <c r="I842" s="304">
        <f t="shared" ca="1" si="390"/>
        <v>99.52835738856443</v>
      </c>
      <c r="J842" s="306">
        <f t="shared" ca="1" si="391"/>
        <v>612.90891036688618</v>
      </c>
      <c r="K842" s="307">
        <f t="shared" ca="1" si="392"/>
        <v>-12.109984380997416</v>
      </c>
      <c r="L842" s="304">
        <f t="shared" ca="1" si="377"/>
        <v>613.02853451436636</v>
      </c>
      <c r="M842" s="306">
        <f t="shared" ca="1" si="393"/>
        <v>-1.5077340147270262</v>
      </c>
      <c r="N842" s="304">
        <f t="shared" ca="1" si="394"/>
        <v>-86.386795672174102</v>
      </c>
      <c r="P842" s="310">
        <f t="shared" ca="1" si="395"/>
        <v>23</v>
      </c>
      <c r="Q842" s="304">
        <f t="shared" ca="1" si="396"/>
        <v>0</v>
      </c>
      <c r="R842" s="306">
        <f t="shared" ca="1" si="397"/>
        <v>0</v>
      </c>
      <c r="S842" s="307">
        <f t="shared" ca="1" si="398"/>
        <v>2.7549999999999994</v>
      </c>
      <c r="T842" s="304">
        <f t="shared" ca="1" si="378"/>
        <v>27.026549999999997</v>
      </c>
      <c r="U842" s="311">
        <f t="shared" ca="1" si="379"/>
        <v>0</v>
      </c>
      <c r="V842" s="306">
        <f t="shared" ca="1" si="380"/>
        <v>1.2264843718726819</v>
      </c>
      <c r="W842" s="304">
        <f t="shared" ca="1" si="381"/>
        <v>24.878750299001002</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0.76012298570830339</v>
      </c>
      <c r="AH842" s="304">
        <f t="shared" ca="1" si="405"/>
        <v>-9.0303766191710313</v>
      </c>
    </row>
    <row r="843" spans="1:34" x14ac:dyDescent="0.2">
      <c r="A843" s="347">
        <f t="shared" ca="1" si="383"/>
        <v>1E-4</v>
      </c>
      <c r="B843" s="304">
        <f t="shared" ca="1" si="384"/>
        <v>33.045100000001675</v>
      </c>
      <c r="D843" s="306">
        <f t="shared" ca="1" si="385"/>
        <v>-0.56910048384098022</v>
      </c>
      <c r="E843" s="307">
        <f t="shared" ca="1" si="386"/>
        <v>-0.79755096279884619</v>
      </c>
      <c r="F843" s="304">
        <f t="shared" ca="1" si="387"/>
        <v>0.97977696388994795</v>
      </c>
      <c r="G843" s="306">
        <f t="shared" ca="1" si="388"/>
        <v>6.272272136107615</v>
      </c>
      <c r="H843" s="307">
        <f t="shared" ca="1" si="389"/>
        <v>-99.330597788591675</v>
      </c>
      <c r="I843" s="304">
        <f t="shared" ca="1" si="390"/>
        <v>99.528433398644253</v>
      </c>
      <c r="J843" s="306">
        <f t="shared" ca="1" si="391"/>
        <v>612.90891036688618</v>
      </c>
      <c r="K843" s="307">
        <f t="shared" ca="1" si="392"/>
        <v>-12.119917436788519</v>
      </c>
      <c r="L843" s="304">
        <f t="shared" ca="1" si="377"/>
        <v>613.0287308159368</v>
      </c>
      <c r="M843" s="306">
        <f t="shared" ca="1" si="393"/>
        <v>-1.5077346358875334</v>
      </c>
      <c r="N843" s="304">
        <f t="shared" ca="1" si="394"/>
        <v>-86.386831262049569</v>
      </c>
      <c r="P843" s="310">
        <f t="shared" ca="1" si="395"/>
        <v>23</v>
      </c>
      <c r="Q843" s="304">
        <f t="shared" ca="1" si="396"/>
        <v>0</v>
      </c>
      <c r="R843" s="306">
        <f t="shared" ca="1" si="397"/>
        <v>0</v>
      </c>
      <c r="S843" s="307">
        <f t="shared" ca="1" si="398"/>
        <v>2.7549999999999994</v>
      </c>
      <c r="T843" s="304">
        <f t="shared" ca="1" si="378"/>
        <v>27.026549999999997</v>
      </c>
      <c r="U843" s="311">
        <f t="shared" ca="1" si="379"/>
        <v>0</v>
      </c>
      <c r="V843" s="306">
        <f t="shared" ca="1" si="380"/>
        <v>1.2264855901475036</v>
      </c>
      <c r="W843" s="304">
        <f t="shared" ca="1" si="381"/>
        <v>24.878813011215904</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0.76010060632867749</v>
      </c>
      <c r="AH843" s="304">
        <f t="shared" ca="1" si="405"/>
        <v>-9.0303993825774977</v>
      </c>
    </row>
    <row r="844" spans="1:34" x14ac:dyDescent="0.2">
      <c r="A844" s="347">
        <f t="shared" ca="1" si="383"/>
        <v>1E-4</v>
      </c>
      <c r="B844" s="304">
        <f t="shared" ca="1" si="384"/>
        <v>33.045200000001678</v>
      </c>
      <c r="D844" s="306">
        <f t="shared" ca="1" si="385"/>
        <v>-0.56909632018891698</v>
      </c>
      <c r="E844" s="307">
        <f t="shared" ca="1" si="386"/>
        <v>-0.79752789149022618</v>
      </c>
      <c r="F844" s="304">
        <f t="shared" ca="1" si="387"/>
        <v>0.97975576515650686</v>
      </c>
      <c r="G844" s="306">
        <f t="shared" ca="1" si="388"/>
        <v>6.2722152264755957</v>
      </c>
      <c r="H844" s="307">
        <f t="shared" ca="1" si="389"/>
        <v>-99.330677541380823</v>
      </c>
      <c r="I844" s="304">
        <f t="shared" ca="1" si="390"/>
        <v>99.52850940648618</v>
      </c>
      <c r="J844" s="306">
        <f t="shared" ca="1" si="391"/>
        <v>612.90891036688618</v>
      </c>
      <c r="K844" s="307">
        <f t="shared" ca="1" si="392"/>
        <v>-12.129850500555017</v>
      </c>
      <c r="L844" s="304">
        <f t="shared" ca="1" si="377"/>
        <v>613.02892727854976</v>
      </c>
      <c r="M844" s="306">
        <f t="shared" ca="1" si="393"/>
        <v>-1.5077352570414559</v>
      </c>
      <c r="N844" s="304">
        <f t="shared" ca="1" si="394"/>
        <v>-86.386866851547765</v>
      </c>
      <c r="P844" s="310">
        <f t="shared" ca="1" si="395"/>
        <v>23</v>
      </c>
      <c r="Q844" s="304">
        <f t="shared" ca="1" si="396"/>
        <v>0</v>
      </c>
      <c r="R844" s="306">
        <f t="shared" ca="1" si="397"/>
        <v>0</v>
      </c>
      <c r="S844" s="307">
        <f t="shared" ca="1" si="398"/>
        <v>2.7549999999999994</v>
      </c>
      <c r="T844" s="304">
        <f t="shared" ca="1" si="378"/>
        <v>27.026549999999997</v>
      </c>
      <c r="U844" s="311">
        <f t="shared" ca="1" si="379"/>
        <v>0</v>
      </c>
      <c r="V844" s="306">
        <f t="shared" ca="1" si="380"/>
        <v>1.2264868084245135</v>
      </c>
      <c r="W844" s="304">
        <f t="shared" ca="1" si="381"/>
        <v>24.878875722460915</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0.7600782272932598</v>
      </c>
      <c r="AH844" s="304">
        <f t="shared" ca="1" si="405"/>
        <v>-9.030422145631908</v>
      </c>
    </row>
    <row r="845" spans="1:34" x14ac:dyDescent="0.2">
      <c r="A845" s="347">
        <f t="shared" ca="1" si="383"/>
        <v>1E-4</v>
      </c>
      <c r="B845" s="304">
        <f t="shared" ca="1" si="384"/>
        <v>33.045300000001681</v>
      </c>
      <c r="D845" s="306">
        <f t="shared" ca="1" si="385"/>
        <v>-0.56909215654557055</v>
      </c>
      <c r="E845" s="307">
        <f t="shared" ca="1" si="386"/>
        <v>-0.79750482053839455</v>
      </c>
      <c r="F845" s="304">
        <f t="shared" ca="1" si="387"/>
        <v>0.97973456682086346</v>
      </c>
      <c r="G845" s="306">
        <f t="shared" ca="1" si="388"/>
        <v>6.2721583172599411</v>
      </c>
      <c r="H845" s="307">
        <f t="shared" ca="1" si="389"/>
        <v>-99.330757291862881</v>
      </c>
      <c r="I845" s="304">
        <f t="shared" ca="1" si="390"/>
        <v>99.528585412090251</v>
      </c>
      <c r="J845" s="306">
        <f t="shared" ca="1" si="391"/>
        <v>612.90891036688618</v>
      </c>
      <c r="K845" s="307">
        <f t="shared" ca="1" si="392"/>
        <v>-12.139783572296679</v>
      </c>
      <c r="L845" s="304">
        <f t="shared" ca="1" si="377"/>
        <v>613.0291239022057</v>
      </c>
      <c r="M845" s="306">
        <f t="shared" ca="1" si="393"/>
        <v>-1.5077358781887942</v>
      </c>
      <c r="N845" s="304">
        <f t="shared" ca="1" si="394"/>
        <v>-86.386902440668692</v>
      </c>
      <c r="P845" s="310">
        <f t="shared" ca="1" si="395"/>
        <v>23</v>
      </c>
      <c r="Q845" s="304">
        <f t="shared" ca="1" si="396"/>
        <v>0</v>
      </c>
      <c r="R845" s="306">
        <f t="shared" ca="1" si="397"/>
        <v>0</v>
      </c>
      <c r="S845" s="307">
        <f t="shared" ca="1" si="398"/>
        <v>2.7549999999999994</v>
      </c>
      <c r="T845" s="304">
        <f t="shared" ca="1" si="378"/>
        <v>27.026549999999997</v>
      </c>
      <c r="U845" s="311">
        <f t="shared" ca="1" si="379"/>
        <v>0</v>
      </c>
      <c r="V845" s="306">
        <f t="shared" ca="1" si="380"/>
        <v>1.226488026703713</v>
      </c>
      <c r="W845" s="304">
        <f t="shared" ca="1" si="381"/>
        <v>24.87893843273606</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0.76005584860203967</v>
      </c>
      <c r="AH845" s="304">
        <f t="shared" ca="1" si="405"/>
        <v>-9.0304449083342728</v>
      </c>
    </row>
    <row r="846" spans="1:34" x14ac:dyDescent="0.2">
      <c r="A846" s="347">
        <f t="shared" ca="1" si="383"/>
        <v>1E-4</v>
      </c>
      <c r="B846" s="304">
        <f t="shared" ca="1" si="384"/>
        <v>33.045400000001685</v>
      </c>
      <c r="D846" s="306">
        <f t="shared" ca="1" si="385"/>
        <v>-0.56908799291093848</v>
      </c>
      <c r="E846" s="307">
        <f t="shared" ca="1" si="386"/>
        <v>-0.7974817499433442</v>
      </c>
      <c r="F846" s="304">
        <f t="shared" ca="1" si="387"/>
        <v>0.97971336888301108</v>
      </c>
      <c r="G846" s="306">
        <f t="shared" ca="1" si="388"/>
        <v>6.2721014084606503</v>
      </c>
      <c r="H846" s="307">
        <f t="shared" ca="1" si="389"/>
        <v>-99.330837040037878</v>
      </c>
      <c r="I846" s="304">
        <f t="shared" ca="1" si="390"/>
        <v>99.528661415456483</v>
      </c>
      <c r="J846" s="306">
        <f t="shared" ca="1" si="391"/>
        <v>612.90891036688618</v>
      </c>
      <c r="K846" s="307">
        <f t="shared" ca="1" si="392"/>
        <v>-12.149716652013273</v>
      </c>
      <c r="L846" s="304">
        <f t="shared" ca="1" si="377"/>
        <v>613.02932068690473</v>
      </c>
      <c r="M846" s="306">
        <f t="shared" ca="1" si="393"/>
        <v>-1.5077364993295477</v>
      </c>
      <c r="N846" s="304">
        <f t="shared" ca="1" si="394"/>
        <v>-86.386938029412363</v>
      </c>
      <c r="P846" s="310">
        <f t="shared" ca="1" si="395"/>
        <v>23</v>
      </c>
      <c r="Q846" s="304">
        <f t="shared" ca="1" si="396"/>
        <v>0</v>
      </c>
      <c r="R846" s="306">
        <f t="shared" ca="1" si="397"/>
        <v>0</v>
      </c>
      <c r="S846" s="307">
        <f t="shared" ca="1" si="398"/>
        <v>2.7549999999999994</v>
      </c>
      <c r="T846" s="304">
        <f t="shared" ca="1" si="378"/>
        <v>27.026549999999997</v>
      </c>
      <c r="U846" s="311">
        <f t="shared" ca="1" si="379"/>
        <v>0</v>
      </c>
      <c r="V846" s="306">
        <f t="shared" ca="1" si="380"/>
        <v>1.2264892449851015</v>
      </c>
      <c r="W846" s="304">
        <f t="shared" ca="1" si="381"/>
        <v>24.879001142041336</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0.76003347025501178</v>
      </c>
      <c r="AH846" s="304">
        <f t="shared" ca="1" si="405"/>
        <v>-9.0304676706845974</v>
      </c>
    </row>
    <row r="847" spans="1:34" x14ac:dyDescent="0.2">
      <c r="A847" s="347">
        <f t="shared" ca="1" si="383"/>
        <v>1E-4</v>
      </c>
      <c r="B847" s="304">
        <f t="shared" ca="1" si="384"/>
        <v>33.045500000001688</v>
      </c>
      <c r="D847" s="306">
        <f t="shared" ca="1" si="385"/>
        <v>-0.56908382928502566</v>
      </c>
      <c r="E847" s="307">
        <f t="shared" ca="1" si="386"/>
        <v>-0.79745867970507689</v>
      </c>
      <c r="F847" s="304">
        <f t="shared" ca="1" si="387"/>
        <v>0.97969217134295439</v>
      </c>
      <c r="G847" s="306">
        <f t="shared" ca="1" si="388"/>
        <v>6.2720445000777216</v>
      </c>
      <c r="H847" s="307">
        <f t="shared" ca="1" si="389"/>
        <v>-99.330916785905842</v>
      </c>
      <c r="I847" s="304">
        <f t="shared" ca="1" si="390"/>
        <v>99.528737416584889</v>
      </c>
      <c r="J847" s="306">
        <f t="shared" ca="1" si="391"/>
        <v>612.90891036688618</v>
      </c>
      <c r="K847" s="307">
        <f t="shared" ca="1" si="392"/>
        <v>-12.159649739704571</v>
      </c>
      <c r="L847" s="304">
        <f t="shared" ca="1" si="377"/>
        <v>613.02951763264718</v>
      </c>
      <c r="M847" s="306">
        <f t="shared" ca="1" si="393"/>
        <v>-1.5077371204637169</v>
      </c>
      <c r="N847" s="304">
        <f t="shared" ca="1" si="394"/>
        <v>-86.386973617778764</v>
      </c>
      <c r="P847" s="310">
        <f t="shared" ca="1" si="395"/>
        <v>23</v>
      </c>
      <c r="Q847" s="304">
        <f t="shared" ca="1" si="396"/>
        <v>0</v>
      </c>
      <c r="R847" s="306">
        <f t="shared" ca="1" si="397"/>
        <v>0</v>
      </c>
      <c r="S847" s="307">
        <f t="shared" ca="1" si="398"/>
        <v>2.7549999999999994</v>
      </c>
      <c r="T847" s="304">
        <f t="shared" ca="1" si="378"/>
        <v>27.026549999999997</v>
      </c>
      <c r="U847" s="311">
        <f t="shared" ca="1" si="379"/>
        <v>0</v>
      </c>
      <c r="V847" s="306">
        <f t="shared" ca="1" si="380"/>
        <v>1.2264904632686786</v>
      </c>
      <c r="W847" s="304">
        <f t="shared" ca="1" si="381"/>
        <v>24.879063850376735</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0.76001109225217611</v>
      </c>
      <c r="AH847" s="304">
        <f t="shared" ca="1" si="405"/>
        <v>-9.0304904326828819</v>
      </c>
    </row>
    <row r="848" spans="1:34" x14ac:dyDescent="0.2">
      <c r="A848" s="347">
        <f t="shared" ca="1" si="383"/>
        <v>1E-4</v>
      </c>
      <c r="B848" s="304">
        <f t="shared" ca="1" si="384"/>
        <v>33.045600000001691</v>
      </c>
      <c r="D848" s="306">
        <f t="shared" ca="1" si="385"/>
        <v>-0.56907966566782919</v>
      </c>
      <c r="E848" s="307">
        <f t="shared" ca="1" si="386"/>
        <v>-0.7974356098235944</v>
      </c>
      <c r="F848" s="304">
        <f t="shared" ca="1" si="387"/>
        <v>0.97967097420069371</v>
      </c>
      <c r="G848" s="306">
        <f t="shared" ca="1" si="388"/>
        <v>6.271987592111155</v>
      </c>
      <c r="H848" s="307">
        <f t="shared" ca="1" si="389"/>
        <v>-99.33099652946683</v>
      </c>
      <c r="I848" s="304">
        <f t="shared" ca="1" si="390"/>
        <v>99.528813415475554</v>
      </c>
      <c r="J848" s="306">
        <f t="shared" ca="1" si="391"/>
        <v>612.90891036688618</v>
      </c>
      <c r="K848" s="307">
        <f t="shared" ca="1" si="392"/>
        <v>-12.16958283537034</v>
      </c>
      <c r="L848" s="304">
        <f t="shared" ca="1" si="377"/>
        <v>613.02971473943308</v>
      </c>
      <c r="M848" s="306">
        <f t="shared" ca="1" si="393"/>
        <v>-1.5077377415913018</v>
      </c>
      <c r="N848" s="304">
        <f t="shared" ca="1" si="394"/>
        <v>-86.387009205767924</v>
      </c>
      <c r="P848" s="310">
        <f t="shared" ca="1" si="395"/>
        <v>23</v>
      </c>
      <c r="Q848" s="304">
        <f t="shared" ca="1" si="396"/>
        <v>0</v>
      </c>
      <c r="R848" s="306">
        <f t="shared" ca="1" si="397"/>
        <v>0</v>
      </c>
      <c r="S848" s="307">
        <f t="shared" ca="1" si="398"/>
        <v>2.7549999999999994</v>
      </c>
      <c r="T848" s="304">
        <f t="shared" ca="1" si="378"/>
        <v>27.026549999999997</v>
      </c>
      <c r="U848" s="311">
        <f t="shared" ca="1" si="379"/>
        <v>0</v>
      </c>
      <c r="V848" s="306">
        <f t="shared" ca="1" si="380"/>
        <v>1.2264916815544449</v>
      </c>
      <c r="W848" s="304">
        <f t="shared" ca="1" si="381"/>
        <v>24.8791265577423</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0.75998871459353445</v>
      </c>
      <c r="AH848" s="304">
        <f t="shared" ca="1" si="405"/>
        <v>-9.0305131943291244</v>
      </c>
    </row>
    <row r="849" spans="1:34" x14ac:dyDescent="0.2">
      <c r="A849" s="347">
        <f t="shared" ca="1" si="383"/>
        <v>1E-4</v>
      </c>
      <c r="B849" s="304">
        <f t="shared" ca="1" si="384"/>
        <v>33.045700000001695</v>
      </c>
      <c r="D849" s="306">
        <f t="shared" ca="1" si="385"/>
        <v>-0.56907550205935131</v>
      </c>
      <c r="E849" s="307">
        <f t="shared" ca="1" si="386"/>
        <v>-0.79741254029888253</v>
      </c>
      <c r="F849" s="304">
        <f t="shared" ca="1" si="387"/>
        <v>0.97964977745621917</v>
      </c>
      <c r="G849" s="306">
        <f t="shared" ca="1" si="388"/>
        <v>6.2719306845609486</v>
      </c>
      <c r="H849" s="307">
        <f t="shared" ca="1" si="389"/>
        <v>-99.331076270720857</v>
      </c>
      <c r="I849" s="304">
        <f t="shared" ca="1" si="390"/>
        <v>99.528889412128478</v>
      </c>
      <c r="J849" s="306">
        <f t="shared" ca="1" si="391"/>
        <v>612.90891036688618</v>
      </c>
      <c r="K849" s="307">
        <f t="shared" ca="1" si="392"/>
        <v>-12.179515939010349</v>
      </c>
      <c r="L849" s="304">
        <f t="shared" ca="1" si="377"/>
        <v>613.02991200726274</v>
      </c>
      <c r="M849" s="306">
        <f t="shared" ca="1" si="393"/>
        <v>-1.5077383627123024</v>
      </c>
      <c r="N849" s="304">
        <f t="shared" ca="1" si="394"/>
        <v>-86.387044793379829</v>
      </c>
      <c r="P849" s="310">
        <f t="shared" ca="1" si="395"/>
        <v>23</v>
      </c>
      <c r="Q849" s="304">
        <f t="shared" ca="1" si="396"/>
        <v>0</v>
      </c>
      <c r="R849" s="306">
        <f t="shared" ca="1" si="397"/>
        <v>0</v>
      </c>
      <c r="S849" s="307">
        <f t="shared" ca="1" si="398"/>
        <v>2.7549999999999994</v>
      </c>
      <c r="T849" s="304">
        <f t="shared" ca="1" si="378"/>
        <v>27.026549999999997</v>
      </c>
      <c r="U849" s="311">
        <f t="shared" ca="1" si="379"/>
        <v>0</v>
      </c>
      <c r="V849" s="306">
        <f t="shared" ca="1" si="380"/>
        <v>1.2264928998424001</v>
      </c>
      <c r="W849" s="304">
        <f t="shared" ca="1" si="381"/>
        <v>24.879189264138038</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0.75996633727906904</v>
      </c>
      <c r="AH849" s="304">
        <f t="shared" ca="1" si="405"/>
        <v>-9.0305359556233409</v>
      </c>
    </row>
    <row r="850" spans="1:34" x14ac:dyDescent="0.2">
      <c r="A850" s="347">
        <f t="shared" ca="1" si="383"/>
        <v>1E-4</v>
      </c>
      <c r="B850" s="304">
        <f t="shared" ca="1" si="384"/>
        <v>33.045800000001698</v>
      </c>
      <c r="D850" s="306">
        <f t="shared" ca="1" si="385"/>
        <v>-0.56907133845959323</v>
      </c>
      <c r="E850" s="307">
        <f t="shared" ca="1" si="386"/>
        <v>-0.79738947113093417</v>
      </c>
      <c r="F850" s="304">
        <f t="shared" ca="1" si="387"/>
        <v>0.97962858110952633</v>
      </c>
      <c r="G850" s="306">
        <f t="shared" ca="1" si="388"/>
        <v>6.2718737774271025</v>
      </c>
      <c r="H850" s="307">
        <f t="shared" ca="1" si="389"/>
        <v>-99.331156009667964</v>
      </c>
      <c r="I850" s="304">
        <f t="shared" ca="1" si="390"/>
        <v>99.528965406543705</v>
      </c>
      <c r="J850" s="306">
        <f t="shared" ca="1" si="391"/>
        <v>612.90891036688618</v>
      </c>
      <c r="K850" s="307">
        <f t="shared" ca="1" si="392"/>
        <v>-12.189449050624368</v>
      </c>
      <c r="L850" s="304">
        <f t="shared" ca="1" si="377"/>
        <v>613.03010943613651</v>
      </c>
      <c r="M850" s="306">
        <f t="shared" ca="1" si="393"/>
        <v>-1.5077389838267192</v>
      </c>
      <c r="N850" s="304">
        <f t="shared" ca="1" si="394"/>
        <v>-86.387080380614506</v>
      </c>
      <c r="P850" s="310">
        <f t="shared" ca="1" si="395"/>
        <v>23</v>
      </c>
      <c r="Q850" s="304">
        <f t="shared" ca="1" si="396"/>
        <v>0</v>
      </c>
      <c r="R850" s="306">
        <f t="shared" ca="1" si="397"/>
        <v>0</v>
      </c>
      <c r="S850" s="307">
        <f t="shared" ca="1" si="398"/>
        <v>2.7549999999999994</v>
      </c>
      <c r="T850" s="304">
        <f t="shared" ca="1" si="378"/>
        <v>27.026549999999997</v>
      </c>
      <c r="U850" s="311">
        <f t="shared" ca="1" si="379"/>
        <v>0</v>
      </c>
      <c r="V850" s="306">
        <f t="shared" ca="1" si="380"/>
        <v>1.2264941181325442</v>
      </c>
      <c r="W850" s="304">
        <f t="shared" ca="1" si="381"/>
        <v>24.879251969563946</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0.75994396030878342</v>
      </c>
      <c r="AH850" s="304">
        <f t="shared" ca="1" si="405"/>
        <v>-9.0305587165655332</v>
      </c>
    </row>
    <row r="851" spans="1:34" x14ac:dyDescent="0.2">
      <c r="A851" s="347">
        <f t="shared" ca="1" si="383"/>
        <v>1E-4</v>
      </c>
      <c r="B851" s="304">
        <f t="shared" ca="1" si="384"/>
        <v>33.045900000001701</v>
      </c>
      <c r="D851" s="306">
        <f t="shared" ca="1" si="385"/>
        <v>-0.56906717486855174</v>
      </c>
      <c r="E851" s="307">
        <f t="shared" ca="1" si="386"/>
        <v>-0.79736640231975642</v>
      </c>
      <c r="F851" s="304">
        <f t="shared" ca="1" si="387"/>
        <v>0.97960738516061963</v>
      </c>
      <c r="G851" s="306">
        <f t="shared" ca="1" si="388"/>
        <v>6.2718168707096158</v>
      </c>
      <c r="H851" s="307">
        <f t="shared" ca="1" si="389"/>
        <v>-99.331235746308195</v>
      </c>
      <c r="I851" s="304">
        <f t="shared" ca="1" si="390"/>
        <v>99.529041398721276</v>
      </c>
      <c r="J851" s="306">
        <f t="shared" ca="1" si="391"/>
        <v>612.90891036688618</v>
      </c>
      <c r="K851" s="307">
        <f t="shared" ca="1" si="392"/>
        <v>-12.199382170212168</v>
      </c>
      <c r="L851" s="304">
        <f t="shared" ca="1" si="377"/>
        <v>613.0303070260544</v>
      </c>
      <c r="M851" s="306">
        <f t="shared" ca="1" si="393"/>
        <v>-1.5077396049345517</v>
      </c>
      <c r="N851" s="304">
        <f t="shared" ca="1" si="394"/>
        <v>-86.387115967471928</v>
      </c>
      <c r="P851" s="310">
        <f t="shared" ca="1" si="395"/>
        <v>23</v>
      </c>
      <c r="Q851" s="304">
        <f t="shared" ca="1" si="396"/>
        <v>0</v>
      </c>
      <c r="R851" s="306">
        <f t="shared" ca="1" si="397"/>
        <v>0</v>
      </c>
      <c r="S851" s="307">
        <f t="shared" ca="1" si="398"/>
        <v>2.7549999999999994</v>
      </c>
      <c r="T851" s="304">
        <f t="shared" ca="1" si="378"/>
        <v>27.026549999999997</v>
      </c>
      <c r="U851" s="311">
        <f t="shared" ca="1" si="379"/>
        <v>0</v>
      </c>
      <c r="V851" s="306">
        <f t="shared" ca="1" si="380"/>
        <v>1.2264953364248772</v>
      </c>
      <c r="W851" s="304">
        <f t="shared" ca="1" si="381"/>
        <v>24.879314674020048</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0.75992158368267404</v>
      </c>
      <c r="AH851" s="304">
        <f t="shared" ca="1" si="405"/>
        <v>-9.0305814771556996</v>
      </c>
    </row>
    <row r="852" spans="1:34" x14ac:dyDescent="0.2">
      <c r="A852" s="347">
        <f t="shared" ca="1" si="383"/>
        <v>1E-4</v>
      </c>
      <c r="B852" s="304">
        <f t="shared" ca="1" si="384"/>
        <v>33.046000000001705</v>
      </c>
      <c r="D852" s="306">
        <f t="shared" ca="1" si="385"/>
        <v>-0.56906301128623271</v>
      </c>
      <c r="E852" s="307">
        <f t="shared" ca="1" si="386"/>
        <v>-0.79734333386533685</v>
      </c>
      <c r="F852" s="304">
        <f t="shared" ca="1" si="387"/>
        <v>0.97958618960949273</v>
      </c>
      <c r="G852" s="306">
        <f t="shared" ca="1" si="388"/>
        <v>6.2717599644084876</v>
      </c>
      <c r="H852" s="307">
        <f t="shared" ca="1" si="389"/>
        <v>-99.331315480641578</v>
      </c>
      <c r="I852" s="304">
        <f t="shared" ca="1" si="390"/>
        <v>99.529117388661206</v>
      </c>
      <c r="J852" s="306">
        <f t="shared" ca="1" si="391"/>
        <v>612.90891036688618</v>
      </c>
      <c r="K852" s="307">
        <f t="shared" ca="1" si="392"/>
        <v>-12.209315297773516</v>
      </c>
      <c r="L852" s="304">
        <f t="shared" ca="1" si="377"/>
        <v>613.03050477701686</v>
      </c>
      <c r="M852" s="306">
        <f t="shared" ca="1" si="393"/>
        <v>-1.5077402260358004</v>
      </c>
      <c r="N852" s="304">
        <f t="shared" ca="1" si="394"/>
        <v>-86.387151553952123</v>
      </c>
      <c r="P852" s="310">
        <f t="shared" ca="1" si="395"/>
        <v>23</v>
      </c>
      <c r="Q852" s="304">
        <f t="shared" ca="1" si="396"/>
        <v>0</v>
      </c>
      <c r="R852" s="306">
        <f t="shared" ca="1" si="397"/>
        <v>0</v>
      </c>
      <c r="S852" s="307">
        <f t="shared" ca="1" si="398"/>
        <v>2.7549999999999994</v>
      </c>
      <c r="T852" s="304">
        <f t="shared" ca="1" si="378"/>
        <v>27.026549999999997</v>
      </c>
      <c r="U852" s="311">
        <f t="shared" ca="1" si="379"/>
        <v>0</v>
      </c>
      <c r="V852" s="306">
        <f t="shared" ca="1" si="380"/>
        <v>1.2264965547193987</v>
      </c>
      <c r="W852" s="304">
        <f t="shared" ca="1" si="381"/>
        <v>24.879377377506334</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0.75989920740073558</v>
      </c>
      <c r="AH852" s="304">
        <f t="shared" ca="1" si="405"/>
        <v>-9.0306042373938489</v>
      </c>
    </row>
    <row r="853" spans="1:34" x14ac:dyDescent="0.2">
      <c r="A853" s="347">
        <f t="shared" ca="1" si="383"/>
        <v>1E-4</v>
      </c>
      <c r="B853" s="304">
        <f t="shared" ca="1" si="384"/>
        <v>33.046100000001708</v>
      </c>
      <c r="D853" s="306">
        <f t="shared" ca="1" si="385"/>
        <v>-0.56905884771263293</v>
      </c>
      <c r="E853" s="307">
        <f t="shared" ca="1" si="386"/>
        <v>-0.79732026576768078</v>
      </c>
      <c r="F853" s="304">
        <f t="shared" ca="1" si="387"/>
        <v>0.97956499445614875</v>
      </c>
      <c r="G853" s="306">
        <f t="shared" ca="1" si="388"/>
        <v>6.2717030585237161</v>
      </c>
      <c r="H853" s="307">
        <f t="shared" ca="1" si="389"/>
        <v>-99.331395212668156</v>
      </c>
      <c r="I853" s="304">
        <f t="shared" ca="1" si="390"/>
        <v>99.529193376363551</v>
      </c>
      <c r="J853" s="306">
        <f t="shared" ca="1" si="391"/>
        <v>612.90891036688618</v>
      </c>
      <c r="K853" s="307">
        <f t="shared" ca="1" si="392"/>
        <v>-12.219248433308183</v>
      </c>
      <c r="L853" s="304">
        <f t="shared" ca="1" si="377"/>
        <v>613.03070268902411</v>
      </c>
      <c r="M853" s="306">
        <f t="shared" ca="1" si="393"/>
        <v>-1.507740847130465</v>
      </c>
      <c r="N853" s="304">
        <f t="shared" ca="1" si="394"/>
        <v>-86.387187140055076</v>
      </c>
      <c r="P853" s="310">
        <f t="shared" ca="1" si="395"/>
        <v>23</v>
      </c>
      <c r="Q853" s="304">
        <f t="shared" ca="1" si="396"/>
        <v>0</v>
      </c>
      <c r="R853" s="306">
        <f t="shared" ca="1" si="397"/>
        <v>0</v>
      </c>
      <c r="S853" s="307">
        <f t="shared" ca="1" si="398"/>
        <v>2.7549999999999994</v>
      </c>
      <c r="T853" s="304">
        <f t="shared" ca="1" si="378"/>
        <v>27.026549999999997</v>
      </c>
      <c r="U853" s="311">
        <f t="shared" ca="1" si="379"/>
        <v>0</v>
      </c>
      <c r="V853" s="306">
        <f t="shared" ca="1" si="380"/>
        <v>1.2264977730161095</v>
      </c>
      <c r="W853" s="304">
        <f t="shared" ca="1" si="381"/>
        <v>24.879440080022846</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0.75987683146297158</v>
      </c>
      <c r="AH853" s="304">
        <f t="shared" ca="1" si="405"/>
        <v>-9.0306269972799775</v>
      </c>
    </row>
    <row r="854" spans="1:34" x14ac:dyDescent="0.2">
      <c r="A854" s="347">
        <f t="shared" ca="1" si="383"/>
        <v>1E-4</v>
      </c>
      <c r="B854" s="304">
        <f t="shared" ca="1" si="384"/>
        <v>33.046200000001711</v>
      </c>
      <c r="D854" s="306">
        <f t="shared" ca="1" si="385"/>
        <v>-0.56905468414775651</v>
      </c>
      <c r="E854" s="307">
        <f t="shared" ca="1" si="386"/>
        <v>-0.79729719802677224</v>
      </c>
      <c r="F854" s="304">
        <f t="shared" ca="1" si="387"/>
        <v>0.97954379970057748</v>
      </c>
      <c r="G854" s="306">
        <f t="shared" ca="1" si="388"/>
        <v>6.2716461530553014</v>
      </c>
      <c r="H854" s="307">
        <f t="shared" ca="1" si="389"/>
        <v>-99.331474942387956</v>
      </c>
      <c r="I854" s="304">
        <f t="shared" ca="1" si="390"/>
        <v>99.529269361828327</v>
      </c>
      <c r="J854" s="306">
        <f t="shared" ca="1" si="391"/>
        <v>612.90891036688618</v>
      </c>
      <c r="K854" s="307">
        <f t="shared" ca="1" si="392"/>
        <v>-12.229181576815936</v>
      </c>
      <c r="L854" s="304">
        <f t="shared" ca="1" si="377"/>
        <v>613.03090076207616</v>
      </c>
      <c r="M854" s="306">
        <f t="shared" ca="1" si="393"/>
        <v>-1.5077414682185462</v>
      </c>
      <c r="N854" s="304">
        <f t="shared" ca="1" si="394"/>
        <v>-86.387222725780845</v>
      </c>
      <c r="P854" s="310">
        <f t="shared" ca="1" si="395"/>
        <v>23</v>
      </c>
      <c r="Q854" s="304">
        <f t="shared" ca="1" si="396"/>
        <v>0</v>
      </c>
      <c r="R854" s="306">
        <f t="shared" ca="1" si="397"/>
        <v>0</v>
      </c>
      <c r="S854" s="307">
        <f t="shared" ca="1" si="398"/>
        <v>2.7549999999999994</v>
      </c>
      <c r="T854" s="304">
        <f t="shared" ca="1" si="378"/>
        <v>27.026549999999997</v>
      </c>
      <c r="U854" s="311">
        <f t="shared" ca="1" si="379"/>
        <v>0</v>
      </c>
      <c r="V854" s="306">
        <f t="shared" ca="1" si="380"/>
        <v>1.2264989913150086</v>
      </c>
      <c r="W854" s="304">
        <f t="shared" ca="1" si="381"/>
        <v>24.879502781569567</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0.75985445586936429</v>
      </c>
      <c r="AH854" s="304">
        <f t="shared" ca="1" si="405"/>
        <v>-9.0306497568141015</v>
      </c>
    </row>
    <row r="855" spans="1:34" x14ac:dyDescent="0.2">
      <c r="A855" s="347">
        <f t="shared" ca="1" si="383"/>
        <v>1E-4</v>
      </c>
      <c r="B855" s="304">
        <f t="shared" ca="1" si="384"/>
        <v>33.046300000001715</v>
      </c>
      <c r="D855" s="306">
        <f t="shared" ca="1" si="385"/>
        <v>-0.56905052059159833</v>
      </c>
      <c r="E855" s="307">
        <f t="shared" ca="1" si="386"/>
        <v>-0.79727413064261476</v>
      </c>
      <c r="F855" s="304">
        <f t="shared" ca="1" si="387"/>
        <v>0.97952260534277935</v>
      </c>
      <c r="G855" s="306">
        <f t="shared" ca="1" si="388"/>
        <v>6.2715892480032425</v>
      </c>
      <c r="H855" s="307">
        <f t="shared" ca="1" si="389"/>
        <v>-99.331554669801022</v>
      </c>
      <c r="I855" s="304">
        <f t="shared" ca="1" si="390"/>
        <v>99.529345345055589</v>
      </c>
      <c r="J855" s="306">
        <f t="shared" ca="1" si="391"/>
        <v>612.90891036688618</v>
      </c>
      <c r="K855" s="307">
        <f t="shared" ca="1" si="392"/>
        <v>-12.239114728296546</v>
      </c>
      <c r="L855" s="304">
        <f t="shared" ca="1" si="377"/>
        <v>613.03109899617334</v>
      </c>
      <c r="M855" s="306">
        <f t="shared" ca="1" si="393"/>
        <v>-1.5077420893000435</v>
      </c>
      <c r="N855" s="304">
        <f t="shared" ca="1" si="394"/>
        <v>-86.387258311129372</v>
      </c>
      <c r="P855" s="310">
        <f t="shared" ca="1" si="395"/>
        <v>23</v>
      </c>
      <c r="Q855" s="304">
        <f t="shared" ca="1" si="396"/>
        <v>0</v>
      </c>
      <c r="R855" s="306">
        <f t="shared" ca="1" si="397"/>
        <v>0</v>
      </c>
      <c r="S855" s="307">
        <f t="shared" ca="1" si="398"/>
        <v>2.7549999999999994</v>
      </c>
      <c r="T855" s="304">
        <f t="shared" ca="1" si="378"/>
        <v>27.026549999999997</v>
      </c>
      <c r="U855" s="311">
        <f t="shared" ca="1" si="379"/>
        <v>0</v>
      </c>
      <c r="V855" s="306">
        <f t="shared" ca="1" si="380"/>
        <v>1.2265002096160971</v>
      </c>
      <c r="W855" s="304">
        <f t="shared" ca="1" si="381"/>
        <v>24.879565482146532</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0.75983208061992258</v>
      </c>
      <c r="AH855" s="304">
        <f t="shared" ca="1" si="405"/>
        <v>-9.0306725159962156</v>
      </c>
    </row>
    <row r="856" spans="1:34" x14ac:dyDescent="0.2">
      <c r="A856" s="347">
        <f t="shared" ca="1" si="383"/>
        <v>1E-4</v>
      </c>
      <c r="B856" s="304">
        <f t="shared" ca="1" si="384"/>
        <v>33.046400000001718</v>
      </c>
      <c r="D856" s="306">
        <f t="shared" ca="1" si="385"/>
        <v>-0.56904635704416395</v>
      </c>
      <c r="E856" s="307">
        <f t="shared" ca="1" si="386"/>
        <v>-0.79725106361519948</v>
      </c>
      <c r="F856" s="304">
        <f t="shared" ca="1" si="387"/>
        <v>0.97950141138275082</v>
      </c>
      <c r="G856" s="306">
        <f t="shared" ca="1" si="388"/>
        <v>6.2715323433675376</v>
      </c>
      <c r="H856" s="307">
        <f t="shared" ca="1" si="389"/>
        <v>-99.331634394907383</v>
      </c>
      <c r="I856" s="304">
        <f t="shared" ca="1" si="390"/>
        <v>99.529421326045366</v>
      </c>
      <c r="J856" s="306">
        <f t="shared" ca="1" si="391"/>
        <v>612.90891036688618</v>
      </c>
      <c r="K856" s="307">
        <f t="shared" ca="1" si="392"/>
        <v>-12.24904788774978</v>
      </c>
      <c r="L856" s="304">
        <f t="shared" ca="1" si="377"/>
        <v>613.031297391316</v>
      </c>
      <c r="M856" s="306">
        <f t="shared" ca="1" si="393"/>
        <v>-1.5077427103749572</v>
      </c>
      <c r="N856" s="304">
        <f t="shared" ca="1" si="394"/>
        <v>-86.387293896100687</v>
      </c>
      <c r="P856" s="310">
        <f t="shared" ca="1" si="395"/>
        <v>23</v>
      </c>
      <c r="Q856" s="304">
        <f t="shared" ca="1" si="396"/>
        <v>0</v>
      </c>
      <c r="R856" s="306">
        <f t="shared" ca="1" si="397"/>
        <v>0</v>
      </c>
      <c r="S856" s="307">
        <f t="shared" ca="1" si="398"/>
        <v>2.7549999999999994</v>
      </c>
      <c r="T856" s="304">
        <f t="shared" ca="1" si="378"/>
        <v>27.026549999999997</v>
      </c>
      <c r="U856" s="311">
        <f t="shared" ca="1" si="379"/>
        <v>0</v>
      </c>
      <c r="V856" s="306">
        <f t="shared" ca="1" si="380"/>
        <v>1.2265014279193736</v>
      </c>
      <c r="W856" s="304">
        <f t="shared" ca="1" si="381"/>
        <v>24.879628181753734</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0.75980970571463224</v>
      </c>
      <c r="AH856" s="304">
        <f t="shared" ca="1" si="405"/>
        <v>-9.0306952748263285</v>
      </c>
    </row>
    <row r="857" spans="1:34" x14ac:dyDescent="0.2">
      <c r="A857" s="347">
        <f t="shared" ca="1" si="383"/>
        <v>1E-4</v>
      </c>
      <c r="B857" s="304">
        <f t="shared" ca="1" si="384"/>
        <v>33.046500000001721</v>
      </c>
      <c r="D857" s="306">
        <f t="shared" ca="1" si="385"/>
        <v>-0.5690421935054526</v>
      </c>
      <c r="E857" s="307">
        <f t="shared" ca="1" si="386"/>
        <v>-0.79722799694452817</v>
      </c>
      <c r="F857" s="304">
        <f t="shared" ca="1" si="387"/>
        <v>0.97948021782049366</v>
      </c>
      <c r="G857" s="306">
        <f t="shared" ca="1" si="388"/>
        <v>6.2714754391481868</v>
      </c>
      <c r="H857" s="307">
        <f t="shared" ca="1" si="389"/>
        <v>-99.331714117707079</v>
      </c>
      <c r="I857" s="304">
        <f t="shared" ca="1" si="390"/>
        <v>99.529497304797673</v>
      </c>
      <c r="J857" s="306">
        <f t="shared" ca="1" si="391"/>
        <v>612.90891036688618</v>
      </c>
      <c r="K857" s="307">
        <f t="shared" ca="1" si="392"/>
        <v>-12.258981055175411</v>
      </c>
      <c r="L857" s="304">
        <f t="shared" ca="1" si="377"/>
        <v>613.03149594750425</v>
      </c>
      <c r="M857" s="306">
        <f t="shared" ca="1" si="393"/>
        <v>-1.5077433314432873</v>
      </c>
      <c r="N857" s="304">
        <f t="shared" ca="1" si="394"/>
        <v>-86.387329480694788</v>
      </c>
      <c r="P857" s="310">
        <f t="shared" ca="1" si="395"/>
        <v>23</v>
      </c>
      <c r="Q857" s="304">
        <f t="shared" ca="1" si="396"/>
        <v>0</v>
      </c>
      <c r="R857" s="306">
        <f t="shared" ca="1" si="397"/>
        <v>0</v>
      </c>
      <c r="S857" s="307">
        <f t="shared" ca="1" si="398"/>
        <v>2.7549999999999994</v>
      </c>
      <c r="T857" s="304">
        <f t="shared" ca="1" si="378"/>
        <v>27.026549999999997</v>
      </c>
      <c r="U857" s="311">
        <f t="shared" ca="1" si="379"/>
        <v>0</v>
      </c>
      <c r="V857" s="306">
        <f t="shared" ca="1" si="380"/>
        <v>1.2265026462248394</v>
      </c>
      <c r="W857" s="304">
        <f t="shared" ca="1" si="381"/>
        <v>24.879690880391195</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0.75978733115349684</v>
      </c>
      <c r="AH857" s="304">
        <f t="shared" ca="1" si="405"/>
        <v>-9.0307180333044421</v>
      </c>
    </row>
    <row r="858" spans="1:34" x14ac:dyDescent="0.2">
      <c r="A858" s="347">
        <f t="shared" ca="1" si="383"/>
        <v>1E-4</v>
      </c>
      <c r="B858" s="304">
        <f t="shared" ca="1" si="384"/>
        <v>33.046600000001725</v>
      </c>
      <c r="D858" s="306">
        <f t="shared" ca="1" si="385"/>
        <v>-0.56903802997546571</v>
      </c>
      <c r="E858" s="307">
        <f t="shared" ca="1" si="386"/>
        <v>-0.79720493063059195</v>
      </c>
      <c r="F858" s="304">
        <f t="shared" ca="1" si="387"/>
        <v>0.97945902465600154</v>
      </c>
      <c r="G858" s="306">
        <f t="shared" ca="1" si="388"/>
        <v>6.2714185353451892</v>
      </c>
      <c r="H858" s="307">
        <f t="shared" ca="1" si="389"/>
        <v>-99.331793838200142</v>
      </c>
      <c r="I858" s="304">
        <f t="shared" ca="1" si="390"/>
        <v>99.529573281312565</v>
      </c>
      <c r="J858" s="306">
        <f t="shared" ca="1" si="391"/>
        <v>612.90891036688618</v>
      </c>
      <c r="K858" s="307">
        <f t="shared" ca="1" si="392"/>
        <v>-12.268914230573207</v>
      </c>
      <c r="L858" s="304">
        <f t="shared" ca="1" si="377"/>
        <v>613.03169466473821</v>
      </c>
      <c r="M858" s="306">
        <f t="shared" ca="1" si="393"/>
        <v>-1.5077439525050342</v>
      </c>
      <c r="N858" s="304">
        <f t="shared" ca="1" si="394"/>
        <v>-86.387365064911705</v>
      </c>
      <c r="P858" s="310">
        <f t="shared" ca="1" si="395"/>
        <v>23</v>
      </c>
      <c r="Q858" s="304">
        <f t="shared" ca="1" si="396"/>
        <v>0</v>
      </c>
      <c r="R858" s="306">
        <f t="shared" ca="1" si="397"/>
        <v>0</v>
      </c>
      <c r="S858" s="307">
        <f t="shared" ca="1" si="398"/>
        <v>2.7549999999999994</v>
      </c>
      <c r="T858" s="304">
        <f t="shared" ca="1" si="378"/>
        <v>27.026549999999997</v>
      </c>
      <c r="U858" s="311">
        <f t="shared" ca="1" si="379"/>
        <v>0</v>
      </c>
      <c r="V858" s="306">
        <f t="shared" ca="1" si="380"/>
        <v>1.2265038645324933</v>
      </c>
      <c r="W858" s="304">
        <f t="shared" ca="1" si="381"/>
        <v>24.879753578058907</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0.75976495693650925</v>
      </c>
      <c r="AH858" s="304">
        <f t="shared" ca="1" si="405"/>
        <v>-9.0307407914305617</v>
      </c>
    </row>
    <row r="859" spans="1:34" x14ac:dyDescent="0.2">
      <c r="A859" s="347">
        <f t="shared" ca="1" si="383"/>
        <v>1E-4</v>
      </c>
      <c r="B859" s="304">
        <f t="shared" ca="1" si="384"/>
        <v>33.046700000001728</v>
      </c>
      <c r="D859" s="306">
        <f t="shared" ca="1" si="385"/>
        <v>-0.56903386645420062</v>
      </c>
      <c r="E859" s="307">
        <f t="shared" ca="1" si="386"/>
        <v>-0.79718186467339081</v>
      </c>
      <c r="F859" s="304">
        <f t="shared" ca="1" si="387"/>
        <v>0.9794378318892738</v>
      </c>
      <c r="G859" s="306">
        <f t="shared" ca="1" si="388"/>
        <v>6.2713616319585439</v>
      </c>
      <c r="H859" s="307">
        <f t="shared" ca="1" si="389"/>
        <v>-99.331873556386611</v>
      </c>
      <c r="I859" s="304">
        <f t="shared" ca="1" si="390"/>
        <v>99.529649255590058</v>
      </c>
      <c r="J859" s="306">
        <f t="shared" ca="1" si="391"/>
        <v>612.90891036688618</v>
      </c>
      <c r="K859" s="307">
        <f t="shared" ca="1" si="392"/>
        <v>-12.278847413942936</v>
      </c>
      <c r="L859" s="304">
        <f t="shared" ca="1" si="377"/>
        <v>613.03189354301833</v>
      </c>
      <c r="M859" s="306">
        <f t="shared" ca="1" si="393"/>
        <v>-1.5077445735601978</v>
      </c>
      <c r="N859" s="304">
        <f t="shared" ca="1" si="394"/>
        <v>-86.387400648751424</v>
      </c>
      <c r="P859" s="310">
        <f t="shared" ca="1" si="395"/>
        <v>23</v>
      </c>
      <c r="Q859" s="304">
        <f t="shared" ca="1" si="396"/>
        <v>0</v>
      </c>
      <c r="R859" s="306">
        <f t="shared" ca="1" si="397"/>
        <v>0</v>
      </c>
      <c r="S859" s="307">
        <f t="shared" ca="1" si="398"/>
        <v>2.7549999999999994</v>
      </c>
      <c r="T859" s="304">
        <f t="shared" ca="1" si="378"/>
        <v>27.026549999999997</v>
      </c>
      <c r="U859" s="311">
        <f t="shared" ca="1" si="379"/>
        <v>0</v>
      </c>
      <c r="V859" s="306">
        <f t="shared" ca="1" si="380"/>
        <v>1.2265050828423363</v>
      </c>
      <c r="W859" s="304">
        <f t="shared" ca="1" si="381"/>
        <v>24.879816274756902</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0.75974258306367126</v>
      </c>
      <c r="AH859" s="304">
        <f t="shared" ca="1" si="405"/>
        <v>-9.0307635492046874</v>
      </c>
    </row>
    <row r="860" spans="1:34" x14ac:dyDescent="0.2">
      <c r="A860" s="347">
        <f t="shared" ca="1" si="383"/>
        <v>1E-4</v>
      </c>
      <c r="B860" s="304">
        <f t="shared" ca="1" si="384"/>
        <v>33.046800000001731</v>
      </c>
      <c r="D860" s="306">
        <f t="shared" ca="1" si="385"/>
        <v>-0.56902970294166066</v>
      </c>
      <c r="E860" s="307">
        <f t="shared" ca="1" si="386"/>
        <v>-0.79715879907291765</v>
      </c>
      <c r="F860" s="304">
        <f t="shared" ca="1" si="387"/>
        <v>0.979416639520307</v>
      </c>
      <c r="G860" s="306">
        <f t="shared" ca="1" si="388"/>
        <v>6.27130472898825</v>
      </c>
      <c r="H860" s="307">
        <f t="shared" ca="1" si="389"/>
        <v>-99.331953272266517</v>
      </c>
      <c r="I860" s="304">
        <f t="shared" ca="1" si="390"/>
        <v>99.529725227630209</v>
      </c>
      <c r="J860" s="306">
        <f t="shared" ca="1" si="391"/>
        <v>612.90891036688618</v>
      </c>
      <c r="K860" s="307">
        <f t="shared" ca="1" si="392"/>
        <v>-12.288780605284368</v>
      </c>
      <c r="L860" s="304">
        <f t="shared" ca="1" si="377"/>
        <v>613.03209258234472</v>
      </c>
      <c r="M860" s="306">
        <f t="shared" ca="1" si="393"/>
        <v>-1.5077451946087781</v>
      </c>
      <c r="N860" s="304">
        <f t="shared" ca="1" si="394"/>
        <v>-86.387436232213943</v>
      </c>
      <c r="P860" s="310">
        <f t="shared" ca="1" si="395"/>
        <v>23</v>
      </c>
      <c r="Q860" s="304">
        <f t="shared" ca="1" si="396"/>
        <v>0</v>
      </c>
      <c r="R860" s="306">
        <f t="shared" ca="1" si="397"/>
        <v>0</v>
      </c>
      <c r="S860" s="307">
        <f t="shared" ca="1" si="398"/>
        <v>2.7549999999999994</v>
      </c>
      <c r="T860" s="304">
        <f t="shared" ca="1" si="378"/>
        <v>27.026549999999997</v>
      </c>
      <c r="U860" s="311">
        <f t="shared" ca="1" si="379"/>
        <v>0</v>
      </c>
      <c r="V860" s="306">
        <f t="shared" ca="1" si="380"/>
        <v>1.2265063011543682</v>
      </c>
      <c r="W860" s="304">
        <f t="shared" ca="1" si="381"/>
        <v>24.879878970485201</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0.75972020953497221</v>
      </c>
      <c r="AH860" s="304">
        <f t="shared" ca="1" si="405"/>
        <v>-9.0307863066268261</v>
      </c>
    </row>
    <row r="861" spans="1:34" x14ac:dyDescent="0.2">
      <c r="A861" s="347">
        <f t="shared" ca="1" si="383"/>
        <v>1E-4</v>
      </c>
      <c r="B861" s="304">
        <f t="shared" ca="1" si="384"/>
        <v>33.046900000001735</v>
      </c>
      <c r="D861" s="306">
        <f t="shared" ca="1" si="385"/>
        <v>-0.56902553943784573</v>
      </c>
      <c r="E861" s="307">
        <f t="shared" ca="1" si="386"/>
        <v>-0.79713573382916358</v>
      </c>
      <c r="F861" s="304">
        <f t="shared" ca="1" si="387"/>
        <v>0.97939544754909413</v>
      </c>
      <c r="G861" s="306">
        <f t="shared" ca="1" si="388"/>
        <v>6.2712478264343066</v>
      </c>
      <c r="H861" s="307">
        <f t="shared" ca="1" si="389"/>
        <v>-99.332032985839902</v>
      </c>
      <c r="I861" s="304">
        <f t="shared" ca="1" si="390"/>
        <v>99.529801197433045</v>
      </c>
      <c r="J861" s="306">
        <f t="shared" ca="1" si="391"/>
        <v>612.90891036688618</v>
      </c>
      <c r="K861" s="307">
        <f t="shared" ca="1" si="392"/>
        <v>-12.298713804597273</v>
      </c>
      <c r="L861" s="304">
        <f t="shared" ca="1" si="377"/>
        <v>613.03229178271761</v>
      </c>
      <c r="M861" s="306">
        <f t="shared" ca="1" si="393"/>
        <v>-1.5077458156507753</v>
      </c>
      <c r="N861" s="304">
        <f t="shared" ca="1" si="394"/>
        <v>-86.387471815299293</v>
      </c>
      <c r="P861" s="310">
        <f t="shared" ca="1" si="395"/>
        <v>23</v>
      </c>
      <c r="Q861" s="304">
        <f t="shared" ca="1" si="396"/>
        <v>0</v>
      </c>
      <c r="R861" s="306">
        <f t="shared" ca="1" si="397"/>
        <v>0</v>
      </c>
      <c r="S861" s="307">
        <f t="shared" ca="1" si="398"/>
        <v>2.7549999999999994</v>
      </c>
      <c r="T861" s="304">
        <f t="shared" ca="1" si="378"/>
        <v>27.026549999999997</v>
      </c>
      <c r="U861" s="311">
        <f t="shared" ca="1" si="379"/>
        <v>0</v>
      </c>
      <c r="V861" s="306">
        <f t="shared" ca="1" si="380"/>
        <v>1.2265075194685882</v>
      </c>
      <c r="W861" s="304">
        <f t="shared" ca="1" si="381"/>
        <v>24.879941665243784</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0.75969783635040145</v>
      </c>
      <c r="AH861" s="304">
        <f t="shared" ca="1" si="405"/>
        <v>-9.0308090636969904</v>
      </c>
    </row>
    <row r="862" spans="1:34" x14ac:dyDescent="0.2">
      <c r="A862" s="347">
        <f t="shared" ca="1" si="383"/>
        <v>1E-4</v>
      </c>
      <c r="B862" s="304">
        <f t="shared" ca="1" si="384"/>
        <v>33.047000000001738</v>
      </c>
      <c r="D862" s="306">
        <f t="shared" ca="1" si="385"/>
        <v>-0.56902137594275615</v>
      </c>
      <c r="E862" s="307">
        <f t="shared" ca="1" si="386"/>
        <v>-0.79711266894213573</v>
      </c>
      <c r="F862" s="304">
        <f t="shared" ca="1" si="387"/>
        <v>0.97937425597564198</v>
      </c>
      <c r="G862" s="306">
        <f t="shared" ca="1" si="388"/>
        <v>6.2711909242967119</v>
      </c>
      <c r="H862" s="307">
        <f t="shared" ca="1" si="389"/>
        <v>-99.332112697106794</v>
      </c>
      <c r="I862" s="304">
        <f t="shared" ca="1" si="390"/>
        <v>99.529877164998581</v>
      </c>
      <c r="J862" s="306">
        <f t="shared" ca="1" si="391"/>
        <v>612.90891036688618</v>
      </c>
      <c r="K862" s="307">
        <f t="shared" ca="1" si="392"/>
        <v>-12.308647011881421</v>
      </c>
      <c r="L862" s="304">
        <f t="shared" ca="1" si="377"/>
        <v>613.03249114413734</v>
      </c>
      <c r="M862" s="306">
        <f t="shared" ca="1" si="393"/>
        <v>-1.5077464366861892</v>
      </c>
      <c r="N862" s="304">
        <f t="shared" ca="1" si="394"/>
        <v>-86.387507398007429</v>
      </c>
      <c r="P862" s="310">
        <f t="shared" ca="1" si="395"/>
        <v>23</v>
      </c>
      <c r="Q862" s="304">
        <f t="shared" ca="1" si="396"/>
        <v>0</v>
      </c>
      <c r="R862" s="306">
        <f t="shared" ca="1" si="397"/>
        <v>0</v>
      </c>
      <c r="S862" s="307">
        <f t="shared" ca="1" si="398"/>
        <v>2.7549999999999994</v>
      </c>
      <c r="T862" s="304">
        <f t="shared" ca="1" si="378"/>
        <v>27.026549999999997</v>
      </c>
      <c r="U862" s="311">
        <f t="shared" ca="1" si="379"/>
        <v>0</v>
      </c>
      <c r="V862" s="306">
        <f t="shared" ca="1" si="380"/>
        <v>1.2265087377849968</v>
      </c>
      <c r="W862" s="304">
        <f t="shared" ca="1" si="381"/>
        <v>24.880004359032668</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0.75967546350997495</v>
      </c>
      <c r="AH862" s="304">
        <f t="shared" ca="1" si="405"/>
        <v>-9.0308318204151679</v>
      </c>
    </row>
    <row r="863" spans="1:34" x14ac:dyDescent="0.2">
      <c r="A863" s="347">
        <f t="shared" ca="1" si="383"/>
        <v>1E-4</v>
      </c>
      <c r="B863" s="304">
        <f t="shared" ca="1" si="384"/>
        <v>33.047100000001741</v>
      </c>
      <c r="D863" s="306">
        <f t="shared" ca="1" si="385"/>
        <v>-0.5690172124563937</v>
      </c>
      <c r="E863" s="307">
        <f t="shared" ca="1" si="386"/>
        <v>-0.79708960441182874</v>
      </c>
      <c r="F863" s="304">
        <f t="shared" ca="1" si="387"/>
        <v>0.97935306479994755</v>
      </c>
      <c r="G863" s="306">
        <f t="shared" ca="1" si="388"/>
        <v>6.2711340225754659</v>
      </c>
      <c r="H863" s="307">
        <f t="shared" ca="1" si="389"/>
        <v>-99.332192406067236</v>
      </c>
      <c r="I863" s="304">
        <f t="shared" ca="1" si="390"/>
        <v>99.529953130326888</v>
      </c>
      <c r="J863" s="306">
        <f t="shared" ca="1" si="391"/>
        <v>612.90891036688618</v>
      </c>
      <c r="K863" s="307">
        <f t="shared" ca="1" si="392"/>
        <v>-12.318580227136579</v>
      </c>
      <c r="L863" s="304">
        <f t="shared" ca="1" si="377"/>
        <v>613.03269066660391</v>
      </c>
      <c r="M863" s="306">
        <f t="shared" ca="1" si="393"/>
        <v>-1.5077470577150205</v>
      </c>
      <c r="N863" s="304">
        <f t="shared" ca="1" si="394"/>
        <v>-86.387542980338424</v>
      </c>
      <c r="P863" s="310">
        <f t="shared" ca="1" si="395"/>
        <v>23</v>
      </c>
      <c r="Q863" s="304">
        <f t="shared" ca="1" si="396"/>
        <v>0</v>
      </c>
      <c r="R863" s="306">
        <f t="shared" ca="1" si="397"/>
        <v>0</v>
      </c>
      <c r="S863" s="307">
        <f t="shared" ca="1" si="398"/>
        <v>2.7549999999999994</v>
      </c>
      <c r="T863" s="304">
        <f t="shared" ca="1" si="378"/>
        <v>27.026549999999997</v>
      </c>
      <c r="U863" s="311">
        <f t="shared" ca="1" si="379"/>
        <v>0</v>
      </c>
      <c r="V863" s="306">
        <f t="shared" ca="1" si="380"/>
        <v>1.2265099561035944</v>
      </c>
      <c r="W863" s="304">
        <f t="shared" ca="1" si="381"/>
        <v>24.880067051851903</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0.75965309101367673</v>
      </c>
      <c r="AH863" s="304">
        <f t="shared" ca="1" si="405"/>
        <v>-9.030854576781369</v>
      </c>
    </row>
    <row r="864" spans="1:34" x14ac:dyDescent="0.2">
      <c r="A864" s="347">
        <f t="shared" ca="1" si="383"/>
        <v>1E-4</v>
      </c>
      <c r="B864" s="304">
        <f t="shared" ca="1" si="384"/>
        <v>33.047200000001745</v>
      </c>
      <c r="D864" s="306">
        <f t="shared" ca="1" si="385"/>
        <v>-0.56901304897875671</v>
      </c>
      <c r="E864" s="307">
        <f t="shared" ca="1" si="386"/>
        <v>-0.79706654023821955</v>
      </c>
      <c r="F864" s="304">
        <f t="shared" ca="1" si="387"/>
        <v>0.97933187402199173</v>
      </c>
      <c r="G864" s="306">
        <f t="shared" ca="1" si="388"/>
        <v>6.2710771212705678</v>
      </c>
      <c r="H864" s="307">
        <f t="shared" ca="1" si="389"/>
        <v>-99.332272112721256</v>
      </c>
      <c r="I864" s="304">
        <f t="shared" ca="1" si="390"/>
        <v>99.530029093417966</v>
      </c>
      <c r="J864" s="306">
        <f t="shared" ca="1" si="391"/>
        <v>612.90891036688618</v>
      </c>
      <c r="K864" s="307">
        <f t="shared" ca="1" si="392"/>
        <v>-12.328513450362518</v>
      </c>
      <c r="L864" s="304">
        <f t="shared" ca="1" si="377"/>
        <v>613.03289035011778</v>
      </c>
      <c r="M864" s="306">
        <f t="shared" ca="1" si="393"/>
        <v>-1.5077476787372686</v>
      </c>
      <c r="N864" s="304">
        <f t="shared" ca="1" si="394"/>
        <v>-86.387578562292219</v>
      </c>
      <c r="P864" s="310">
        <f t="shared" ca="1" si="395"/>
        <v>23</v>
      </c>
      <c r="Q864" s="304">
        <f t="shared" ca="1" si="396"/>
        <v>0</v>
      </c>
      <c r="R864" s="306">
        <f t="shared" ca="1" si="397"/>
        <v>0</v>
      </c>
      <c r="S864" s="307">
        <f t="shared" ca="1" si="398"/>
        <v>2.7549999999999994</v>
      </c>
      <c r="T864" s="304">
        <f t="shared" ca="1" si="378"/>
        <v>27.026549999999997</v>
      </c>
      <c r="U864" s="311">
        <f t="shared" ca="1" si="379"/>
        <v>0</v>
      </c>
      <c r="V864" s="306">
        <f t="shared" ca="1" si="380"/>
        <v>1.2265111744243804</v>
      </c>
      <c r="W864" s="304">
        <f t="shared" ca="1" si="381"/>
        <v>24.880129743701453</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0.75963071886149613</v>
      </c>
      <c r="AH864" s="304">
        <f t="shared" ca="1" si="405"/>
        <v>-9.03087733279561</v>
      </c>
    </row>
    <row r="865" spans="1:34" x14ac:dyDescent="0.2">
      <c r="A865" s="347">
        <f t="shared" ca="1" si="383"/>
        <v>1E-4</v>
      </c>
      <c r="B865" s="304">
        <f t="shared" ca="1" si="384"/>
        <v>33.047300000001748</v>
      </c>
      <c r="D865" s="306">
        <f t="shared" ca="1" si="385"/>
        <v>-0.56900888550984929</v>
      </c>
      <c r="E865" s="307">
        <f t="shared" ca="1" si="386"/>
        <v>-0.79704347642132589</v>
      </c>
      <c r="F865" s="304">
        <f t="shared" ca="1" si="387"/>
        <v>0.97931068364179175</v>
      </c>
      <c r="G865" s="306">
        <f t="shared" ca="1" si="388"/>
        <v>6.2710202203820167</v>
      </c>
      <c r="H865" s="307">
        <f t="shared" ca="1" si="389"/>
        <v>-99.332351817068897</v>
      </c>
      <c r="I865" s="304">
        <f t="shared" ca="1" si="390"/>
        <v>99.530105054271857</v>
      </c>
      <c r="J865" s="306">
        <f t="shared" ca="1" si="391"/>
        <v>612.90891036688618</v>
      </c>
      <c r="K865" s="307">
        <f t="shared" ca="1" si="392"/>
        <v>-12.338446681559008</v>
      </c>
      <c r="L865" s="304">
        <f t="shared" ca="1" si="377"/>
        <v>613.03309019467895</v>
      </c>
      <c r="M865" s="306">
        <f t="shared" ca="1" si="393"/>
        <v>-1.5077482997529341</v>
      </c>
      <c r="N865" s="304">
        <f t="shared" ca="1" si="394"/>
        <v>-86.387614143868873</v>
      </c>
      <c r="P865" s="310">
        <f t="shared" ca="1" si="395"/>
        <v>23</v>
      </c>
      <c r="Q865" s="304">
        <f t="shared" ca="1" si="396"/>
        <v>0</v>
      </c>
      <c r="R865" s="306">
        <f t="shared" ca="1" si="397"/>
        <v>0</v>
      </c>
      <c r="S865" s="307">
        <f t="shared" ca="1" si="398"/>
        <v>2.7549999999999994</v>
      </c>
      <c r="T865" s="304">
        <f t="shared" ca="1" si="378"/>
        <v>27.026549999999997</v>
      </c>
      <c r="U865" s="311">
        <f t="shared" ca="1" si="379"/>
        <v>0</v>
      </c>
      <c r="V865" s="306">
        <f t="shared" ca="1" si="380"/>
        <v>1.2265123927473547</v>
      </c>
      <c r="W865" s="304">
        <f t="shared" ca="1" si="381"/>
        <v>24.880192434581332</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0.75960834705344027</v>
      </c>
      <c r="AH865" s="304">
        <f t="shared" ca="1" si="405"/>
        <v>-9.0309000884578801</v>
      </c>
    </row>
    <row r="866" spans="1:34" x14ac:dyDescent="0.2">
      <c r="A866" s="347">
        <f t="shared" ca="1" si="383"/>
        <v>1E-4</v>
      </c>
      <c r="B866" s="304">
        <f t="shared" ca="1" si="384"/>
        <v>33.047400000001751</v>
      </c>
      <c r="D866" s="306">
        <f t="shared" ca="1" si="385"/>
        <v>-0.5690047220496669</v>
      </c>
      <c r="E866" s="307">
        <f t="shared" ca="1" si="386"/>
        <v>-0.79702041296114245</v>
      </c>
      <c r="F866" s="304">
        <f t="shared" ca="1" si="387"/>
        <v>0.97928949365934115</v>
      </c>
      <c r="G866" s="306">
        <f t="shared" ca="1" si="388"/>
        <v>6.2709633199098116</v>
      </c>
      <c r="H866" s="307">
        <f t="shared" ca="1" si="389"/>
        <v>-99.332431519110187</v>
      </c>
      <c r="I866" s="304">
        <f t="shared" ca="1" si="390"/>
        <v>99.53018101288859</v>
      </c>
      <c r="J866" s="306">
        <f t="shared" ca="1" si="391"/>
        <v>612.90891036688618</v>
      </c>
      <c r="K866" s="307">
        <f t="shared" ca="1" si="392"/>
        <v>-12.348379920725817</v>
      </c>
      <c r="L866" s="304">
        <f t="shared" ca="1" si="377"/>
        <v>613.03329020028775</v>
      </c>
      <c r="M866" s="306">
        <f t="shared" ca="1" si="393"/>
        <v>-1.5077489207620169</v>
      </c>
      <c r="N866" s="304">
        <f t="shared" ca="1" si="394"/>
        <v>-86.387649725068357</v>
      </c>
      <c r="P866" s="310">
        <f t="shared" ca="1" si="395"/>
        <v>23</v>
      </c>
      <c r="Q866" s="304">
        <f t="shared" ca="1" si="396"/>
        <v>0</v>
      </c>
      <c r="R866" s="306">
        <f t="shared" ca="1" si="397"/>
        <v>0</v>
      </c>
      <c r="S866" s="307">
        <f t="shared" ca="1" si="398"/>
        <v>2.7549999999999994</v>
      </c>
      <c r="T866" s="304">
        <f t="shared" ca="1" si="378"/>
        <v>27.026549999999997</v>
      </c>
      <c r="U866" s="311">
        <f t="shared" ca="1" si="379"/>
        <v>0</v>
      </c>
      <c r="V866" s="306">
        <f t="shared" ca="1" si="380"/>
        <v>1.2265136110725177</v>
      </c>
      <c r="W866" s="304">
        <f t="shared" ca="1" si="381"/>
        <v>24.880255124491573</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0.75958597558950913</v>
      </c>
      <c r="AH866" s="304">
        <f t="shared" ca="1" si="405"/>
        <v>-9.030922843768181</v>
      </c>
    </row>
    <row r="867" spans="1:34" x14ac:dyDescent="0.2">
      <c r="A867" s="347">
        <f t="shared" ca="1" si="383"/>
        <v>1E-4</v>
      </c>
      <c r="B867" s="304">
        <f t="shared" ca="1" si="384"/>
        <v>33.047500000001754</v>
      </c>
      <c r="D867" s="306">
        <f t="shared" ca="1" si="385"/>
        <v>-0.5690005585982133</v>
      </c>
      <c r="E867" s="307">
        <f t="shared" ca="1" si="386"/>
        <v>-0.7969973498576568</v>
      </c>
      <c r="F867" s="304">
        <f t="shared" ca="1" si="387"/>
        <v>0.9792683040746325</v>
      </c>
      <c r="G867" s="306">
        <f t="shared" ca="1" si="388"/>
        <v>6.2709064198539517</v>
      </c>
      <c r="H867" s="307">
        <f t="shared" ca="1" si="389"/>
        <v>-99.33251121884517</v>
      </c>
      <c r="I867" s="304">
        <f t="shared" ca="1" si="390"/>
        <v>99.530256969268223</v>
      </c>
      <c r="J867" s="306">
        <f t="shared" ca="1" si="391"/>
        <v>612.90891036688618</v>
      </c>
      <c r="K867" s="307">
        <f t="shared" ca="1" si="392"/>
        <v>-12.358313167862715</v>
      </c>
      <c r="L867" s="304">
        <f t="shared" ca="1" si="377"/>
        <v>613.03349036694453</v>
      </c>
      <c r="M867" s="306">
        <f t="shared" ca="1" si="393"/>
        <v>-1.507749541764517</v>
      </c>
      <c r="N867" s="304">
        <f t="shared" ca="1" si="394"/>
        <v>-86.38768530589067</v>
      </c>
      <c r="P867" s="310">
        <f t="shared" ca="1" si="395"/>
        <v>23</v>
      </c>
      <c r="Q867" s="304">
        <f t="shared" ca="1" si="396"/>
        <v>0</v>
      </c>
      <c r="R867" s="306">
        <f t="shared" ca="1" si="397"/>
        <v>0</v>
      </c>
      <c r="S867" s="307">
        <f t="shared" ca="1" si="398"/>
        <v>2.7549999999999994</v>
      </c>
      <c r="T867" s="304">
        <f t="shared" ca="1" si="378"/>
        <v>27.026549999999997</v>
      </c>
      <c r="U867" s="311">
        <f t="shared" ca="1" si="379"/>
        <v>0</v>
      </c>
      <c r="V867" s="306">
        <f t="shared" ca="1" si="380"/>
        <v>1.2265148293998693</v>
      </c>
      <c r="W867" s="304">
        <f t="shared" ca="1" si="381"/>
        <v>24.880317813432182</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0.75956360446969029</v>
      </c>
      <c r="AH867" s="304">
        <f t="shared" ca="1" si="405"/>
        <v>-9.0309455987265252</v>
      </c>
    </row>
    <row r="868" spans="1:34" x14ac:dyDescent="0.2">
      <c r="A868" s="347">
        <f t="shared" ca="1" si="383"/>
        <v>1E-4</v>
      </c>
      <c r="B868" s="304">
        <f t="shared" ca="1" si="384"/>
        <v>33.047600000001758</v>
      </c>
      <c r="D868" s="306">
        <f t="shared" ca="1" si="385"/>
        <v>-0.56899639515548994</v>
      </c>
      <c r="E868" s="307">
        <f t="shared" ca="1" si="386"/>
        <v>-0.79697428711086538</v>
      </c>
      <c r="F868" s="304">
        <f t="shared" ca="1" si="387"/>
        <v>0.97924711488766436</v>
      </c>
      <c r="G868" s="306">
        <f t="shared" ca="1" si="388"/>
        <v>6.2708495202144361</v>
      </c>
      <c r="H868" s="307">
        <f t="shared" ca="1" si="389"/>
        <v>-99.332590916273887</v>
      </c>
      <c r="I868" s="304">
        <f t="shared" ca="1" si="390"/>
        <v>99.530332923410796</v>
      </c>
      <c r="J868" s="306">
        <f t="shared" ca="1" si="391"/>
        <v>612.90891036688618</v>
      </c>
      <c r="K868" s="307">
        <f t="shared" ca="1" si="392"/>
        <v>-12.36824642296947</v>
      </c>
      <c r="L868" s="304">
        <f t="shared" ca="1" si="377"/>
        <v>613.03369069464929</v>
      </c>
      <c r="M868" s="306">
        <f t="shared" ca="1" si="393"/>
        <v>-1.5077501627604346</v>
      </c>
      <c r="N868" s="304">
        <f t="shared" ca="1" si="394"/>
        <v>-86.387720886335842</v>
      </c>
      <c r="P868" s="310">
        <f t="shared" ca="1" si="395"/>
        <v>23</v>
      </c>
      <c r="Q868" s="304">
        <f t="shared" ca="1" si="396"/>
        <v>0</v>
      </c>
      <c r="R868" s="306">
        <f t="shared" ca="1" si="397"/>
        <v>0</v>
      </c>
      <c r="S868" s="307">
        <f t="shared" ca="1" si="398"/>
        <v>2.7549999999999994</v>
      </c>
      <c r="T868" s="304">
        <f t="shared" ca="1" si="378"/>
        <v>27.026549999999997</v>
      </c>
      <c r="U868" s="311">
        <f t="shared" ca="1" si="379"/>
        <v>0</v>
      </c>
      <c r="V868" s="306">
        <f t="shared" ca="1" si="380"/>
        <v>1.226516047729409</v>
      </c>
      <c r="W868" s="304">
        <f t="shared" ca="1" si="381"/>
        <v>24.880380501403177</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0.75954123369398019</v>
      </c>
      <c r="AH868" s="304">
        <f t="shared" ca="1" si="405"/>
        <v>-9.0309683533329164</v>
      </c>
    </row>
    <row r="869" spans="1:34" x14ac:dyDescent="0.2">
      <c r="A869" s="347">
        <f t="shared" ca="1" si="383"/>
        <v>1E-4</v>
      </c>
      <c r="B869" s="304">
        <f t="shared" ca="1" si="384"/>
        <v>33.047700000001761</v>
      </c>
      <c r="D869" s="306">
        <f t="shared" ca="1" si="385"/>
        <v>-0.56899223172149627</v>
      </c>
      <c r="E869" s="307">
        <f t="shared" ca="1" si="386"/>
        <v>-0.79695122472076108</v>
      </c>
      <c r="F869" s="304">
        <f t="shared" ca="1" si="387"/>
        <v>0.97922592609843107</v>
      </c>
      <c r="G869" s="306">
        <f t="shared" ca="1" si="388"/>
        <v>6.2707926209912639</v>
      </c>
      <c r="H869" s="307">
        <f t="shared" ca="1" si="389"/>
        <v>-99.332670611396352</v>
      </c>
      <c r="I869" s="304">
        <f t="shared" ca="1" si="390"/>
        <v>99.530408875316311</v>
      </c>
      <c r="J869" s="306">
        <f t="shared" ca="1" si="391"/>
        <v>612.90891036688618</v>
      </c>
      <c r="K869" s="307">
        <f t="shared" ca="1" si="392"/>
        <v>-12.378179686045854</v>
      </c>
      <c r="L869" s="304">
        <f t="shared" ca="1" si="377"/>
        <v>613.03389118340249</v>
      </c>
      <c r="M869" s="306">
        <f t="shared" ca="1" si="393"/>
        <v>-1.5077507837497697</v>
      </c>
      <c r="N869" s="304">
        <f t="shared" ca="1" si="394"/>
        <v>-86.387756466403872</v>
      </c>
      <c r="P869" s="310">
        <f t="shared" ca="1" si="395"/>
        <v>23</v>
      </c>
      <c r="Q869" s="304">
        <f t="shared" ca="1" si="396"/>
        <v>0</v>
      </c>
      <c r="R869" s="306">
        <f t="shared" ca="1" si="397"/>
        <v>0</v>
      </c>
      <c r="S869" s="307">
        <f t="shared" ca="1" si="398"/>
        <v>2.7549999999999994</v>
      </c>
      <c r="T869" s="304">
        <f t="shared" ca="1" si="378"/>
        <v>27.026549999999997</v>
      </c>
      <c r="U869" s="311">
        <f t="shared" ca="1" si="379"/>
        <v>0</v>
      </c>
      <c r="V869" s="306">
        <f t="shared" ca="1" si="380"/>
        <v>1.2265172660611376</v>
      </c>
      <c r="W869" s="304">
        <f t="shared" ca="1" si="381"/>
        <v>24.880443188404556</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0.75951886326237172</v>
      </c>
      <c r="AH869" s="304">
        <f t="shared" ca="1" si="405"/>
        <v>-9.0309911075873615</v>
      </c>
    </row>
    <row r="870" spans="1:34" x14ac:dyDescent="0.2">
      <c r="A870" s="347">
        <f t="shared" ca="1" si="383"/>
        <v>1E-4</v>
      </c>
      <c r="B870" s="304">
        <f t="shared" ca="1" si="384"/>
        <v>33.047800000001764</v>
      </c>
      <c r="D870" s="306">
        <f t="shared" ca="1" si="385"/>
        <v>-0.56898806829623338</v>
      </c>
      <c r="E870" s="307">
        <f t="shared" ca="1" si="386"/>
        <v>-0.79692816268734745</v>
      </c>
      <c r="F870" s="304">
        <f t="shared" ca="1" si="387"/>
        <v>0.97920473770693661</v>
      </c>
      <c r="G870" s="306">
        <f t="shared" ca="1" si="388"/>
        <v>6.2707357221844342</v>
      </c>
      <c r="H870" s="307">
        <f t="shared" ca="1" si="389"/>
        <v>-99.332750304212624</v>
      </c>
      <c r="I870" s="304">
        <f t="shared" ca="1" si="390"/>
        <v>99.530484824984811</v>
      </c>
      <c r="J870" s="306">
        <f t="shared" ca="1" si="391"/>
        <v>612.90891036688618</v>
      </c>
      <c r="K870" s="307">
        <f t="shared" ca="1" si="392"/>
        <v>-12.388112957091634</v>
      </c>
      <c r="L870" s="304">
        <f t="shared" ca="1" si="377"/>
        <v>613.03409183320412</v>
      </c>
      <c r="M870" s="306">
        <f t="shared" ca="1" si="393"/>
        <v>-1.5077514047325227</v>
      </c>
      <c r="N870" s="304">
        <f t="shared" ca="1" si="394"/>
        <v>-86.387792046094759</v>
      </c>
      <c r="P870" s="310">
        <f t="shared" ca="1" si="395"/>
        <v>23</v>
      </c>
      <c r="Q870" s="304">
        <f t="shared" ca="1" si="396"/>
        <v>0</v>
      </c>
      <c r="R870" s="306">
        <f t="shared" ca="1" si="397"/>
        <v>0</v>
      </c>
      <c r="S870" s="307">
        <f t="shared" ca="1" si="398"/>
        <v>2.7549999999999994</v>
      </c>
      <c r="T870" s="304">
        <f t="shared" ca="1" si="378"/>
        <v>27.026549999999997</v>
      </c>
      <c r="U870" s="311">
        <f t="shared" ca="1" si="379"/>
        <v>0</v>
      </c>
      <c r="V870" s="306">
        <f t="shared" ca="1" si="380"/>
        <v>1.2265184843950541</v>
      </c>
      <c r="W870" s="304">
        <f t="shared" ca="1" si="381"/>
        <v>24.88050587443632</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0.75949649317486845</v>
      </c>
      <c r="AH870" s="304">
        <f t="shared" ca="1" si="405"/>
        <v>-9.0310138614898587</v>
      </c>
    </row>
    <row r="871" spans="1:34" x14ac:dyDescent="0.2">
      <c r="A871" s="347">
        <f t="shared" ca="1" si="383"/>
        <v>1E-4</v>
      </c>
      <c r="B871" s="304">
        <f t="shared" ca="1" si="384"/>
        <v>33.047900000001768</v>
      </c>
      <c r="D871" s="306">
        <f t="shared" ca="1" si="385"/>
        <v>-0.56898390487969841</v>
      </c>
      <c r="E871" s="307">
        <f t="shared" ca="1" si="386"/>
        <v>-0.79690510101062273</v>
      </c>
      <c r="F871" s="304">
        <f t="shared" ca="1" si="387"/>
        <v>0.97918354971317845</v>
      </c>
      <c r="G871" s="306">
        <f t="shared" ca="1" si="388"/>
        <v>6.2706788237939461</v>
      </c>
      <c r="H871" s="307">
        <f t="shared" ca="1" si="389"/>
        <v>-99.332829994722729</v>
      </c>
      <c r="I871" s="304">
        <f t="shared" ca="1" si="390"/>
        <v>99.530560772416365</v>
      </c>
      <c r="J871" s="306">
        <f t="shared" ca="1" si="391"/>
        <v>612.90891036688618</v>
      </c>
      <c r="K871" s="307">
        <f t="shared" ca="1" si="392"/>
        <v>-12.39804623610658</v>
      </c>
      <c r="L871" s="304">
        <f t="shared" ca="1" si="377"/>
        <v>613.03429264405463</v>
      </c>
      <c r="M871" s="306">
        <f t="shared" ca="1" si="393"/>
        <v>-1.5077520257086932</v>
      </c>
      <c r="N871" s="304">
        <f t="shared" ca="1" si="394"/>
        <v>-86.387827625408519</v>
      </c>
      <c r="P871" s="310">
        <f t="shared" ca="1" si="395"/>
        <v>23</v>
      </c>
      <c r="Q871" s="304">
        <f t="shared" ca="1" si="396"/>
        <v>0</v>
      </c>
      <c r="R871" s="306">
        <f t="shared" ca="1" si="397"/>
        <v>0</v>
      </c>
      <c r="S871" s="307">
        <f t="shared" ca="1" si="398"/>
        <v>2.7549999999999994</v>
      </c>
      <c r="T871" s="304">
        <f t="shared" ca="1" si="378"/>
        <v>27.026549999999997</v>
      </c>
      <c r="U871" s="311">
        <f t="shared" ca="1" si="379"/>
        <v>0</v>
      </c>
      <c r="V871" s="306">
        <f t="shared" ca="1" si="380"/>
        <v>1.2265197027311594</v>
      </c>
      <c r="W871" s="304">
        <f t="shared" ca="1" si="381"/>
        <v>24.880568559498521</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0.75947412343146681</v>
      </c>
      <c r="AH871" s="304">
        <f t="shared" ca="1" si="405"/>
        <v>-9.0310366150404082</v>
      </c>
    </row>
    <row r="872" spans="1:34" x14ac:dyDescent="0.2">
      <c r="A872" s="347">
        <f t="shared" ca="1" si="383"/>
        <v>1E-4</v>
      </c>
      <c r="B872" s="304">
        <f t="shared" ca="1" si="384"/>
        <v>33.048000000001771</v>
      </c>
      <c r="D872" s="306">
        <f t="shared" ca="1" si="385"/>
        <v>-0.56897974147189756</v>
      </c>
      <c r="E872" s="307">
        <f t="shared" ca="1" si="386"/>
        <v>-0.79688203969056559</v>
      </c>
      <c r="F872" s="304">
        <f t="shared" ca="1" si="387"/>
        <v>0.97916236211714325</v>
      </c>
      <c r="G872" s="306">
        <f t="shared" ca="1" si="388"/>
        <v>6.2706219258197988</v>
      </c>
      <c r="H872" s="307">
        <f t="shared" ca="1" si="389"/>
        <v>-99.332909682926697</v>
      </c>
      <c r="I872" s="304">
        <f t="shared" ca="1" si="390"/>
        <v>99.530636717610946</v>
      </c>
      <c r="J872" s="306">
        <f t="shared" ca="1" si="391"/>
        <v>612.90891036688618</v>
      </c>
      <c r="K872" s="307">
        <f t="shared" ca="1" si="392"/>
        <v>-12.407979523090463</v>
      </c>
      <c r="L872" s="304">
        <f t="shared" ca="1" si="377"/>
        <v>613.03449361595403</v>
      </c>
      <c r="M872" s="306">
        <f t="shared" ca="1" si="393"/>
        <v>-1.5077526466782816</v>
      </c>
      <c r="N872" s="304">
        <f t="shared" ca="1" si="394"/>
        <v>-86.387863204345138</v>
      </c>
      <c r="P872" s="310">
        <f t="shared" ca="1" si="395"/>
        <v>23</v>
      </c>
      <c r="Q872" s="304">
        <f t="shared" ca="1" si="396"/>
        <v>0</v>
      </c>
      <c r="R872" s="306">
        <f t="shared" ca="1" si="397"/>
        <v>0</v>
      </c>
      <c r="S872" s="307">
        <f t="shared" ca="1" si="398"/>
        <v>2.7549999999999994</v>
      </c>
      <c r="T872" s="304">
        <f t="shared" ca="1" si="378"/>
        <v>27.026549999999997</v>
      </c>
      <c r="U872" s="311">
        <f t="shared" ca="1" si="379"/>
        <v>0</v>
      </c>
      <c r="V872" s="306">
        <f t="shared" ca="1" si="380"/>
        <v>1.2265209210694528</v>
      </c>
      <c r="W872" s="304">
        <f t="shared" ca="1" si="381"/>
        <v>24.880631243591122</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0.75945175403215259</v>
      </c>
      <c r="AH872" s="304">
        <f t="shared" ca="1" si="405"/>
        <v>-9.0310593682390294</v>
      </c>
    </row>
    <row r="873" spans="1:34" x14ac:dyDescent="0.2">
      <c r="A873" s="347">
        <f t="shared" ca="1" si="383"/>
        <v>1E-4</v>
      </c>
      <c r="B873" s="304">
        <f t="shared" ca="1" si="384"/>
        <v>33.048100000001774</v>
      </c>
      <c r="D873" s="306">
        <f t="shared" ca="1" si="385"/>
        <v>-0.56897557807282706</v>
      </c>
      <c r="E873" s="307">
        <f t="shared" ca="1" si="386"/>
        <v>-0.7968589787271938</v>
      </c>
      <c r="F873" s="304">
        <f t="shared" ca="1" si="387"/>
        <v>0.97914117491884389</v>
      </c>
      <c r="G873" s="306">
        <f t="shared" ca="1" si="388"/>
        <v>6.2705650282619914</v>
      </c>
      <c r="H873" s="307">
        <f t="shared" ca="1" si="389"/>
        <v>-99.33298936882457</v>
      </c>
      <c r="I873" s="304">
        <f t="shared" ca="1" si="390"/>
        <v>99.530712660568625</v>
      </c>
      <c r="J873" s="306">
        <f t="shared" ca="1" si="391"/>
        <v>612.90891036688618</v>
      </c>
      <c r="K873" s="307">
        <f t="shared" ca="1" si="392"/>
        <v>-12.41791281804305</v>
      </c>
      <c r="L873" s="304">
        <f t="shared" ca="1" si="377"/>
        <v>613.03469474890255</v>
      </c>
      <c r="M873" s="306">
        <f t="shared" ca="1" si="393"/>
        <v>-1.5077532676412879</v>
      </c>
      <c r="N873" s="304">
        <f t="shared" ca="1" si="394"/>
        <v>-86.387898782904628</v>
      </c>
      <c r="P873" s="310">
        <f t="shared" ca="1" si="395"/>
        <v>23</v>
      </c>
      <c r="Q873" s="304">
        <f t="shared" ca="1" si="396"/>
        <v>0</v>
      </c>
      <c r="R873" s="306">
        <f t="shared" ca="1" si="397"/>
        <v>0</v>
      </c>
      <c r="S873" s="307">
        <f t="shared" ca="1" si="398"/>
        <v>2.7549999999999994</v>
      </c>
      <c r="T873" s="304">
        <f t="shared" ca="1" si="378"/>
        <v>27.026549999999997</v>
      </c>
      <c r="U873" s="311">
        <f t="shared" ca="1" si="379"/>
        <v>0</v>
      </c>
      <c r="V873" s="306">
        <f t="shared" ca="1" si="380"/>
        <v>1.226522139409935</v>
      </c>
      <c r="W873" s="304">
        <f t="shared" ca="1" si="381"/>
        <v>24.880693926714159</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0.75942938497693468</v>
      </c>
      <c r="AH873" s="304">
        <f t="shared" ca="1" si="405"/>
        <v>-9.0310821210857082</v>
      </c>
    </row>
    <row r="874" spans="1:34" x14ac:dyDescent="0.2">
      <c r="A874" s="347">
        <f t="shared" ca="1" si="383"/>
        <v>1E-4</v>
      </c>
      <c r="B874" s="304">
        <f t="shared" ca="1" si="384"/>
        <v>33.048200000001778</v>
      </c>
      <c r="D874" s="306">
        <f t="shared" ca="1" si="385"/>
        <v>-0.56897141468248902</v>
      </c>
      <c r="E874" s="307">
        <f t="shared" ca="1" si="386"/>
        <v>-0.79683591812048959</v>
      </c>
      <c r="F874" s="304">
        <f t="shared" ca="1" si="387"/>
        <v>0.97911998811826761</v>
      </c>
      <c r="G874" s="306">
        <f t="shared" ca="1" si="388"/>
        <v>6.2705081311205229</v>
      </c>
      <c r="H874" s="307">
        <f t="shared" ca="1" si="389"/>
        <v>-99.333069052416377</v>
      </c>
      <c r="I874" s="304">
        <f t="shared" ca="1" si="390"/>
        <v>99.530788601289444</v>
      </c>
      <c r="J874" s="306">
        <f t="shared" ca="1" si="391"/>
        <v>612.90891036688618</v>
      </c>
      <c r="K874" s="307">
        <f t="shared" ca="1" si="392"/>
        <v>-12.427846120964112</v>
      </c>
      <c r="L874" s="304">
        <f t="shared" ca="1" si="377"/>
        <v>613.03489604290064</v>
      </c>
      <c r="M874" s="306">
        <f t="shared" ca="1" si="393"/>
        <v>-1.5077538885977122</v>
      </c>
      <c r="N874" s="304">
        <f t="shared" ca="1" si="394"/>
        <v>-86.387934361087005</v>
      </c>
      <c r="P874" s="310">
        <f t="shared" ca="1" si="395"/>
        <v>23</v>
      </c>
      <c r="Q874" s="304">
        <f t="shared" ca="1" si="396"/>
        <v>0</v>
      </c>
      <c r="R874" s="306">
        <f t="shared" ca="1" si="397"/>
        <v>0</v>
      </c>
      <c r="S874" s="307">
        <f t="shared" ca="1" si="398"/>
        <v>2.7549999999999994</v>
      </c>
      <c r="T874" s="304">
        <f t="shared" ca="1" si="378"/>
        <v>27.026549999999997</v>
      </c>
      <c r="U874" s="311">
        <f t="shared" ca="1" si="379"/>
        <v>0</v>
      </c>
      <c r="V874" s="306">
        <f t="shared" ca="1" si="380"/>
        <v>1.2265233577526051</v>
      </c>
      <c r="W874" s="304">
        <f t="shared" ca="1" si="381"/>
        <v>24.880756608867646</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0.75940701626580243</v>
      </c>
      <c r="AH874" s="304">
        <f t="shared" ca="1" si="405"/>
        <v>-9.0311048735804587</v>
      </c>
    </row>
    <row r="875" spans="1:34" x14ac:dyDescent="0.2">
      <c r="A875" s="347">
        <f t="shared" ca="1" si="383"/>
        <v>1E-4</v>
      </c>
      <c r="B875" s="304">
        <f t="shared" ca="1" si="384"/>
        <v>33.048300000001781</v>
      </c>
      <c r="D875" s="306">
        <f t="shared" ca="1" si="385"/>
        <v>-0.56896725130088466</v>
      </c>
      <c r="E875" s="307">
        <f t="shared" ca="1" si="386"/>
        <v>-0.79681285787045297</v>
      </c>
      <c r="F875" s="304">
        <f t="shared" ca="1" si="387"/>
        <v>0.97909880171541563</v>
      </c>
      <c r="G875" s="306">
        <f t="shared" ca="1" si="388"/>
        <v>6.2704512343953924</v>
      </c>
      <c r="H875" s="307">
        <f t="shared" ca="1" si="389"/>
        <v>-99.33314873370216</v>
      </c>
      <c r="I875" s="304">
        <f t="shared" ca="1" si="390"/>
        <v>99.530864539773418</v>
      </c>
      <c r="J875" s="306">
        <f t="shared" ca="1" si="391"/>
        <v>612.90891036688618</v>
      </c>
      <c r="K875" s="307">
        <f t="shared" ca="1" si="392"/>
        <v>-12.437779431853418</v>
      </c>
      <c r="L875" s="304">
        <f t="shared" ca="1" si="377"/>
        <v>613.03509749794841</v>
      </c>
      <c r="M875" s="306">
        <f t="shared" ca="1" si="393"/>
        <v>-1.5077545095475546</v>
      </c>
      <c r="N875" s="304">
        <f t="shared" ca="1" si="394"/>
        <v>-86.387969938892269</v>
      </c>
      <c r="P875" s="310">
        <f t="shared" ca="1" si="395"/>
        <v>23</v>
      </c>
      <c r="Q875" s="304">
        <f t="shared" ca="1" si="396"/>
        <v>0</v>
      </c>
      <c r="R875" s="306">
        <f t="shared" ca="1" si="397"/>
        <v>0</v>
      </c>
      <c r="S875" s="307">
        <f t="shared" ca="1" si="398"/>
        <v>2.7549999999999994</v>
      </c>
      <c r="T875" s="304">
        <f t="shared" ca="1" si="378"/>
        <v>27.026549999999997</v>
      </c>
      <c r="U875" s="311">
        <f t="shared" ca="1" si="379"/>
        <v>0</v>
      </c>
      <c r="V875" s="306">
        <f t="shared" ca="1" si="380"/>
        <v>1.2265245760974635</v>
      </c>
      <c r="W875" s="304">
        <f t="shared" ca="1" si="381"/>
        <v>24.880819290051573</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0.75938464789875404</v>
      </c>
      <c r="AH875" s="304">
        <f t="shared" ca="1" si="405"/>
        <v>-9.0311276257232844</v>
      </c>
    </row>
    <row r="876" spans="1:34" x14ac:dyDescent="0.2">
      <c r="A876" s="347">
        <f t="shared" ca="1" si="383"/>
        <v>1E-4</v>
      </c>
      <c r="B876" s="304">
        <f t="shared" ca="1" si="384"/>
        <v>33.048400000001784</v>
      </c>
      <c r="D876" s="306">
        <f t="shared" ca="1" si="385"/>
        <v>-0.56896308792801309</v>
      </c>
      <c r="E876" s="307">
        <f t="shared" ca="1" si="386"/>
        <v>-0.79678979797708216</v>
      </c>
      <c r="F876" s="304">
        <f t="shared" ca="1" si="387"/>
        <v>0.9790776157102864</v>
      </c>
      <c r="G876" s="306">
        <f t="shared" ca="1" si="388"/>
        <v>6.2703943380865992</v>
      </c>
      <c r="H876" s="307">
        <f t="shared" ca="1" si="389"/>
        <v>-99.333228412681962</v>
      </c>
      <c r="I876" s="304">
        <f t="shared" ca="1" si="390"/>
        <v>99.530940476020604</v>
      </c>
      <c r="J876" s="306">
        <f t="shared" ca="1" si="391"/>
        <v>612.90891036688618</v>
      </c>
      <c r="K876" s="307">
        <f t="shared" ca="1" si="392"/>
        <v>-12.447712750710737</v>
      </c>
      <c r="L876" s="304">
        <f t="shared" ca="1" si="377"/>
        <v>613.03529911404598</v>
      </c>
      <c r="M876" s="306">
        <f t="shared" ca="1" si="393"/>
        <v>-1.5077551304908152</v>
      </c>
      <c r="N876" s="304">
        <f t="shared" ca="1" si="394"/>
        <v>-86.388005516320419</v>
      </c>
      <c r="P876" s="310">
        <f t="shared" ca="1" si="395"/>
        <v>23</v>
      </c>
      <c r="Q876" s="304">
        <f t="shared" ca="1" si="396"/>
        <v>0</v>
      </c>
      <c r="R876" s="306">
        <f t="shared" ca="1" si="397"/>
        <v>0</v>
      </c>
      <c r="S876" s="307">
        <f t="shared" ca="1" si="398"/>
        <v>2.7549999999999994</v>
      </c>
      <c r="T876" s="304">
        <f t="shared" ca="1" si="378"/>
        <v>27.026549999999997</v>
      </c>
      <c r="U876" s="311">
        <f t="shared" ca="1" si="379"/>
        <v>0</v>
      </c>
      <c r="V876" s="306">
        <f t="shared" ca="1" si="380"/>
        <v>1.2265257944445105</v>
      </c>
      <c r="W876" s="304">
        <f t="shared" ca="1" si="381"/>
        <v>24.880881970265989</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0.75936227987578775</v>
      </c>
      <c r="AH876" s="304">
        <f t="shared" ca="1" si="405"/>
        <v>-9.0311503775141837</v>
      </c>
    </row>
    <row r="877" spans="1:34" x14ac:dyDescent="0.2">
      <c r="A877" s="347">
        <f t="shared" ca="1" si="383"/>
        <v>1E-4</v>
      </c>
      <c r="B877" s="304">
        <f t="shared" ca="1" si="384"/>
        <v>33.048500000001788</v>
      </c>
      <c r="D877" s="306">
        <f t="shared" ca="1" si="385"/>
        <v>-0.56895892456387653</v>
      </c>
      <c r="E877" s="307">
        <f t="shared" ca="1" si="386"/>
        <v>-0.79676673844036294</v>
      </c>
      <c r="F877" s="304">
        <f t="shared" ca="1" si="387"/>
        <v>0.97905643010287036</v>
      </c>
      <c r="G877" s="306">
        <f t="shared" ca="1" si="388"/>
        <v>6.2703374421941431</v>
      </c>
      <c r="H877" s="307">
        <f t="shared" ca="1" si="389"/>
        <v>-99.33330808935581</v>
      </c>
      <c r="I877" s="304">
        <f t="shared" ca="1" si="390"/>
        <v>99.531016410031015</v>
      </c>
      <c r="J877" s="306">
        <f t="shared" ca="1" si="391"/>
        <v>612.90891036688618</v>
      </c>
      <c r="K877" s="307">
        <f t="shared" ca="1" si="392"/>
        <v>-12.45764607753584</v>
      </c>
      <c r="L877" s="304">
        <f t="shared" ca="1" si="377"/>
        <v>613.03550089119381</v>
      </c>
      <c r="M877" s="306">
        <f t="shared" ca="1" si="393"/>
        <v>-1.5077557514274942</v>
      </c>
      <c r="N877" s="304">
        <f t="shared" ca="1" si="394"/>
        <v>-86.38804109337147</v>
      </c>
      <c r="P877" s="310">
        <f t="shared" ca="1" si="395"/>
        <v>23</v>
      </c>
      <c r="Q877" s="304">
        <f t="shared" ca="1" si="396"/>
        <v>0</v>
      </c>
      <c r="R877" s="306">
        <f t="shared" ca="1" si="397"/>
        <v>0</v>
      </c>
      <c r="S877" s="307">
        <f t="shared" ca="1" si="398"/>
        <v>2.7549999999999994</v>
      </c>
      <c r="T877" s="304">
        <f t="shared" ca="1" si="378"/>
        <v>27.026549999999997</v>
      </c>
      <c r="U877" s="311">
        <f t="shared" ca="1" si="379"/>
        <v>0</v>
      </c>
      <c r="V877" s="306">
        <f t="shared" ca="1" si="380"/>
        <v>1.2265270127937451</v>
      </c>
      <c r="W877" s="304">
        <f t="shared" ca="1" si="381"/>
        <v>24.880944649510866</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0.75933991219688757</v>
      </c>
      <c r="AH877" s="304">
        <f t="shared" ca="1" si="405"/>
        <v>-9.0311731289531743</v>
      </c>
    </row>
    <row r="878" spans="1:34" x14ac:dyDescent="0.2">
      <c r="A878" s="347">
        <f t="shared" ca="1" si="383"/>
        <v>1E-4</v>
      </c>
      <c r="B878" s="304">
        <f t="shared" ca="1" si="384"/>
        <v>33.048600000001791</v>
      </c>
      <c r="D878" s="306">
        <f t="shared" ca="1" si="385"/>
        <v>-0.5689547612084731</v>
      </c>
      <c r="E878" s="307">
        <f t="shared" ca="1" si="386"/>
        <v>-0.79674367926030421</v>
      </c>
      <c r="F878" s="304">
        <f t="shared" ca="1" si="387"/>
        <v>0.97903524489317406</v>
      </c>
      <c r="G878" s="306">
        <f t="shared" ca="1" si="388"/>
        <v>6.2702805467180225</v>
      </c>
      <c r="H878" s="307">
        <f t="shared" ca="1" si="389"/>
        <v>-99.333387763723735</v>
      </c>
      <c r="I878" s="304">
        <f t="shared" ca="1" si="390"/>
        <v>99.531092341804694</v>
      </c>
      <c r="J878" s="306">
        <f t="shared" ca="1" si="391"/>
        <v>612.90891036688618</v>
      </c>
      <c r="K878" s="307">
        <f t="shared" ca="1" si="392"/>
        <v>-12.467579412328494</v>
      </c>
      <c r="L878" s="304">
        <f t="shared" ca="1" si="377"/>
        <v>613.03570282939177</v>
      </c>
      <c r="M878" s="306">
        <f t="shared" ca="1" si="393"/>
        <v>-1.5077563723575915</v>
      </c>
      <c r="N878" s="304">
        <f t="shared" ca="1" si="394"/>
        <v>-86.388076670045422</v>
      </c>
      <c r="P878" s="310">
        <f t="shared" ca="1" si="395"/>
        <v>23</v>
      </c>
      <c r="Q878" s="304">
        <f t="shared" ca="1" si="396"/>
        <v>0</v>
      </c>
      <c r="R878" s="306">
        <f t="shared" ca="1" si="397"/>
        <v>0</v>
      </c>
      <c r="S878" s="307">
        <f t="shared" ca="1" si="398"/>
        <v>2.7549999999999994</v>
      </c>
      <c r="T878" s="304">
        <f t="shared" ca="1" si="378"/>
        <v>27.026549999999997</v>
      </c>
      <c r="U878" s="311">
        <f t="shared" ca="1" si="379"/>
        <v>0</v>
      </c>
      <c r="V878" s="306">
        <f t="shared" ca="1" si="380"/>
        <v>1.2265282311451684</v>
      </c>
      <c r="W878" s="304">
        <f t="shared" ca="1" si="381"/>
        <v>24.881007327786243</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0.75931754486206415</v>
      </c>
      <c r="AH878" s="304">
        <f t="shared" ca="1" si="405"/>
        <v>-9.0311958800402437</v>
      </c>
    </row>
    <row r="879" spans="1:34" x14ac:dyDescent="0.2">
      <c r="A879" s="347">
        <f t="shared" ca="1" si="383"/>
        <v>1E-4</v>
      </c>
      <c r="B879" s="304">
        <f t="shared" ca="1" si="384"/>
        <v>33.048700000001794</v>
      </c>
      <c r="D879" s="306">
        <f t="shared" ca="1" si="385"/>
        <v>-0.56895059786180524</v>
      </c>
      <c r="E879" s="307">
        <f t="shared" ca="1" si="386"/>
        <v>-0.79672062043689174</v>
      </c>
      <c r="F879" s="304">
        <f t="shared" ca="1" si="387"/>
        <v>0.97901406008118763</v>
      </c>
      <c r="G879" s="306">
        <f t="shared" ca="1" si="388"/>
        <v>6.2702236516582364</v>
      </c>
      <c r="H879" s="307">
        <f t="shared" ca="1" si="389"/>
        <v>-99.333467435785778</v>
      </c>
      <c r="I879" s="304">
        <f t="shared" ca="1" si="390"/>
        <v>99.531168271341656</v>
      </c>
      <c r="J879" s="306">
        <f t="shared" ca="1" si="391"/>
        <v>612.90891036688618</v>
      </c>
      <c r="K879" s="307">
        <f t="shared" ca="1" si="392"/>
        <v>-12.477512755088469</v>
      </c>
      <c r="L879" s="304">
        <f t="shared" ca="1" si="377"/>
        <v>613.03590492864043</v>
      </c>
      <c r="M879" s="306">
        <f t="shared" ca="1" si="393"/>
        <v>-1.507756993281107</v>
      </c>
      <c r="N879" s="304">
        <f t="shared" ca="1" si="394"/>
        <v>-86.38811224634226</v>
      </c>
      <c r="P879" s="310">
        <f t="shared" ca="1" si="395"/>
        <v>23</v>
      </c>
      <c r="Q879" s="304">
        <f t="shared" ca="1" si="396"/>
        <v>0</v>
      </c>
      <c r="R879" s="306">
        <f t="shared" ca="1" si="397"/>
        <v>0</v>
      </c>
      <c r="S879" s="307">
        <f t="shared" ca="1" si="398"/>
        <v>2.7549999999999994</v>
      </c>
      <c r="T879" s="304">
        <f t="shared" ca="1" si="378"/>
        <v>27.026549999999997</v>
      </c>
      <c r="U879" s="311">
        <f t="shared" ca="1" si="379"/>
        <v>0</v>
      </c>
      <c r="V879" s="306">
        <f t="shared" ca="1" si="380"/>
        <v>1.22652944949878</v>
      </c>
      <c r="W879" s="304">
        <f t="shared" ca="1" si="381"/>
        <v>24.881070005092106</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0.75929517787130507</v>
      </c>
      <c r="AH879" s="304">
        <f t="shared" ca="1" si="405"/>
        <v>-9.0312186307754079</v>
      </c>
    </row>
    <row r="880" spans="1:34" x14ac:dyDescent="0.2">
      <c r="A880" s="347">
        <f t="shared" ca="1" si="383"/>
        <v>1E-4</v>
      </c>
      <c r="B880" s="304">
        <f t="shared" ca="1" si="384"/>
        <v>33.048800000001798</v>
      </c>
      <c r="D880" s="306">
        <f t="shared" ca="1" si="385"/>
        <v>-0.5689464345238755</v>
      </c>
      <c r="E880" s="307">
        <f t="shared" ca="1" si="386"/>
        <v>-0.79669756197013086</v>
      </c>
      <c r="F880" s="304">
        <f t="shared" ca="1" si="387"/>
        <v>0.97899287566691773</v>
      </c>
      <c r="G880" s="306">
        <f t="shared" ca="1" si="388"/>
        <v>6.2701667570147839</v>
      </c>
      <c r="H880" s="307">
        <f t="shared" ca="1" si="389"/>
        <v>-99.333547105541982</v>
      </c>
      <c r="I880" s="304">
        <f t="shared" ca="1" si="390"/>
        <v>99.531244198641971</v>
      </c>
      <c r="J880" s="306">
        <f t="shared" ca="1" si="391"/>
        <v>612.90891036688618</v>
      </c>
      <c r="K880" s="307">
        <f t="shared" ca="1" si="392"/>
        <v>-12.487446105815536</v>
      </c>
      <c r="L880" s="304">
        <f t="shared" ca="1" si="377"/>
        <v>613.03610718893981</v>
      </c>
      <c r="M880" s="306">
        <f t="shared" ca="1" si="393"/>
        <v>-1.5077576141980413</v>
      </c>
      <c r="N880" s="304">
        <f t="shared" ca="1" si="394"/>
        <v>-86.388147822262013</v>
      </c>
      <c r="P880" s="310">
        <f t="shared" ca="1" si="395"/>
        <v>23</v>
      </c>
      <c r="Q880" s="304">
        <f t="shared" ca="1" si="396"/>
        <v>0</v>
      </c>
      <c r="R880" s="306">
        <f t="shared" ca="1" si="397"/>
        <v>0</v>
      </c>
      <c r="S880" s="307">
        <f t="shared" ca="1" si="398"/>
        <v>2.7549999999999994</v>
      </c>
      <c r="T880" s="304">
        <f t="shared" ca="1" si="378"/>
        <v>27.026549999999997</v>
      </c>
      <c r="U880" s="311">
        <f t="shared" ca="1" si="379"/>
        <v>0</v>
      </c>
      <c r="V880" s="306">
        <f t="shared" ca="1" si="380"/>
        <v>1.2265306678545798</v>
      </c>
      <c r="W880" s="304">
        <f t="shared" ca="1" si="381"/>
        <v>24.88113268142849</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0.75927281122461565</v>
      </c>
      <c r="AH880" s="304">
        <f t="shared" ca="1" si="405"/>
        <v>-9.0312413811586616</v>
      </c>
    </row>
    <row r="881" spans="1:34" x14ac:dyDescent="0.2">
      <c r="A881" s="347">
        <f t="shared" ca="1" si="383"/>
        <v>1E-4</v>
      </c>
      <c r="B881" s="304">
        <f t="shared" ca="1" si="384"/>
        <v>33.048900000001801</v>
      </c>
      <c r="D881" s="306">
        <f t="shared" ca="1" si="385"/>
        <v>-0.56894227119467966</v>
      </c>
      <c r="E881" s="307">
        <f t="shared" ca="1" si="386"/>
        <v>-0.79667450386001093</v>
      </c>
      <c r="F881" s="304">
        <f t="shared" ca="1" si="387"/>
        <v>0.97897169165035358</v>
      </c>
      <c r="G881" s="306">
        <f t="shared" ca="1" si="388"/>
        <v>6.2701098627876641</v>
      </c>
      <c r="H881" s="307">
        <f t="shared" ca="1" si="389"/>
        <v>-99.333626772992361</v>
      </c>
      <c r="I881" s="304">
        <f t="shared" ca="1" si="390"/>
        <v>99.53132012370564</v>
      </c>
      <c r="J881" s="306">
        <f t="shared" ca="1" si="391"/>
        <v>612.90891036688618</v>
      </c>
      <c r="K881" s="307">
        <f t="shared" ca="1" si="392"/>
        <v>-12.497379464509462</v>
      </c>
      <c r="L881" s="304">
        <f t="shared" ca="1" si="377"/>
        <v>613.03630961029023</v>
      </c>
      <c r="M881" s="306">
        <f t="shared" ca="1" si="393"/>
        <v>-1.5077582351083942</v>
      </c>
      <c r="N881" s="304">
        <f t="shared" ca="1" si="394"/>
        <v>-86.388183397804696</v>
      </c>
      <c r="P881" s="310">
        <f t="shared" ca="1" si="395"/>
        <v>23</v>
      </c>
      <c r="Q881" s="304">
        <f t="shared" ca="1" si="396"/>
        <v>0</v>
      </c>
      <c r="R881" s="306">
        <f t="shared" ca="1" si="397"/>
        <v>0</v>
      </c>
      <c r="S881" s="307">
        <f t="shared" ca="1" si="398"/>
        <v>2.7549999999999994</v>
      </c>
      <c r="T881" s="304">
        <f t="shared" ca="1" si="378"/>
        <v>27.026549999999997</v>
      </c>
      <c r="U881" s="311">
        <f t="shared" ca="1" si="379"/>
        <v>0</v>
      </c>
      <c r="V881" s="306">
        <f t="shared" ca="1" si="380"/>
        <v>1.2265318862125671</v>
      </c>
      <c r="W881" s="304">
        <f t="shared" ca="1" si="381"/>
        <v>24.881195356795377</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0.75925044492198168</v>
      </c>
      <c r="AH881" s="304">
        <f t="shared" ca="1" si="405"/>
        <v>-9.0312641311900155</v>
      </c>
    </row>
    <row r="882" spans="1:34" x14ac:dyDescent="0.2">
      <c r="A882" s="347">
        <f t="shared" ca="1" si="383"/>
        <v>1E-4</v>
      </c>
      <c r="B882" s="304">
        <f t="shared" ca="1" si="384"/>
        <v>33.049000000001804</v>
      </c>
      <c r="D882" s="306">
        <f t="shared" ca="1" si="385"/>
        <v>-0.56893810787422094</v>
      </c>
      <c r="E882" s="307">
        <f t="shared" ca="1" si="386"/>
        <v>-0.79665144610653371</v>
      </c>
      <c r="F882" s="304">
        <f t="shared" ca="1" si="387"/>
        <v>0.97895050803149897</v>
      </c>
      <c r="G882" s="306">
        <f t="shared" ca="1" si="388"/>
        <v>6.2700529689768771</v>
      </c>
      <c r="H882" s="307">
        <f t="shared" ca="1" si="389"/>
        <v>-99.333706438136971</v>
      </c>
      <c r="I882" s="304">
        <f t="shared" ca="1" si="390"/>
        <v>99.53139604653272</v>
      </c>
      <c r="J882" s="306">
        <f t="shared" ca="1" si="391"/>
        <v>612.90891036688618</v>
      </c>
      <c r="K882" s="307">
        <f t="shared" ca="1" si="392"/>
        <v>-12.507312831170019</v>
      </c>
      <c r="L882" s="304">
        <f t="shared" ca="1" si="377"/>
        <v>613.03651219269182</v>
      </c>
      <c r="M882" s="306">
        <f t="shared" ca="1" si="393"/>
        <v>-1.5077588560121657</v>
      </c>
      <c r="N882" s="304">
        <f t="shared" ca="1" si="394"/>
        <v>-86.388218972970293</v>
      </c>
      <c r="P882" s="310">
        <f t="shared" ca="1" si="395"/>
        <v>23</v>
      </c>
      <c r="Q882" s="304">
        <f t="shared" ca="1" si="396"/>
        <v>0</v>
      </c>
      <c r="R882" s="306">
        <f t="shared" ca="1" si="397"/>
        <v>0</v>
      </c>
      <c r="S882" s="307">
        <f t="shared" ca="1" si="398"/>
        <v>2.7549999999999994</v>
      </c>
      <c r="T882" s="304">
        <f t="shared" ca="1" si="378"/>
        <v>27.026549999999997</v>
      </c>
      <c r="U882" s="311">
        <f t="shared" ca="1" si="379"/>
        <v>0</v>
      </c>
      <c r="V882" s="306">
        <f t="shared" ca="1" si="380"/>
        <v>1.2265331045727432</v>
      </c>
      <c r="W882" s="304">
        <f t="shared" ca="1" si="381"/>
        <v>24.881258031192807</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0.75922807896340849</v>
      </c>
      <c r="AH882" s="304">
        <f t="shared" ca="1" si="405"/>
        <v>-9.0312868808694677</v>
      </c>
    </row>
    <row r="883" spans="1:34" x14ac:dyDescent="0.2">
      <c r="A883" s="347">
        <f t="shared" ca="1" si="383"/>
        <v>1E-4</v>
      </c>
      <c r="B883" s="304">
        <f t="shared" ca="1" si="384"/>
        <v>33.049100000001808</v>
      </c>
      <c r="D883" s="306">
        <f t="shared" ca="1" si="385"/>
        <v>-0.56893394456250079</v>
      </c>
      <c r="E883" s="307">
        <f t="shared" ca="1" si="386"/>
        <v>-0.79662838870968855</v>
      </c>
      <c r="F883" s="304">
        <f t="shared" ca="1" si="387"/>
        <v>0.97892932481034678</v>
      </c>
      <c r="G883" s="306">
        <f t="shared" ca="1" si="388"/>
        <v>6.2699960755824211</v>
      </c>
      <c r="H883" s="307">
        <f t="shared" ca="1" si="389"/>
        <v>-99.333786100975843</v>
      </c>
      <c r="I883" s="304">
        <f t="shared" ca="1" si="390"/>
        <v>99.531471967123238</v>
      </c>
      <c r="J883" s="306">
        <f t="shared" ca="1" si="391"/>
        <v>612.90891036688618</v>
      </c>
      <c r="K883" s="307">
        <f t="shared" ca="1" si="392"/>
        <v>-12.517246205796974</v>
      </c>
      <c r="L883" s="304">
        <f t="shared" ca="1" si="377"/>
        <v>613.0367149361449</v>
      </c>
      <c r="M883" s="306">
        <f t="shared" ca="1" si="393"/>
        <v>-1.5077594769093561</v>
      </c>
      <c r="N883" s="304">
        <f t="shared" ca="1" si="394"/>
        <v>-86.388254547758805</v>
      </c>
      <c r="P883" s="310">
        <f t="shared" ca="1" si="395"/>
        <v>23</v>
      </c>
      <c r="Q883" s="304">
        <f t="shared" ca="1" si="396"/>
        <v>0</v>
      </c>
      <c r="R883" s="306">
        <f t="shared" ca="1" si="397"/>
        <v>0</v>
      </c>
      <c r="S883" s="307">
        <f t="shared" ca="1" si="398"/>
        <v>2.7549999999999994</v>
      </c>
      <c r="T883" s="304">
        <f t="shared" ca="1" si="378"/>
        <v>27.026549999999997</v>
      </c>
      <c r="U883" s="311">
        <f t="shared" ca="1" si="379"/>
        <v>0</v>
      </c>
      <c r="V883" s="306">
        <f t="shared" ca="1" si="380"/>
        <v>1.2265343229351071</v>
      </c>
      <c r="W883" s="304">
        <f t="shared" ca="1" si="381"/>
        <v>24.88132070462078</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0.7592057133488872</v>
      </c>
      <c r="AH883" s="304">
        <f t="shared" ca="1" si="405"/>
        <v>-9.0313096301970273</v>
      </c>
    </row>
    <row r="884" spans="1:34" x14ac:dyDescent="0.2">
      <c r="A884" s="347">
        <f t="shared" ca="1" si="383"/>
        <v>1E-4</v>
      </c>
      <c r="B884" s="304">
        <f t="shared" ca="1" si="384"/>
        <v>33.049200000001811</v>
      </c>
      <c r="D884" s="306">
        <f t="shared" ca="1" si="385"/>
        <v>-0.56892978125951865</v>
      </c>
      <c r="E884" s="307">
        <f t="shared" ca="1" si="386"/>
        <v>-0.79660533166947189</v>
      </c>
      <c r="F884" s="304">
        <f t="shared" ca="1" si="387"/>
        <v>0.97890814198689402</v>
      </c>
      <c r="G884" s="306">
        <f t="shared" ca="1" si="388"/>
        <v>6.2699391826042952</v>
      </c>
      <c r="H884" s="307">
        <f t="shared" ca="1" si="389"/>
        <v>-99.333865761509003</v>
      </c>
      <c r="I884" s="304">
        <f t="shared" ca="1" si="390"/>
        <v>99.531547885477224</v>
      </c>
      <c r="J884" s="306">
        <f t="shared" ca="1" si="391"/>
        <v>612.90891036688618</v>
      </c>
      <c r="K884" s="307">
        <f t="shared" ca="1" si="392"/>
        <v>-12.527179588390098</v>
      </c>
      <c r="L884" s="304">
        <f t="shared" ca="1" si="377"/>
        <v>613.03691784064972</v>
      </c>
      <c r="M884" s="306">
        <f t="shared" ca="1" si="393"/>
        <v>-1.5077600977999654</v>
      </c>
      <c r="N884" s="304">
        <f t="shared" ca="1" si="394"/>
        <v>-86.388290122170261</v>
      </c>
      <c r="P884" s="310">
        <f t="shared" ca="1" si="395"/>
        <v>23</v>
      </c>
      <c r="Q884" s="304">
        <f t="shared" ca="1" si="396"/>
        <v>0</v>
      </c>
      <c r="R884" s="306">
        <f t="shared" ca="1" si="397"/>
        <v>0</v>
      </c>
      <c r="S884" s="307">
        <f t="shared" ca="1" si="398"/>
        <v>2.7549999999999994</v>
      </c>
      <c r="T884" s="304">
        <f t="shared" ca="1" si="378"/>
        <v>27.026549999999997</v>
      </c>
      <c r="U884" s="311">
        <f t="shared" ca="1" si="379"/>
        <v>0</v>
      </c>
      <c r="V884" s="306">
        <f t="shared" ca="1" si="380"/>
        <v>1.226535541299659</v>
      </c>
      <c r="W884" s="304">
        <f t="shared" ca="1" si="381"/>
        <v>24.881383377079302</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0.7591833480784107</v>
      </c>
      <c r="AH884" s="304">
        <f t="shared" ca="1" si="405"/>
        <v>-9.0313323791726994</v>
      </c>
    </row>
    <row r="885" spans="1:34" x14ac:dyDescent="0.2">
      <c r="A885" s="347">
        <f t="shared" ca="1" si="383"/>
        <v>1E-4</v>
      </c>
      <c r="B885" s="304">
        <f t="shared" ca="1" si="384"/>
        <v>33.049300000001814</v>
      </c>
      <c r="D885" s="306">
        <f t="shared" ca="1" si="385"/>
        <v>-0.56892561796527374</v>
      </c>
      <c r="E885" s="307">
        <f t="shared" ca="1" si="386"/>
        <v>-0.79658227498588374</v>
      </c>
      <c r="F885" s="304">
        <f t="shared" ca="1" si="387"/>
        <v>0.97888695956114091</v>
      </c>
      <c r="G885" s="306">
        <f t="shared" ca="1" si="388"/>
        <v>6.2698822900424984</v>
      </c>
      <c r="H885" s="307">
        <f t="shared" ca="1" si="389"/>
        <v>-99.333945419736494</v>
      </c>
      <c r="I885" s="304">
        <f t="shared" ca="1" si="390"/>
        <v>99.531623801594719</v>
      </c>
      <c r="J885" s="306">
        <f t="shared" ca="1" si="391"/>
        <v>612.90891036688618</v>
      </c>
      <c r="K885" s="307">
        <f t="shared" ca="1" si="392"/>
        <v>-12.53711297894916</v>
      </c>
      <c r="L885" s="304">
        <f t="shared" ca="1" si="377"/>
        <v>613.03712090620638</v>
      </c>
      <c r="M885" s="306">
        <f t="shared" ca="1" si="393"/>
        <v>-1.5077607186839936</v>
      </c>
      <c r="N885" s="304">
        <f t="shared" ca="1" si="394"/>
        <v>-86.388325696204646</v>
      </c>
      <c r="P885" s="310">
        <f t="shared" ca="1" si="395"/>
        <v>23</v>
      </c>
      <c r="Q885" s="304">
        <f t="shared" ca="1" si="396"/>
        <v>0</v>
      </c>
      <c r="R885" s="306">
        <f t="shared" ca="1" si="397"/>
        <v>0</v>
      </c>
      <c r="S885" s="307">
        <f t="shared" ca="1" si="398"/>
        <v>2.7549999999999994</v>
      </c>
      <c r="T885" s="304">
        <f t="shared" ca="1" si="378"/>
        <v>27.026549999999997</v>
      </c>
      <c r="U885" s="311">
        <f t="shared" ca="1" si="379"/>
        <v>0</v>
      </c>
      <c r="V885" s="306">
        <f t="shared" ca="1" si="380"/>
        <v>1.2265367596663994</v>
      </c>
      <c r="W885" s="304">
        <f t="shared" ca="1" si="381"/>
        <v>24.881446048568403</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0.75916098315198255</v>
      </c>
      <c r="AH885" s="304">
        <f t="shared" ca="1" si="405"/>
        <v>-9.0313551277964823</v>
      </c>
    </row>
    <row r="886" spans="1:34" x14ac:dyDescent="0.2">
      <c r="A886" s="347">
        <f t="shared" ca="1" si="383"/>
        <v>1E-4</v>
      </c>
      <c r="B886" s="304">
        <f t="shared" ca="1" si="384"/>
        <v>33.049400000001818</v>
      </c>
      <c r="D886" s="306">
        <f t="shared" ca="1" si="385"/>
        <v>-0.56892145467976962</v>
      </c>
      <c r="E886" s="307">
        <f t="shared" ca="1" si="386"/>
        <v>-0.79655921865891521</v>
      </c>
      <c r="F886" s="304">
        <f t="shared" ca="1" si="387"/>
        <v>0.97886577753308268</v>
      </c>
      <c r="G886" s="306">
        <f t="shared" ca="1" si="388"/>
        <v>6.2698253978970309</v>
      </c>
      <c r="H886" s="307">
        <f t="shared" ca="1" si="389"/>
        <v>-99.33402507565836</v>
      </c>
      <c r="I886" s="304">
        <f t="shared" ca="1" si="390"/>
        <v>99.531699715475767</v>
      </c>
      <c r="J886" s="306">
        <f t="shared" ca="1" si="391"/>
        <v>612.90891036688618</v>
      </c>
      <c r="K886" s="307">
        <f t="shared" ca="1" si="392"/>
        <v>-12.547046377473929</v>
      </c>
      <c r="L886" s="304">
        <f t="shared" ca="1" si="377"/>
        <v>613.03732413281512</v>
      </c>
      <c r="M886" s="306">
        <f t="shared" ca="1" si="393"/>
        <v>-1.5077613395614411</v>
      </c>
      <c r="N886" s="304">
        <f t="shared" ca="1" si="394"/>
        <v>-86.388361269861974</v>
      </c>
      <c r="P886" s="310">
        <f t="shared" ca="1" si="395"/>
        <v>23</v>
      </c>
      <c r="Q886" s="304">
        <f t="shared" ca="1" si="396"/>
        <v>0</v>
      </c>
      <c r="R886" s="306">
        <f t="shared" ca="1" si="397"/>
        <v>0</v>
      </c>
      <c r="S886" s="307">
        <f t="shared" ca="1" si="398"/>
        <v>2.7549999999999994</v>
      </c>
      <c r="T886" s="304">
        <f t="shared" ca="1" si="378"/>
        <v>27.026549999999997</v>
      </c>
      <c r="U886" s="311">
        <f t="shared" ca="1" si="379"/>
        <v>0</v>
      </c>
      <c r="V886" s="306">
        <f t="shared" ca="1" si="380"/>
        <v>1.2265379780353274</v>
      </c>
      <c r="W886" s="304">
        <f t="shared" ca="1" si="381"/>
        <v>24.881508719088071</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0.75913861856958853</v>
      </c>
      <c r="AH886" s="304">
        <f t="shared" ca="1" si="405"/>
        <v>-9.0313778760683885</v>
      </c>
    </row>
    <row r="887" spans="1:34" x14ac:dyDescent="0.2">
      <c r="A887" s="347">
        <f t="shared" ca="1" si="383"/>
        <v>1E-4</v>
      </c>
      <c r="B887" s="304">
        <f t="shared" ca="1" si="384"/>
        <v>33.049500000001821</v>
      </c>
      <c r="D887" s="306">
        <f t="shared" ca="1" si="385"/>
        <v>-0.56891729140300329</v>
      </c>
      <c r="E887" s="307">
        <f t="shared" ca="1" si="386"/>
        <v>-0.79653616268856631</v>
      </c>
      <c r="F887" s="304">
        <f t="shared" ca="1" si="387"/>
        <v>0.97884459590271833</v>
      </c>
      <c r="G887" s="306">
        <f t="shared" ca="1" si="388"/>
        <v>6.2697685061678907</v>
      </c>
      <c r="H887" s="307">
        <f t="shared" ca="1" si="389"/>
        <v>-99.334104729274628</v>
      </c>
      <c r="I887" s="304">
        <f t="shared" ca="1" si="390"/>
        <v>99.531775627120382</v>
      </c>
      <c r="J887" s="306">
        <f t="shared" ca="1" si="391"/>
        <v>612.90891036688618</v>
      </c>
      <c r="K887" s="307">
        <f t="shared" ca="1" si="392"/>
        <v>-12.556979783964175</v>
      </c>
      <c r="L887" s="304">
        <f t="shared" ca="1" si="377"/>
        <v>613.03752752047615</v>
      </c>
      <c r="M887" s="306">
        <f t="shared" ca="1" si="393"/>
        <v>-1.5077619604323074</v>
      </c>
      <c r="N887" s="304">
        <f t="shared" ca="1" si="394"/>
        <v>-86.388396843142232</v>
      </c>
      <c r="P887" s="310">
        <f t="shared" ca="1" si="395"/>
        <v>23</v>
      </c>
      <c r="Q887" s="304">
        <f t="shared" ca="1" si="396"/>
        <v>0</v>
      </c>
      <c r="R887" s="306">
        <f t="shared" ca="1" si="397"/>
        <v>0</v>
      </c>
      <c r="S887" s="307">
        <f t="shared" ca="1" si="398"/>
        <v>2.7549999999999994</v>
      </c>
      <c r="T887" s="304">
        <f t="shared" ca="1" si="378"/>
        <v>27.026549999999997</v>
      </c>
      <c r="U887" s="311">
        <f t="shared" ca="1" si="379"/>
        <v>0</v>
      </c>
      <c r="V887" s="306">
        <f t="shared" ca="1" si="380"/>
        <v>1.2265391964064436</v>
      </c>
      <c r="W887" s="304">
        <f t="shared" ca="1" si="381"/>
        <v>24.881571388638331</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0.75911625433123753</v>
      </c>
      <c r="AH887" s="304">
        <f t="shared" ca="1" si="405"/>
        <v>-9.0314006239884126</v>
      </c>
    </row>
    <row r="888" spans="1:34" x14ac:dyDescent="0.2">
      <c r="A888" s="347">
        <f t="shared" ca="1" si="383"/>
        <v>1E-4</v>
      </c>
      <c r="B888" s="304">
        <f t="shared" ca="1" si="384"/>
        <v>33.049600000001824</v>
      </c>
      <c r="D888" s="306">
        <f t="shared" ca="1" si="385"/>
        <v>-0.56891312813498052</v>
      </c>
      <c r="E888" s="307">
        <f t="shared" ca="1" si="386"/>
        <v>-0.79651310707482992</v>
      </c>
      <c r="F888" s="304">
        <f t="shared" ca="1" si="387"/>
        <v>0.97882341467004574</v>
      </c>
      <c r="G888" s="306">
        <f t="shared" ca="1" si="388"/>
        <v>6.2697116148550771</v>
      </c>
      <c r="H888" s="307">
        <f t="shared" ca="1" si="389"/>
        <v>-99.334184380585342</v>
      </c>
      <c r="I888" s="304">
        <f t="shared" ca="1" si="390"/>
        <v>99.531851536528606</v>
      </c>
      <c r="J888" s="306">
        <f t="shared" ca="1" si="391"/>
        <v>612.90891036688618</v>
      </c>
      <c r="K888" s="307">
        <f t="shared" ca="1" si="392"/>
        <v>-12.566913198419668</v>
      </c>
      <c r="L888" s="304">
        <f t="shared" ca="1" si="377"/>
        <v>613.03773106918982</v>
      </c>
      <c r="M888" s="306">
        <f t="shared" ca="1" si="393"/>
        <v>-1.5077625812965931</v>
      </c>
      <c r="N888" s="304">
        <f t="shared" ca="1" si="394"/>
        <v>-86.388432416045461</v>
      </c>
      <c r="P888" s="310">
        <f t="shared" ca="1" si="395"/>
        <v>23</v>
      </c>
      <c r="Q888" s="304">
        <f t="shared" ca="1" si="396"/>
        <v>0</v>
      </c>
      <c r="R888" s="306">
        <f t="shared" ca="1" si="397"/>
        <v>0</v>
      </c>
      <c r="S888" s="307">
        <f t="shared" ca="1" si="398"/>
        <v>2.7549999999999994</v>
      </c>
      <c r="T888" s="304">
        <f t="shared" ca="1" si="378"/>
        <v>27.026549999999997</v>
      </c>
      <c r="U888" s="311">
        <f t="shared" ca="1" si="379"/>
        <v>0</v>
      </c>
      <c r="V888" s="306">
        <f t="shared" ca="1" si="380"/>
        <v>1.2265404147797481</v>
      </c>
      <c r="W888" s="304">
        <f t="shared" ca="1" si="381"/>
        <v>24.881634057219198</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0.75909389043691711</v>
      </c>
      <c r="AH888" s="304">
        <f t="shared" ca="1" si="405"/>
        <v>-9.0314233715565653</v>
      </c>
    </row>
    <row r="889" spans="1:34" x14ac:dyDescent="0.2">
      <c r="A889" s="347">
        <f t="shared" ca="1" si="383"/>
        <v>1E-4</v>
      </c>
      <c r="B889" s="304">
        <f t="shared" ca="1" si="384"/>
        <v>33.049700000001828</v>
      </c>
      <c r="D889" s="306">
        <f t="shared" ca="1" si="385"/>
        <v>-0.56890896487569642</v>
      </c>
      <c r="E889" s="307">
        <f t="shared" ca="1" si="386"/>
        <v>-0.79649005181770249</v>
      </c>
      <c r="F889" s="304">
        <f t="shared" ca="1" si="387"/>
        <v>0.9788022338350596</v>
      </c>
      <c r="G889" s="306">
        <f t="shared" ca="1" si="388"/>
        <v>6.2696547239585891</v>
      </c>
      <c r="H889" s="307">
        <f t="shared" ca="1" si="389"/>
        <v>-99.334264029590528</v>
      </c>
      <c r="I889" s="304">
        <f t="shared" ca="1" si="390"/>
        <v>99.531927443700496</v>
      </c>
      <c r="J889" s="306">
        <f t="shared" ca="1" si="391"/>
        <v>612.90891036688618</v>
      </c>
      <c r="K889" s="307">
        <f t="shared" ca="1" si="392"/>
        <v>-12.576846620840177</v>
      </c>
      <c r="L889" s="304">
        <f t="shared" ca="1" si="377"/>
        <v>613.03793477895624</v>
      </c>
      <c r="M889" s="306">
        <f t="shared" ca="1" si="393"/>
        <v>-1.5077632021542982</v>
      </c>
      <c r="N889" s="304">
        <f t="shared" ca="1" si="394"/>
        <v>-86.388467988571634</v>
      </c>
      <c r="P889" s="310">
        <f t="shared" ca="1" si="395"/>
        <v>23</v>
      </c>
      <c r="Q889" s="304">
        <f t="shared" ca="1" si="396"/>
        <v>0</v>
      </c>
      <c r="R889" s="306">
        <f t="shared" ca="1" si="397"/>
        <v>0</v>
      </c>
      <c r="S889" s="307">
        <f t="shared" ca="1" si="398"/>
        <v>2.7549999999999994</v>
      </c>
      <c r="T889" s="304">
        <f t="shared" ca="1" si="378"/>
        <v>27.026549999999997</v>
      </c>
      <c r="U889" s="311">
        <f t="shared" ca="1" si="379"/>
        <v>0</v>
      </c>
      <c r="V889" s="306">
        <f t="shared" ca="1" si="380"/>
        <v>1.2265416331552399</v>
      </c>
      <c r="W889" s="304">
        <f t="shared" ca="1" si="381"/>
        <v>24.881696724830675</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0.75907152688662194</v>
      </c>
      <c r="AH889" s="304">
        <f t="shared" ca="1" si="405"/>
        <v>-9.0314461187728501</v>
      </c>
    </row>
    <row r="890" spans="1:34" x14ac:dyDescent="0.2">
      <c r="A890" s="347">
        <f t="shared" ca="1" si="383"/>
        <v>1E-4</v>
      </c>
      <c r="B890" s="304">
        <f t="shared" ca="1" si="384"/>
        <v>33.049800000001831</v>
      </c>
      <c r="D890" s="306">
        <f t="shared" ca="1" si="385"/>
        <v>-0.56890480162515467</v>
      </c>
      <c r="E890" s="307">
        <f t="shared" ca="1" si="386"/>
        <v>-0.79646699691718048</v>
      </c>
      <c r="F890" s="304">
        <f t="shared" ca="1" si="387"/>
        <v>0.97878105339775989</v>
      </c>
      <c r="G890" s="306">
        <f t="shared" ca="1" si="388"/>
        <v>6.2695978334784268</v>
      </c>
      <c r="H890" s="307">
        <f t="shared" ca="1" si="389"/>
        <v>-99.334343676290217</v>
      </c>
      <c r="I890" s="304">
        <f t="shared" ca="1" si="390"/>
        <v>99.532003348636039</v>
      </c>
      <c r="J890" s="306">
        <f t="shared" ca="1" si="391"/>
        <v>612.90891036688618</v>
      </c>
      <c r="K890" s="307">
        <f t="shared" ca="1" si="392"/>
        <v>-12.586780051225471</v>
      </c>
      <c r="L890" s="304">
        <f t="shared" ca="1" si="377"/>
        <v>613.03813864977576</v>
      </c>
      <c r="M890" s="306">
        <f t="shared" ca="1" si="393"/>
        <v>-1.5077638230054227</v>
      </c>
      <c r="N890" s="304">
        <f t="shared" ca="1" si="394"/>
        <v>-86.388503560720778</v>
      </c>
      <c r="P890" s="310">
        <f t="shared" ca="1" si="395"/>
        <v>23</v>
      </c>
      <c r="Q890" s="304">
        <f t="shared" ca="1" si="396"/>
        <v>0</v>
      </c>
      <c r="R890" s="306">
        <f t="shared" ca="1" si="397"/>
        <v>0</v>
      </c>
      <c r="S890" s="307">
        <f t="shared" ca="1" si="398"/>
        <v>2.7549999999999994</v>
      </c>
      <c r="T890" s="304">
        <f t="shared" ca="1" si="378"/>
        <v>27.026549999999997</v>
      </c>
      <c r="U890" s="311">
        <f t="shared" ca="1" si="379"/>
        <v>0</v>
      </c>
      <c r="V890" s="306">
        <f t="shared" ca="1" si="380"/>
        <v>1.22654285153292</v>
      </c>
      <c r="W890" s="304">
        <f t="shared" ca="1" si="381"/>
        <v>24.881759391472759</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0.75904916368035202</v>
      </c>
      <c r="AH890" s="304">
        <f t="shared" ca="1" si="405"/>
        <v>-9.0314688656372706</v>
      </c>
    </row>
    <row r="891" spans="1:34" x14ac:dyDescent="0.2">
      <c r="A891" s="347">
        <f t="shared" ca="1" si="383"/>
        <v>1E-4</v>
      </c>
      <c r="B891" s="304">
        <f t="shared" ca="1" si="384"/>
        <v>33.049900000001834</v>
      </c>
      <c r="D891" s="306">
        <f t="shared" ca="1" si="385"/>
        <v>-0.56890063838335403</v>
      </c>
      <c r="E891" s="307">
        <f t="shared" ca="1" si="386"/>
        <v>-0.79644394237326388</v>
      </c>
      <c r="F891" s="304">
        <f t="shared" ca="1" si="387"/>
        <v>0.97875987335814629</v>
      </c>
      <c r="G891" s="306">
        <f t="shared" ca="1" si="388"/>
        <v>6.2695409434145883</v>
      </c>
      <c r="H891" s="307">
        <f t="shared" ca="1" si="389"/>
        <v>-99.334423320684451</v>
      </c>
      <c r="I891" s="304">
        <f t="shared" ca="1" si="390"/>
        <v>99.532079251335304</v>
      </c>
      <c r="J891" s="306">
        <f t="shared" ca="1" si="391"/>
        <v>612.90891036688618</v>
      </c>
      <c r="K891" s="307">
        <f t="shared" ca="1" si="392"/>
        <v>-12.59671348957532</v>
      </c>
      <c r="L891" s="304">
        <f t="shared" ca="1" si="377"/>
        <v>613.03834268164837</v>
      </c>
      <c r="M891" s="306">
        <f t="shared" ca="1" si="393"/>
        <v>-1.5077644438499667</v>
      </c>
      <c r="N891" s="304">
        <f t="shared" ca="1" si="394"/>
        <v>-86.38853913249288</v>
      </c>
      <c r="P891" s="310">
        <f t="shared" ca="1" si="395"/>
        <v>23</v>
      </c>
      <c r="Q891" s="304">
        <f t="shared" ca="1" si="396"/>
        <v>0</v>
      </c>
      <c r="R891" s="306">
        <f t="shared" ca="1" si="397"/>
        <v>0</v>
      </c>
      <c r="S891" s="307">
        <f t="shared" ca="1" si="398"/>
        <v>2.7549999999999994</v>
      </c>
      <c r="T891" s="304">
        <f t="shared" ca="1" si="378"/>
        <v>27.026549999999997</v>
      </c>
      <c r="U891" s="311">
        <f t="shared" ca="1" si="379"/>
        <v>0</v>
      </c>
      <c r="V891" s="306">
        <f t="shared" ca="1" si="380"/>
        <v>1.2265440699127883</v>
      </c>
      <c r="W891" s="304">
        <f t="shared" ca="1" si="381"/>
        <v>24.881822057145495</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0.75902680081810914</v>
      </c>
      <c r="AH891" s="304">
        <f t="shared" ca="1" si="405"/>
        <v>-9.0314916121498232</v>
      </c>
    </row>
    <row r="892" spans="1:34" x14ac:dyDescent="0.2">
      <c r="A892" s="347">
        <f t="shared" ca="1" si="383"/>
        <v>1E-4</v>
      </c>
      <c r="B892" s="304">
        <f t="shared" ca="1" si="384"/>
        <v>33.050000000001837</v>
      </c>
      <c r="D892" s="306">
        <f t="shared" ca="1" si="385"/>
        <v>-0.56889647515029673</v>
      </c>
      <c r="E892" s="307">
        <f t="shared" ca="1" si="386"/>
        <v>-0.79642088818594026</v>
      </c>
      <c r="F892" s="304">
        <f t="shared" ca="1" si="387"/>
        <v>0.97873869371621047</v>
      </c>
      <c r="G892" s="306">
        <f t="shared" ca="1" si="388"/>
        <v>6.2694840537670737</v>
      </c>
      <c r="H892" s="307">
        <f t="shared" ca="1" si="389"/>
        <v>-99.334502962773271</v>
      </c>
      <c r="I892" s="304">
        <f t="shared" ca="1" si="390"/>
        <v>99.532155151798307</v>
      </c>
      <c r="J892" s="306">
        <f t="shared" ca="1" si="391"/>
        <v>612.90891036688618</v>
      </c>
      <c r="K892" s="307">
        <f t="shared" ca="1" si="392"/>
        <v>-12.606646935889493</v>
      </c>
      <c r="L892" s="304">
        <f t="shared" ca="1" si="377"/>
        <v>613.03854687457454</v>
      </c>
      <c r="M892" s="306">
        <f t="shared" ca="1" si="393"/>
        <v>-1.5077650646879304</v>
      </c>
      <c r="N892" s="304">
        <f t="shared" ca="1" si="394"/>
        <v>-86.388574703887969</v>
      </c>
      <c r="P892" s="310">
        <f t="shared" ca="1" si="395"/>
        <v>23</v>
      </c>
      <c r="Q892" s="304">
        <f t="shared" ca="1" si="396"/>
        <v>0</v>
      </c>
      <c r="R892" s="306">
        <f t="shared" ca="1" si="397"/>
        <v>0</v>
      </c>
      <c r="S892" s="307">
        <f t="shared" ca="1" si="398"/>
        <v>2.7549999999999994</v>
      </c>
      <c r="T892" s="304">
        <f t="shared" ca="1" si="378"/>
        <v>27.026549999999997</v>
      </c>
      <c r="U892" s="311">
        <f t="shared" ca="1" si="379"/>
        <v>0</v>
      </c>
      <c r="V892" s="306">
        <f t="shared" ca="1" si="380"/>
        <v>1.2265452882948438</v>
      </c>
      <c r="W892" s="304">
        <f t="shared" ca="1" si="381"/>
        <v>24.881884721848845</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0.75900443829987729</v>
      </c>
      <c r="AH892" s="304">
        <f t="shared" ca="1" si="405"/>
        <v>-9.0315143583105257</v>
      </c>
    </row>
    <row r="893" spans="1:34" x14ac:dyDescent="0.2">
      <c r="A893" s="347">
        <f t="shared" ca="1" si="383"/>
        <v>1E-4</v>
      </c>
      <c r="B893" s="304">
        <f t="shared" ca="1" si="384"/>
        <v>33.050100000001841</v>
      </c>
      <c r="D893" s="306">
        <f t="shared" ca="1" si="385"/>
        <v>-0.56889231192598078</v>
      </c>
      <c r="E893" s="307">
        <f t="shared" ca="1" si="386"/>
        <v>-0.79639783435521849</v>
      </c>
      <c r="F893" s="304">
        <f t="shared" ca="1" si="387"/>
        <v>0.97871751447195909</v>
      </c>
      <c r="G893" s="306">
        <f t="shared" ca="1" si="388"/>
        <v>6.2694271645358812</v>
      </c>
      <c r="H893" s="307">
        <f t="shared" ca="1" si="389"/>
        <v>-99.334582602556708</v>
      </c>
      <c r="I893" s="304">
        <f t="shared" ca="1" si="390"/>
        <v>99.532231050025118</v>
      </c>
      <c r="J893" s="306">
        <f t="shared" ca="1" si="391"/>
        <v>612.90891036688618</v>
      </c>
      <c r="K893" s="307">
        <f t="shared" ca="1" si="392"/>
        <v>-12.61658039016776</v>
      </c>
      <c r="L893" s="304">
        <f t="shared" ca="1" si="377"/>
        <v>613.03875122855425</v>
      </c>
      <c r="M893" s="306">
        <f t="shared" ca="1" si="393"/>
        <v>-1.5077656855193136</v>
      </c>
      <c r="N893" s="304">
        <f t="shared" ca="1" si="394"/>
        <v>-86.388610274906014</v>
      </c>
      <c r="P893" s="310">
        <f t="shared" ca="1" si="395"/>
        <v>23</v>
      </c>
      <c r="Q893" s="304">
        <f t="shared" ca="1" si="396"/>
        <v>0</v>
      </c>
      <c r="R893" s="306">
        <f t="shared" ca="1" si="397"/>
        <v>0</v>
      </c>
      <c r="S893" s="307">
        <f t="shared" ca="1" si="398"/>
        <v>2.7549999999999994</v>
      </c>
      <c r="T893" s="304">
        <f t="shared" ca="1" si="378"/>
        <v>27.026549999999997</v>
      </c>
      <c r="U893" s="311">
        <f t="shared" ca="1" si="379"/>
        <v>0</v>
      </c>
      <c r="V893" s="306">
        <f t="shared" ca="1" si="380"/>
        <v>1.2265465066790875</v>
      </c>
      <c r="W893" s="304">
        <f t="shared" ca="1" si="381"/>
        <v>24.881947385582876</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0.75898207612566893</v>
      </c>
      <c r="AH893" s="304">
        <f t="shared" ca="1" si="405"/>
        <v>-9.0315371041193639</v>
      </c>
    </row>
    <row r="894" spans="1:34" x14ac:dyDescent="0.2">
      <c r="A894" s="347">
        <f t="shared" ca="1" si="383"/>
        <v>1E-4</v>
      </c>
      <c r="B894" s="304">
        <f t="shared" ca="1" si="384"/>
        <v>33.050200000001844</v>
      </c>
      <c r="D894" s="306">
        <f t="shared" ca="1" si="385"/>
        <v>-0.56888814871041105</v>
      </c>
      <c r="E894" s="307">
        <f t="shared" ca="1" si="386"/>
        <v>-0.79637478088107727</v>
      </c>
      <c r="F894" s="304">
        <f t="shared" ca="1" si="387"/>
        <v>0.97869633562537806</v>
      </c>
      <c r="G894" s="306">
        <f t="shared" ca="1" si="388"/>
        <v>6.2693702757210099</v>
      </c>
      <c r="H894" s="307">
        <f t="shared" ca="1" si="389"/>
        <v>-99.334662240034802</v>
      </c>
      <c r="I894" s="304">
        <f t="shared" ca="1" si="390"/>
        <v>99.532306946015723</v>
      </c>
      <c r="J894" s="306">
        <f t="shared" ca="1" si="391"/>
        <v>612.90891036688618</v>
      </c>
      <c r="K894" s="307">
        <f t="shared" ca="1" si="392"/>
        <v>-12.626513852409889</v>
      </c>
      <c r="L894" s="304">
        <f t="shared" ca="1" si="377"/>
        <v>613.03895574358796</v>
      </c>
      <c r="M894" s="306">
        <f t="shared" ca="1" si="393"/>
        <v>-1.5077663063441167</v>
      </c>
      <c r="N894" s="304">
        <f t="shared" ca="1" si="394"/>
        <v>-86.388645845547046</v>
      </c>
      <c r="P894" s="310">
        <f t="shared" ca="1" si="395"/>
        <v>23</v>
      </c>
      <c r="Q894" s="304">
        <f t="shared" ca="1" si="396"/>
        <v>0</v>
      </c>
      <c r="R894" s="306">
        <f t="shared" ca="1" si="397"/>
        <v>0</v>
      </c>
      <c r="S894" s="307">
        <f t="shared" ca="1" si="398"/>
        <v>2.7549999999999994</v>
      </c>
      <c r="T894" s="304">
        <f t="shared" ca="1" si="378"/>
        <v>27.026549999999997</v>
      </c>
      <c r="U894" s="311">
        <f t="shared" ca="1" si="379"/>
        <v>0</v>
      </c>
      <c r="V894" s="306">
        <f t="shared" ca="1" si="380"/>
        <v>1.2265477250655192</v>
      </c>
      <c r="W894" s="304">
        <f t="shared" ca="1" si="381"/>
        <v>24.882010048347567</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0.75895971429546094</v>
      </c>
      <c r="AH894" s="304">
        <f t="shared" ca="1" si="405"/>
        <v>-9.0315598495763627</v>
      </c>
    </row>
    <row r="895" spans="1:34" x14ac:dyDescent="0.2">
      <c r="A895" s="347">
        <f t="shared" ca="1" si="383"/>
        <v>1E-4</v>
      </c>
      <c r="B895" s="304">
        <f t="shared" ca="1" si="384"/>
        <v>33.050300000001847</v>
      </c>
      <c r="D895" s="306">
        <f t="shared" ca="1" si="385"/>
        <v>-0.56888398550358432</v>
      </c>
      <c r="E895" s="307">
        <f t="shared" ca="1" si="386"/>
        <v>-0.79635172776352192</v>
      </c>
      <c r="F895" s="304">
        <f t="shared" ca="1" si="387"/>
        <v>0.97867515717647036</v>
      </c>
      <c r="G895" s="306">
        <f t="shared" ca="1" si="388"/>
        <v>6.2693133873224598</v>
      </c>
      <c r="H895" s="307">
        <f t="shared" ca="1" si="389"/>
        <v>-99.334741875207584</v>
      </c>
      <c r="I895" s="304">
        <f t="shared" ca="1" si="390"/>
        <v>99.532382839770193</v>
      </c>
      <c r="J895" s="306">
        <f t="shared" ca="1" si="391"/>
        <v>612.90891036688618</v>
      </c>
      <c r="K895" s="307">
        <f t="shared" ca="1" si="392"/>
        <v>-12.636447322615652</v>
      </c>
      <c r="L895" s="304">
        <f t="shared" ca="1" si="377"/>
        <v>613.0391604196758</v>
      </c>
      <c r="M895" s="306">
        <f t="shared" ca="1" si="393"/>
        <v>-1.5077669271623395</v>
      </c>
      <c r="N895" s="304">
        <f t="shared" ca="1" si="394"/>
        <v>-86.388681415811064</v>
      </c>
      <c r="P895" s="310">
        <f t="shared" ca="1" si="395"/>
        <v>23</v>
      </c>
      <c r="Q895" s="304">
        <f t="shared" ca="1" si="396"/>
        <v>0</v>
      </c>
      <c r="R895" s="306">
        <f t="shared" ca="1" si="397"/>
        <v>0</v>
      </c>
      <c r="S895" s="307">
        <f t="shared" ca="1" si="398"/>
        <v>2.7549999999999994</v>
      </c>
      <c r="T895" s="304">
        <f t="shared" ca="1" si="378"/>
        <v>27.026549999999997</v>
      </c>
      <c r="U895" s="311">
        <f t="shared" ca="1" si="379"/>
        <v>0</v>
      </c>
      <c r="V895" s="306">
        <f t="shared" ca="1" si="380"/>
        <v>1.226548943454139</v>
      </c>
      <c r="W895" s="304">
        <f t="shared" ca="1" si="381"/>
        <v>24.882072710142943</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0.75893735280926045</v>
      </c>
      <c r="AH895" s="304">
        <f t="shared" ca="1" si="405"/>
        <v>-9.0315825946815149</v>
      </c>
    </row>
    <row r="896" spans="1:34" x14ac:dyDescent="0.2">
      <c r="A896" s="347">
        <f t="shared" ca="1" si="383"/>
        <v>1E-4</v>
      </c>
      <c r="B896" s="304">
        <f t="shared" ca="1" si="384"/>
        <v>33.050400000001851</v>
      </c>
      <c r="D896" s="306">
        <f t="shared" ca="1" si="385"/>
        <v>-0.56887982230550371</v>
      </c>
      <c r="E896" s="307">
        <f t="shared" ca="1" si="386"/>
        <v>-0.79632867500254889</v>
      </c>
      <c r="F896" s="304">
        <f t="shared" ca="1" si="387"/>
        <v>0.97865397912523533</v>
      </c>
      <c r="G896" s="306">
        <f t="shared" ca="1" si="388"/>
        <v>6.2692564993402291</v>
      </c>
      <c r="H896" s="307">
        <f t="shared" ca="1" si="389"/>
        <v>-99.33482150807508</v>
      </c>
      <c r="I896" s="304">
        <f t="shared" ca="1" si="390"/>
        <v>99.532458731288528</v>
      </c>
      <c r="J896" s="306">
        <f t="shared" ca="1" si="391"/>
        <v>612.90891036688618</v>
      </c>
      <c r="K896" s="307">
        <f t="shared" ca="1" si="392"/>
        <v>-12.646380800784817</v>
      </c>
      <c r="L896" s="304">
        <f t="shared" ca="1" si="377"/>
        <v>613.03936525681786</v>
      </c>
      <c r="M896" s="306">
        <f t="shared" ca="1" si="393"/>
        <v>-1.5077675479739825</v>
      </c>
      <c r="N896" s="304">
        <f t="shared" ca="1" si="394"/>
        <v>-86.388716985698068</v>
      </c>
      <c r="P896" s="310">
        <f t="shared" ca="1" si="395"/>
        <v>23</v>
      </c>
      <c r="Q896" s="304">
        <f t="shared" ca="1" si="396"/>
        <v>0</v>
      </c>
      <c r="R896" s="306">
        <f t="shared" ca="1" si="397"/>
        <v>0</v>
      </c>
      <c r="S896" s="307">
        <f t="shared" ca="1" si="398"/>
        <v>2.7549999999999994</v>
      </c>
      <c r="T896" s="304">
        <f t="shared" ca="1" si="378"/>
        <v>27.026549999999997</v>
      </c>
      <c r="U896" s="311">
        <f t="shared" ca="1" si="379"/>
        <v>0</v>
      </c>
      <c r="V896" s="306">
        <f t="shared" ca="1" si="380"/>
        <v>1.2265501618449461</v>
      </c>
      <c r="W896" s="304">
        <f t="shared" ca="1" si="381"/>
        <v>24.882135370968985</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0.75891499166706033</v>
      </c>
      <c r="AH896" s="304">
        <f t="shared" ca="1" si="405"/>
        <v>-9.0316053394348259</v>
      </c>
    </row>
    <row r="897" spans="1:34" x14ac:dyDescent="0.2">
      <c r="A897" s="347">
        <f t="shared" ca="1" si="383"/>
        <v>1E-4</v>
      </c>
      <c r="B897" s="304">
        <f t="shared" ca="1" si="384"/>
        <v>33.050500000001854</v>
      </c>
      <c r="D897" s="306">
        <f t="shared" ca="1" si="385"/>
        <v>-0.56887565911616644</v>
      </c>
      <c r="E897" s="307">
        <f t="shared" ca="1" si="386"/>
        <v>-0.79630562259815818</v>
      </c>
      <c r="F897" s="304">
        <f t="shared" ca="1" si="387"/>
        <v>0.97863280147167209</v>
      </c>
      <c r="G897" s="306">
        <f t="shared" ca="1" si="388"/>
        <v>6.2691996117743178</v>
      </c>
      <c r="H897" s="307">
        <f t="shared" ca="1" si="389"/>
        <v>-99.334901138637335</v>
      </c>
      <c r="I897" s="304">
        <f t="shared" ca="1" si="390"/>
        <v>99.5325346205708</v>
      </c>
      <c r="J897" s="306">
        <f t="shared" ca="1" si="391"/>
        <v>612.90891036688618</v>
      </c>
      <c r="K897" s="307">
        <f t="shared" ca="1" si="392"/>
        <v>-12.656314286917153</v>
      </c>
      <c r="L897" s="304">
        <f t="shared" ca="1" si="377"/>
        <v>613.0395702550145</v>
      </c>
      <c r="M897" s="306">
        <f t="shared" ca="1" si="393"/>
        <v>-1.5077681687790454</v>
      </c>
      <c r="N897" s="304">
        <f t="shared" ca="1" si="394"/>
        <v>-86.388752555208086</v>
      </c>
      <c r="P897" s="310">
        <f t="shared" ca="1" si="395"/>
        <v>23</v>
      </c>
      <c r="Q897" s="304">
        <f t="shared" ca="1" si="396"/>
        <v>0</v>
      </c>
      <c r="R897" s="306">
        <f t="shared" ca="1" si="397"/>
        <v>0</v>
      </c>
      <c r="S897" s="307">
        <f t="shared" ca="1" si="398"/>
        <v>2.7549999999999994</v>
      </c>
      <c r="T897" s="304">
        <f t="shared" ca="1" si="378"/>
        <v>27.026549999999997</v>
      </c>
      <c r="U897" s="311">
        <f t="shared" ca="1" si="379"/>
        <v>0</v>
      </c>
      <c r="V897" s="306">
        <f t="shared" ca="1" si="380"/>
        <v>1.2265513802379409</v>
      </c>
      <c r="W897" s="304">
        <f t="shared" ca="1" si="381"/>
        <v>24.882198030825737</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0.75889263086886416</v>
      </c>
      <c r="AH897" s="304">
        <f t="shared" ca="1" si="405"/>
        <v>-9.0316280838362939</v>
      </c>
    </row>
    <row r="898" spans="1:34" x14ac:dyDescent="0.2">
      <c r="A898" s="347">
        <f t="shared" ca="1" si="383"/>
        <v>1E-4</v>
      </c>
      <c r="B898" s="304">
        <f t="shared" ca="1" si="384"/>
        <v>33.050600000001857</v>
      </c>
      <c r="D898" s="306">
        <f t="shared" ca="1" si="385"/>
        <v>-0.5688714959355764</v>
      </c>
      <c r="E898" s="307">
        <f t="shared" ca="1" si="386"/>
        <v>-0.79628257055033735</v>
      </c>
      <c r="F898" s="304">
        <f t="shared" ca="1" si="387"/>
        <v>0.97861162421577308</v>
      </c>
      <c r="G898" s="306">
        <f t="shared" ca="1" si="388"/>
        <v>6.2691427246247242</v>
      </c>
      <c r="H898" s="307">
        <f t="shared" ca="1" si="389"/>
        <v>-99.33498076689439</v>
      </c>
      <c r="I898" s="304">
        <f t="shared" ca="1" si="390"/>
        <v>99.532610507617022</v>
      </c>
      <c r="J898" s="306">
        <f t="shared" ca="1" si="391"/>
        <v>612.90891036688618</v>
      </c>
      <c r="K898" s="307">
        <f t="shared" ca="1" si="392"/>
        <v>-12.66624778101243</v>
      </c>
      <c r="L898" s="304">
        <f t="shared" ca="1" si="377"/>
        <v>613.03977541426605</v>
      </c>
      <c r="M898" s="306">
        <f t="shared" ca="1" si="393"/>
        <v>-1.5077687895775285</v>
      </c>
      <c r="N898" s="304">
        <f t="shared" ca="1" si="394"/>
        <v>-86.38878812434109</v>
      </c>
      <c r="P898" s="310">
        <f t="shared" ca="1" si="395"/>
        <v>23</v>
      </c>
      <c r="Q898" s="304">
        <f t="shared" ca="1" si="396"/>
        <v>0</v>
      </c>
      <c r="R898" s="306">
        <f t="shared" ca="1" si="397"/>
        <v>0</v>
      </c>
      <c r="S898" s="307">
        <f t="shared" ca="1" si="398"/>
        <v>2.7549999999999994</v>
      </c>
      <c r="T898" s="304">
        <f t="shared" ca="1" si="378"/>
        <v>27.026549999999997</v>
      </c>
      <c r="U898" s="311">
        <f t="shared" ca="1" si="379"/>
        <v>0</v>
      </c>
      <c r="V898" s="306">
        <f t="shared" ca="1" si="380"/>
        <v>1.2265525986331238</v>
      </c>
      <c r="W898" s="304">
        <f t="shared" ca="1" si="381"/>
        <v>24.882260689713206</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0.75887027041465949</v>
      </c>
      <c r="AH898" s="304">
        <f t="shared" ca="1" si="405"/>
        <v>-9.0316508278859313</v>
      </c>
    </row>
    <row r="899" spans="1:34" x14ac:dyDescent="0.2">
      <c r="A899" s="347">
        <f t="shared" ca="1" si="383"/>
        <v>1E-4</v>
      </c>
      <c r="B899" s="304">
        <f t="shared" ca="1" si="384"/>
        <v>33.050700000001861</v>
      </c>
      <c r="D899" s="306">
        <f t="shared" ca="1" si="385"/>
        <v>-0.5688673327637328</v>
      </c>
      <c r="E899" s="307">
        <f t="shared" ca="1" si="386"/>
        <v>-0.79625951885908108</v>
      </c>
      <c r="F899" s="304">
        <f t="shared" ca="1" si="387"/>
        <v>0.9785904473575342</v>
      </c>
      <c r="G899" s="306">
        <f t="shared" ca="1" si="388"/>
        <v>6.2690858378914482</v>
      </c>
      <c r="H899" s="307">
        <f t="shared" ca="1" si="389"/>
        <v>-99.335060392846273</v>
      </c>
      <c r="I899" s="304">
        <f t="shared" ca="1" si="390"/>
        <v>99.532686392427237</v>
      </c>
      <c r="J899" s="306">
        <f t="shared" ca="1" si="391"/>
        <v>612.90891036688618</v>
      </c>
      <c r="K899" s="307">
        <f t="shared" ca="1" si="392"/>
        <v>-12.676181283070417</v>
      </c>
      <c r="L899" s="304">
        <f t="shared" ca="1" si="377"/>
        <v>613.03998073457251</v>
      </c>
      <c r="M899" s="306">
        <f t="shared" ca="1" si="393"/>
        <v>-1.5077694103694317</v>
      </c>
      <c r="N899" s="304">
        <f t="shared" ca="1" si="394"/>
        <v>-86.388823693097095</v>
      </c>
      <c r="P899" s="310">
        <f t="shared" ca="1" si="395"/>
        <v>23</v>
      </c>
      <c r="Q899" s="304">
        <f t="shared" ca="1" si="396"/>
        <v>0</v>
      </c>
      <c r="R899" s="306">
        <f t="shared" ca="1" si="397"/>
        <v>0</v>
      </c>
      <c r="S899" s="307">
        <f t="shared" ca="1" si="398"/>
        <v>2.7549999999999994</v>
      </c>
      <c r="T899" s="304">
        <f t="shared" ca="1" si="378"/>
        <v>27.026549999999997</v>
      </c>
      <c r="U899" s="311">
        <f t="shared" ca="1" si="379"/>
        <v>0</v>
      </c>
      <c r="V899" s="306">
        <f t="shared" ca="1" si="380"/>
        <v>1.2265538170304942</v>
      </c>
      <c r="W899" s="304">
        <f t="shared" ca="1" si="381"/>
        <v>24.882323347631395</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0.75884791030444099</v>
      </c>
      <c r="AH899" s="304">
        <f t="shared" ca="1" si="405"/>
        <v>-9.0316735715837435</v>
      </c>
    </row>
    <row r="900" spans="1:34" x14ac:dyDescent="0.2">
      <c r="A900" s="347">
        <f t="shared" ca="1" si="383"/>
        <v>1E-4</v>
      </c>
      <c r="B900" s="304">
        <f t="shared" ca="1" si="384"/>
        <v>33.050800000001864</v>
      </c>
      <c r="D900" s="306">
        <f t="shared" ca="1" si="385"/>
        <v>-0.5688631696006371</v>
      </c>
      <c r="E900" s="307">
        <f t="shared" ca="1" si="386"/>
        <v>-0.79623646752439114</v>
      </c>
      <c r="F900" s="304">
        <f t="shared" ca="1" si="387"/>
        <v>0.978569270896958</v>
      </c>
      <c r="G900" s="306">
        <f t="shared" ca="1" si="388"/>
        <v>6.2690289515744881</v>
      </c>
      <c r="H900" s="307">
        <f t="shared" ca="1" si="389"/>
        <v>-99.335140016493028</v>
      </c>
      <c r="I900" s="304">
        <f t="shared" ca="1" si="390"/>
        <v>99.53276227500146</v>
      </c>
      <c r="J900" s="306">
        <f t="shared" ca="1" si="391"/>
        <v>612.90891036688618</v>
      </c>
      <c r="K900" s="307">
        <f t="shared" ca="1" si="392"/>
        <v>-12.686114793090884</v>
      </c>
      <c r="L900" s="304">
        <f t="shared" ref="L900:L963" ca="1" si="406">SQRT(pos_x^2+pos_z^2)</f>
        <v>613.04018621593411</v>
      </c>
      <c r="M900" s="306">
        <f t="shared" ca="1" si="393"/>
        <v>-1.5077700311547553</v>
      </c>
      <c r="N900" s="304">
        <f t="shared" ca="1" si="394"/>
        <v>-86.388859261476128</v>
      </c>
      <c r="P900" s="310">
        <f t="shared" ca="1" si="395"/>
        <v>23</v>
      </c>
      <c r="Q900" s="304">
        <f t="shared" ca="1" si="396"/>
        <v>0</v>
      </c>
      <c r="R900" s="306">
        <f t="shared" ca="1" si="397"/>
        <v>0</v>
      </c>
      <c r="S900" s="307">
        <f t="shared" ca="1" si="398"/>
        <v>2.7549999999999994</v>
      </c>
      <c r="T900" s="304">
        <f t="shared" ref="T900:T963" ca="1" si="407">m*g</f>
        <v>27.026549999999997</v>
      </c>
      <c r="U900" s="311">
        <f t="shared" ref="U900:U963" ca="1" si="408">IF(pos_xz&lt;L_rampe,Poids*COS(Beta),0)</f>
        <v>0</v>
      </c>
      <c r="V900" s="306">
        <f t="shared" ref="V900:V963" ca="1" si="409">Rho_moyen*(20000-Alt_rampe-pos_z)/(20000+Alt_rampe+pos_z)</f>
        <v>1.2265550354300523</v>
      </c>
      <c r="W900" s="304">
        <f t="shared" ref="W900:W963" ca="1" si="410">1/2*Rho*Sref*Cx*vit_xz^2</f>
        <v>24.882386004580301</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0.75882555053821221</v>
      </c>
      <c r="AH900" s="304">
        <f t="shared" ca="1" si="405"/>
        <v>-9.0316963149297287</v>
      </c>
    </row>
    <row r="901" spans="1:34" x14ac:dyDescent="0.2">
      <c r="A901" s="347">
        <f t="shared" ref="A901:A964" ca="1" si="412">IF(B900+0.01&lt;=T_ini+ROUNDUP(Temps_fin_propu,0), 0.01, IF(K900&gt;0, 0.1, 0.0001))</f>
        <v>1E-4</v>
      </c>
      <c r="B901" s="304">
        <f t="shared" ref="B901:B964" ca="1" si="413">B900+pas</f>
        <v>33.050900000001867</v>
      </c>
      <c r="D901" s="306">
        <f t="shared" ref="D901:D964" ca="1" si="414">IF(AND(L900&lt;L_rampe,Poussee&lt;Poids*SIN(M900)),0,(-W900+Poussee)/m*COS(M900)-U900/m*SIN(M900))</f>
        <v>-0.56885900644628806</v>
      </c>
      <c r="E901" s="307">
        <f t="shared" ref="E901:E964" ca="1" si="415">IF(AND(L900&lt;L_rampe,Poussee&lt;Poids*SIN(M900)),0,(-W900+Poussee)/m*SIN(M900)+U900/m*COS(M900)-Poids/m)</f>
        <v>-0.79621341654626931</v>
      </c>
      <c r="F901" s="304">
        <f t="shared" ref="F901:F964" ca="1" si="416">SQRT(acc_x^2+acc_z^2)</f>
        <v>0.97854809483404592</v>
      </c>
      <c r="G901" s="306">
        <f t="shared" ref="G901:G964" ca="1" si="417">G900+acc_x*pas</f>
        <v>6.2689720656738439</v>
      </c>
      <c r="H901" s="307">
        <f t="shared" ref="H901:H964" ca="1" si="418">H900+acc_z*pas</f>
        <v>-99.335219637834683</v>
      </c>
      <c r="I901" s="304">
        <f t="shared" ref="I901:I964" ca="1" si="419">SQRT(vit_x^2+vit_z^2)</f>
        <v>99.532838155339746</v>
      </c>
      <c r="J901" s="306">
        <f t="shared" ref="J901:J964" ca="1" si="420">J900+0.5*(vit_x+G900)*pas*(K900&gt;=0)</f>
        <v>612.90891036688618</v>
      </c>
      <c r="K901" s="307">
        <f t="shared" ref="K901:K964" ca="1" si="421">K900+0.5*(vit_z+H900)*pas</f>
        <v>-12.6960483110736</v>
      </c>
      <c r="L901" s="304">
        <f t="shared" ca="1" si="406"/>
        <v>613.0403918583512</v>
      </c>
      <c r="M901" s="306">
        <f t="shared" ref="M901:M964" ca="1" si="422">IF(AND(L900&gt;L_rampe,G901&gt;0),ATAN2(G901,H901),$M$4)</f>
        <v>-1.5077706519334992</v>
      </c>
      <c r="N901" s="304">
        <f t="shared" ref="N901:N964" ca="1" si="423">DEGREES(Beta)</f>
        <v>-86.388894829478161</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2.7549999999999994</v>
      </c>
      <c r="T901" s="304">
        <f t="shared" ca="1" si="407"/>
        <v>27.026549999999997</v>
      </c>
      <c r="U901" s="311">
        <f t="shared" ca="1" si="408"/>
        <v>0</v>
      </c>
      <c r="V901" s="306">
        <f t="shared" ca="1" si="409"/>
        <v>1.2265562538317982</v>
      </c>
      <c r="W901" s="304">
        <f t="shared" ca="1" si="410"/>
        <v>24.882448660559966</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0.75880319111596961</v>
      </c>
      <c r="AH901" s="304">
        <f t="shared" ref="AH901:AH964" ca="1" si="434">IF(AND(L900&lt;L_rampe,Poussee&lt;Poids*SIN(M900)), g*SIN(M900), (-W900+Poussee)/m)</f>
        <v>-9.0317190579238869</v>
      </c>
    </row>
    <row r="902" spans="1:34" x14ac:dyDescent="0.2">
      <c r="A902" s="347">
        <f t="shared" ca="1" si="412"/>
        <v>1E-4</v>
      </c>
      <c r="B902" s="304">
        <f t="shared" ca="1" si="413"/>
        <v>33.051000000001871</v>
      </c>
      <c r="D902" s="306">
        <f t="shared" ca="1" si="414"/>
        <v>-0.5688548433006877</v>
      </c>
      <c r="E902" s="307">
        <f t="shared" ca="1" si="415"/>
        <v>-0.79619036592469961</v>
      </c>
      <c r="F902" s="304">
        <f t="shared" ca="1" si="416"/>
        <v>0.97852691916878654</v>
      </c>
      <c r="G902" s="306">
        <f t="shared" ca="1" si="417"/>
        <v>6.2689151801895138</v>
      </c>
      <c r="H902" s="307">
        <f t="shared" ca="1" si="418"/>
        <v>-99.335299256871281</v>
      </c>
      <c r="I902" s="304">
        <f t="shared" ca="1" si="419"/>
        <v>99.53291403344214</v>
      </c>
      <c r="J902" s="306">
        <f t="shared" ca="1" si="420"/>
        <v>612.90891036688618</v>
      </c>
      <c r="K902" s="307">
        <f t="shared" ca="1" si="421"/>
        <v>-12.705981837018335</v>
      </c>
      <c r="L902" s="304">
        <f t="shared" ca="1" si="406"/>
        <v>613.04059766182399</v>
      </c>
      <c r="M902" s="306">
        <f t="shared" ca="1" si="422"/>
        <v>-1.5077712727056638</v>
      </c>
      <c r="N902" s="304">
        <f t="shared" ca="1" si="423"/>
        <v>-86.388930397103238</v>
      </c>
      <c r="P902" s="310">
        <f t="shared" ca="1" si="424"/>
        <v>23</v>
      </c>
      <c r="Q902" s="304">
        <f t="shared" ca="1" si="425"/>
        <v>0</v>
      </c>
      <c r="R902" s="306">
        <f t="shared" ca="1" si="426"/>
        <v>0</v>
      </c>
      <c r="S902" s="307">
        <f t="shared" ca="1" si="427"/>
        <v>2.7549999999999994</v>
      </c>
      <c r="T902" s="304">
        <f t="shared" ca="1" si="407"/>
        <v>27.026549999999997</v>
      </c>
      <c r="U902" s="311">
        <f t="shared" ca="1" si="408"/>
        <v>0</v>
      </c>
      <c r="V902" s="306">
        <f t="shared" ca="1" si="409"/>
        <v>1.2265574722357317</v>
      </c>
      <c r="W902" s="304">
        <f t="shared" ca="1" si="410"/>
        <v>24.88251131557038</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0.75878083203770252</v>
      </c>
      <c r="AH902" s="304">
        <f t="shared" ca="1" si="434"/>
        <v>-9.0317418005662322</v>
      </c>
    </row>
    <row r="903" spans="1:34" x14ac:dyDescent="0.2">
      <c r="A903" s="347">
        <f t="shared" ca="1" si="412"/>
        <v>1E-4</v>
      </c>
      <c r="B903" s="304">
        <f t="shared" ca="1" si="413"/>
        <v>33.051100000001874</v>
      </c>
      <c r="D903" s="306">
        <f t="shared" ca="1" si="414"/>
        <v>-0.56885068016383522</v>
      </c>
      <c r="E903" s="307">
        <f t="shared" ca="1" si="415"/>
        <v>-0.79616731565968024</v>
      </c>
      <c r="F903" s="304">
        <f t="shared" ca="1" si="416"/>
        <v>0.9785057439011785</v>
      </c>
      <c r="G903" s="306">
        <f t="shared" ca="1" si="417"/>
        <v>6.2688582951214977</v>
      </c>
      <c r="H903" s="307">
        <f t="shared" ca="1" si="418"/>
        <v>-99.335378873602849</v>
      </c>
      <c r="I903" s="304">
        <f t="shared" ca="1" si="419"/>
        <v>99.53298990930864</v>
      </c>
      <c r="J903" s="306">
        <f t="shared" ca="1" si="420"/>
        <v>612.90891036688618</v>
      </c>
      <c r="K903" s="307">
        <f t="shared" ca="1" si="421"/>
        <v>-12.71591537092486</v>
      </c>
      <c r="L903" s="304">
        <f t="shared" ca="1" si="406"/>
        <v>613.04080362635261</v>
      </c>
      <c r="M903" s="306">
        <f t="shared" ca="1" si="422"/>
        <v>-1.5077718934712487</v>
      </c>
      <c r="N903" s="304">
        <f t="shared" ca="1" si="423"/>
        <v>-86.388965964351314</v>
      </c>
      <c r="P903" s="310">
        <f t="shared" ca="1" si="424"/>
        <v>23</v>
      </c>
      <c r="Q903" s="304">
        <f t="shared" ca="1" si="425"/>
        <v>0</v>
      </c>
      <c r="R903" s="306">
        <f t="shared" ca="1" si="426"/>
        <v>0</v>
      </c>
      <c r="S903" s="307">
        <f t="shared" ca="1" si="427"/>
        <v>2.7549999999999994</v>
      </c>
      <c r="T903" s="304">
        <f t="shared" ca="1" si="407"/>
        <v>27.026549999999997</v>
      </c>
      <c r="U903" s="311">
        <f t="shared" ca="1" si="408"/>
        <v>0</v>
      </c>
      <c r="V903" s="306">
        <f t="shared" ca="1" si="409"/>
        <v>1.2265586906418531</v>
      </c>
      <c r="W903" s="304">
        <f t="shared" ca="1" si="410"/>
        <v>24.882573969611567</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0.75875847330341095</v>
      </c>
      <c r="AH903" s="304">
        <f t="shared" ca="1" si="434"/>
        <v>-9.0317645428567648</v>
      </c>
    </row>
    <row r="904" spans="1:34" x14ac:dyDescent="0.2">
      <c r="A904" s="347">
        <f t="shared" ca="1" si="412"/>
        <v>1E-4</v>
      </c>
      <c r="B904" s="304">
        <f t="shared" ca="1" si="413"/>
        <v>33.051200000001877</v>
      </c>
      <c r="D904" s="306">
        <f t="shared" ca="1" si="414"/>
        <v>-0.56884651703573375</v>
      </c>
      <c r="E904" s="307">
        <f t="shared" ca="1" si="415"/>
        <v>-0.79614426575121122</v>
      </c>
      <c r="F904" s="304">
        <f t="shared" ca="1" si="416"/>
        <v>0.97848456903122416</v>
      </c>
      <c r="G904" s="306">
        <f t="shared" ca="1" si="417"/>
        <v>6.268801410469794</v>
      </c>
      <c r="H904" s="307">
        <f t="shared" ca="1" si="418"/>
        <v>-99.335458488029431</v>
      </c>
      <c r="I904" s="304">
        <f t="shared" ca="1" si="419"/>
        <v>99.533065782939332</v>
      </c>
      <c r="J904" s="306">
        <f t="shared" ca="1" si="420"/>
        <v>612.90891036688618</v>
      </c>
      <c r="K904" s="307">
        <f t="shared" ca="1" si="421"/>
        <v>-12.725848912792941</v>
      </c>
      <c r="L904" s="304">
        <f t="shared" ca="1" si="406"/>
        <v>613.04100975193728</v>
      </c>
      <c r="M904" s="306">
        <f t="shared" ca="1" si="422"/>
        <v>-1.5077725142302545</v>
      </c>
      <c r="N904" s="304">
        <f t="shared" ca="1" si="423"/>
        <v>-86.389001531222434</v>
      </c>
      <c r="P904" s="310">
        <f t="shared" ca="1" si="424"/>
        <v>23</v>
      </c>
      <c r="Q904" s="304">
        <f t="shared" ca="1" si="425"/>
        <v>0</v>
      </c>
      <c r="R904" s="306">
        <f t="shared" ca="1" si="426"/>
        <v>0</v>
      </c>
      <c r="S904" s="307">
        <f t="shared" ca="1" si="427"/>
        <v>2.7549999999999994</v>
      </c>
      <c r="T904" s="304">
        <f t="shared" ca="1" si="407"/>
        <v>27.026549999999997</v>
      </c>
      <c r="U904" s="311">
        <f t="shared" ca="1" si="408"/>
        <v>0</v>
      </c>
      <c r="V904" s="306">
        <f t="shared" ca="1" si="409"/>
        <v>1.2265599090501618</v>
      </c>
      <c r="W904" s="304">
        <f t="shared" ca="1" si="410"/>
        <v>24.882636622683531</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0.75873611491308957</v>
      </c>
      <c r="AH904" s="304">
        <f t="shared" ca="1" si="434"/>
        <v>-9.0317872847954881</v>
      </c>
    </row>
    <row r="905" spans="1:34" x14ac:dyDescent="0.2">
      <c r="A905" s="347">
        <f t="shared" ca="1" si="412"/>
        <v>1E-4</v>
      </c>
      <c r="B905" s="304">
        <f t="shared" ca="1" si="413"/>
        <v>33.051300000001881</v>
      </c>
      <c r="D905" s="306">
        <f t="shared" ca="1" si="414"/>
        <v>-0.56884235391638127</v>
      </c>
      <c r="E905" s="307">
        <f t="shared" ca="1" si="415"/>
        <v>-0.79612121619928367</v>
      </c>
      <c r="F905" s="304">
        <f t="shared" ca="1" si="416"/>
        <v>0.97846339455891562</v>
      </c>
      <c r="G905" s="306">
        <f t="shared" ca="1" si="417"/>
        <v>6.2687445262344026</v>
      </c>
      <c r="H905" s="307">
        <f t="shared" ca="1" si="418"/>
        <v>-99.335538100151055</v>
      </c>
      <c r="I905" s="304">
        <f t="shared" ca="1" si="419"/>
        <v>99.533141654334202</v>
      </c>
      <c r="J905" s="306">
        <f t="shared" ca="1" si="420"/>
        <v>612.90891036688618</v>
      </c>
      <c r="K905" s="307">
        <f t="shared" ca="1" si="421"/>
        <v>-12.73578246262235</v>
      </c>
      <c r="L905" s="304">
        <f t="shared" ca="1" si="406"/>
        <v>613.04121603857834</v>
      </c>
      <c r="M905" s="306">
        <f t="shared" ca="1" si="422"/>
        <v>-1.5077731349826808</v>
      </c>
      <c r="N905" s="304">
        <f t="shared" ca="1" si="423"/>
        <v>-86.389037097716596</v>
      </c>
      <c r="P905" s="310">
        <f t="shared" ca="1" si="424"/>
        <v>23</v>
      </c>
      <c r="Q905" s="304">
        <f t="shared" ca="1" si="425"/>
        <v>0</v>
      </c>
      <c r="R905" s="306">
        <f t="shared" ca="1" si="426"/>
        <v>0</v>
      </c>
      <c r="S905" s="307">
        <f t="shared" ca="1" si="427"/>
        <v>2.7549999999999994</v>
      </c>
      <c r="T905" s="304">
        <f t="shared" ca="1" si="407"/>
        <v>27.026549999999997</v>
      </c>
      <c r="U905" s="311">
        <f t="shared" ca="1" si="408"/>
        <v>0</v>
      </c>
      <c r="V905" s="306">
        <f t="shared" ca="1" si="409"/>
        <v>1.2265611274606583</v>
      </c>
      <c r="W905" s="304">
        <f t="shared" ca="1" si="410"/>
        <v>24.88269927478629</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0.75871375686673304</v>
      </c>
      <c r="AH905" s="304">
        <f t="shared" ca="1" si="434"/>
        <v>-9.0318100263824093</v>
      </c>
    </row>
    <row r="906" spans="1:34" x14ac:dyDescent="0.2">
      <c r="A906" s="347">
        <f t="shared" ca="1" si="412"/>
        <v>1E-4</v>
      </c>
      <c r="B906" s="304">
        <f t="shared" ca="1" si="413"/>
        <v>33.051400000001884</v>
      </c>
      <c r="D906" s="306">
        <f t="shared" ca="1" si="414"/>
        <v>-0.56883819080578057</v>
      </c>
      <c r="E906" s="307">
        <f t="shared" ca="1" si="415"/>
        <v>-0.7960981670038958</v>
      </c>
      <c r="F906" s="304">
        <f t="shared" ca="1" si="416"/>
        <v>0.97844222048425344</v>
      </c>
      <c r="G906" s="306">
        <f t="shared" ca="1" si="417"/>
        <v>6.2686876424153217</v>
      </c>
      <c r="H906" s="307">
        <f t="shared" ca="1" si="418"/>
        <v>-99.33561770996775</v>
      </c>
      <c r="I906" s="304">
        <f t="shared" ca="1" si="419"/>
        <v>99.533217523493278</v>
      </c>
      <c r="J906" s="306">
        <f t="shared" ca="1" si="420"/>
        <v>612.90891036688618</v>
      </c>
      <c r="K906" s="307">
        <f t="shared" ca="1" si="421"/>
        <v>-12.745716020412855</v>
      </c>
      <c r="L906" s="304">
        <f t="shared" ca="1" si="406"/>
        <v>613.04142248627591</v>
      </c>
      <c r="M906" s="306">
        <f t="shared" ca="1" si="422"/>
        <v>-1.5077737557285282</v>
      </c>
      <c r="N906" s="304">
        <f t="shared" ca="1" si="423"/>
        <v>-86.389072663833801</v>
      </c>
      <c r="P906" s="310">
        <f t="shared" ca="1" si="424"/>
        <v>23</v>
      </c>
      <c r="Q906" s="304">
        <f t="shared" ca="1" si="425"/>
        <v>0</v>
      </c>
      <c r="R906" s="306">
        <f t="shared" ca="1" si="426"/>
        <v>0</v>
      </c>
      <c r="S906" s="307">
        <f t="shared" ca="1" si="427"/>
        <v>2.7549999999999994</v>
      </c>
      <c r="T906" s="304">
        <f t="shared" ca="1" si="407"/>
        <v>27.026549999999997</v>
      </c>
      <c r="U906" s="311">
        <f t="shared" ca="1" si="408"/>
        <v>0</v>
      </c>
      <c r="V906" s="306">
        <f t="shared" ca="1" si="409"/>
        <v>1.2265623458733421</v>
      </c>
      <c r="W906" s="304">
        <f t="shared" ca="1" si="410"/>
        <v>24.882761925919826</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0.75869139916433781</v>
      </c>
      <c r="AH906" s="304">
        <f t="shared" ca="1" si="434"/>
        <v>-9.0318327676175301</v>
      </c>
    </row>
    <row r="907" spans="1:34" x14ac:dyDescent="0.2">
      <c r="A907" s="347">
        <f t="shared" ca="1" si="412"/>
        <v>1E-4</v>
      </c>
      <c r="B907" s="304">
        <f t="shared" ca="1" si="413"/>
        <v>33.051500000001887</v>
      </c>
      <c r="D907" s="306">
        <f t="shared" ca="1" si="414"/>
        <v>-0.56883402770392877</v>
      </c>
      <c r="E907" s="307">
        <f t="shared" ca="1" si="415"/>
        <v>-0.79607511816505117</v>
      </c>
      <c r="F907" s="304">
        <f t="shared" ca="1" si="416"/>
        <v>0.9784210468072394</v>
      </c>
      <c r="G907" s="306">
        <f t="shared" ca="1" si="417"/>
        <v>6.2686307590125514</v>
      </c>
      <c r="H907" s="307">
        <f t="shared" ca="1" si="418"/>
        <v>-99.335697317479571</v>
      </c>
      <c r="I907" s="304">
        <f t="shared" ca="1" si="419"/>
        <v>99.533293390416631</v>
      </c>
      <c r="J907" s="306">
        <f t="shared" ca="1" si="420"/>
        <v>612.90891036688618</v>
      </c>
      <c r="K907" s="307">
        <f t="shared" ca="1" si="421"/>
        <v>-12.755649586164228</v>
      </c>
      <c r="L907" s="304">
        <f t="shared" ca="1" si="406"/>
        <v>613.04162909503032</v>
      </c>
      <c r="M907" s="306">
        <f t="shared" ca="1" si="422"/>
        <v>-1.5077743764677964</v>
      </c>
      <c r="N907" s="304">
        <f t="shared" ca="1" si="423"/>
        <v>-86.389108229574049</v>
      </c>
      <c r="P907" s="310">
        <f t="shared" ca="1" si="424"/>
        <v>23</v>
      </c>
      <c r="Q907" s="304">
        <f t="shared" ca="1" si="425"/>
        <v>0</v>
      </c>
      <c r="R907" s="306">
        <f t="shared" ca="1" si="426"/>
        <v>0</v>
      </c>
      <c r="S907" s="307">
        <f t="shared" ca="1" si="427"/>
        <v>2.7549999999999994</v>
      </c>
      <c r="T907" s="304">
        <f t="shared" ca="1" si="407"/>
        <v>27.026549999999997</v>
      </c>
      <c r="U907" s="311">
        <f t="shared" ca="1" si="408"/>
        <v>0</v>
      </c>
      <c r="V907" s="306">
        <f t="shared" ca="1" si="409"/>
        <v>1.2265635642882136</v>
      </c>
      <c r="W907" s="304">
        <f t="shared" ca="1" si="410"/>
        <v>24.882824576084179</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0.75866904180591099</v>
      </c>
      <c r="AH907" s="304">
        <f t="shared" ca="1" si="434"/>
        <v>-9.031855508500847</v>
      </c>
    </row>
    <row r="908" spans="1:34" x14ac:dyDescent="0.2">
      <c r="A908" s="347">
        <f t="shared" ca="1" si="412"/>
        <v>1E-4</v>
      </c>
      <c r="B908" s="304">
        <f t="shared" ca="1" si="413"/>
        <v>33.051600000001891</v>
      </c>
      <c r="D908" s="306">
        <f t="shared" ca="1" si="414"/>
        <v>-0.56882986461082974</v>
      </c>
      <c r="E908" s="307">
        <f t="shared" ca="1" si="415"/>
        <v>-0.79605206968273556</v>
      </c>
      <c r="F908" s="304">
        <f t="shared" ca="1" si="416"/>
        <v>0.97839987352786473</v>
      </c>
      <c r="G908" s="306">
        <f t="shared" ca="1" si="417"/>
        <v>6.2685738760260907</v>
      </c>
      <c r="H908" s="307">
        <f t="shared" ca="1" si="418"/>
        <v>-99.335776922686534</v>
      </c>
      <c r="I908" s="304">
        <f t="shared" ca="1" si="419"/>
        <v>99.53336925510429</v>
      </c>
      <c r="J908" s="306">
        <f t="shared" ca="1" si="420"/>
        <v>612.90891036688618</v>
      </c>
      <c r="K908" s="307">
        <f t="shared" ca="1" si="421"/>
        <v>-12.765583159876236</v>
      </c>
      <c r="L908" s="304">
        <f t="shared" ca="1" si="406"/>
        <v>613.04183586484157</v>
      </c>
      <c r="M908" s="306">
        <f t="shared" ca="1" si="422"/>
        <v>-1.5077749972004857</v>
      </c>
      <c r="N908" s="304">
        <f t="shared" ca="1" si="423"/>
        <v>-86.38914379493734</v>
      </c>
      <c r="P908" s="310">
        <f t="shared" ca="1" si="424"/>
        <v>23</v>
      </c>
      <c r="Q908" s="304">
        <f t="shared" ca="1" si="425"/>
        <v>0</v>
      </c>
      <c r="R908" s="306">
        <f t="shared" ca="1" si="426"/>
        <v>0</v>
      </c>
      <c r="S908" s="307">
        <f t="shared" ca="1" si="427"/>
        <v>2.7549999999999994</v>
      </c>
      <c r="T908" s="304">
        <f t="shared" ca="1" si="407"/>
        <v>27.026549999999997</v>
      </c>
      <c r="U908" s="311">
        <f t="shared" ca="1" si="408"/>
        <v>0</v>
      </c>
      <c r="V908" s="306">
        <f t="shared" ca="1" si="409"/>
        <v>1.2265647827052724</v>
      </c>
      <c r="W908" s="304">
        <f t="shared" ca="1" si="410"/>
        <v>24.882887225279358</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0.7586466847914366</v>
      </c>
      <c r="AH908" s="304">
        <f t="shared" ca="1" si="434"/>
        <v>-9.0318782490323724</v>
      </c>
    </row>
    <row r="909" spans="1:34" x14ac:dyDescent="0.2">
      <c r="A909" s="347">
        <f t="shared" ca="1" si="412"/>
        <v>1E-4</v>
      </c>
      <c r="B909" s="304">
        <f t="shared" ca="1" si="413"/>
        <v>33.051700000001894</v>
      </c>
      <c r="D909" s="306">
        <f t="shared" ca="1" si="414"/>
        <v>-0.56882570152648282</v>
      </c>
      <c r="E909" s="307">
        <f t="shared" ca="1" si="415"/>
        <v>-0.79602902155694899</v>
      </c>
      <c r="F909" s="304">
        <f t="shared" ca="1" si="416"/>
        <v>0.97837870064612964</v>
      </c>
      <c r="G909" s="306">
        <f t="shared" ca="1" si="417"/>
        <v>6.2685169934559379</v>
      </c>
      <c r="H909" s="307">
        <f t="shared" ca="1" si="418"/>
        <v>-99.335856525588696</v>
      </c>
      <c r="I909" s="304">
        <f t="shared" ca="1" si="419"/>
        <v>99.533445117556283</v>
      </c>
      <c r="J909" s="306">
        <f t="shared" ca="1" si="420"/>
        <v>612.90891036688618</v>
      </c>
      <c r="K909" s="307">
        <f t="shared" ca="1" si="421"/>
        <v>-12.77551674154865</v>
      </c>
      <c r="L909" s="304">
        <f t="shared" ca="1" si="406"/>
        <v>613.04204279571013</v>
      </c>
      <c r="M909" s="306">
        <f t="shared" ca="1" si="422"/>
        <v>-1.507775617926596</v>
      </c>
      <c r="N909" s="304">
        <f t="shared" ca="1" si="423"/>
        <v>-86.389179359923702</v>
      </c>
      <c r="P909" s="310">
        <f t="shared" ca="1" si="424"/>
        <v>23</v>
      </c>
      <c r="Q909" s="304">
        <f t="shared" ca="1" si="425"/>
        <v>0</v>
      </c>
      <c r="R909" s="306">
        <f t="shared" ca="1" si="426"/>
        <v>0</v>
      </c>
      <c r="S909" s="307">
        <f t="shared" ca="1" si="427"/>
        <v>2.7549999999999994</v>
      </c>
      <c r="T909" s="304">
        <f t="shared" ca="1" si="407"/>
        <v>27.026549999999997</v>
      </c>
      <c r="U909" s="311">
        <f t="shared" ca="1" si="408"/>
        <v>0</v>
      </c>
      <c r="V909" s="306">
        <f t="shared" ca="1" si="409"/>
        <v>1.2265660011245192</v>
      </c>
      <c r="W909" s="304">
        <f t="shared" ca="1" si="410"/>
        <v>24.882949873505378</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0.75862432812091463</v>
      </c>
      <c r="AH909" s="304">
        <f t="shared" ca="1" si="434"/>
        <v>-9.0319009892121098</v>
      </c>
    </row>
    <row r="910" spans="1:34" x14ac:dyDescent="0.2">
      <c r="A910" s="347">
        <f t="shared" ca="1" si="412"/>
        <v>1E-4</v>
      </c>
      <c r="B910" s="304">
        <f t="shared" ca="1" si="413"/>
        <v>33.051800000001897</v>
      </c>
      <c r="D910" s="306">
        <f t="shared" ca="1" si="414"/>
        <v>-0.56882153845088934</v>
      </c>
      <c r="E910" s="307">
        <f t="shared" ca="1" si="415"/>
        <v>-0.79600597378768079</v>
      </c>
      <c r="F910" s="304">
        <f t="shared" ca="1" si="416"/>
        <v>0.97835752816202659</v>
      </c>
      <c r="G910" s="306">
        <f t="shared" ca="1" si="417"/>
        <v>6.268460111302093</v>
      </c>
      <c r="H910" s="307">
        <f t="shared" ca="1" si="418"/>
        <v>-99.33593612618607</v>
      </c>
      <c r="I910" s="304">
        <f t="shared" ca="1" si="419"/>
        <v>99.533520977772625</v>
      </c>
      <c r="J910" s="306">
        <f t="shared" ca="1" si="420"/>
        <v>612.90891036688618</v>
      </c>
      <c r="K910" s="307">
        <f t="shared" ca="1" si="421"/>
        <v>-12.785450331181238</v>
      </c>
      <c r="L910" s="304">
        <f t="shared" ca="1" si="406"/>
        <v>613.0422498876361</v>
      </c>
      <c r="M910" s="306">
        <f t="shared" ca="1" si="422"/>
        <v>-1.5077762386461275</v>
      </c>
      <c r="N910" s="304">
        <f t="shared" ca="1" si="423"/>
        <v>-86.389214924533121</v>
      </c>
      <c r="P910" s="310">
        <f t="shared" ca="1" si="424"/>
        <v>23</v>
      </c>
      <c r="Q910" s="304">
        <f t="shared" ca="1" si="425"/>
        <v>0</v>
      </c>
      <c r="R910" s="306">
        <f t="shared" ca="1" si="426"/>
        <v>0</v>
      </c>
      <c r="S910" s="307">
        <f t="shared" ca="1" si="427"/>
        <v>2.7549999999999994</v>
      </c>
      <c r="T910" s="304">
        <f t="shared" ca="1" si="407"/>
        <v>27.026549999999997</v>
      </c>
      <c r="U910" s="311">
        <f t="shared" ca="1" si="408"/>
        <v>0</v>
      </c>
      <c r="V910" s="306">
        <f t="shared" ca="1" si="409"/>
        <v>1.2265672195459532</v>
      </c>
      <c r="W910" s="304">
        <f t="shared" ca="1" si="410"/>
        <v>24.883012520762225</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0.75860197179433619</v>
      </c>
      <c r="AH910" s="304">
        <f t="shared" ca="1" si="434"/>
        <v>-9.0319237290400665</v>
      </c>
    </row>
    <row r="911" spans="1:34" x14ac:dyDescent="0.2">
      <c r="A911" s="347">
        <f t="shared" ca="1" si="412"/>
        <v>1E-4</v>
      </c>
      <c r="B911" s="304">
        <f t="shared" ca="1" si="413"/>
        <v>33.051900000001901</v>
      </c>
      <c r="D911" s="306">
        <f t="shared" ca="1" si="414"/>
        <v>-0.56881737538404831</v>
      </c>
      <c r="E911" s="307">
        <f t="shared" ca="1" si="415"/>
        <v>-0.79598292637493984</v>
      </c>
      <c r="F911" s="304">
        <f t="shared" ca="1" si="416"/>
        <v>0.97833635607556269</v>
      </c>
      <c r="G911" s="306">
        <f t="shared" ca="1" si="417"/>
        <v>6.2684032295645542</v>
      </c>
      <c r="H911" s="307">
        <f t="shared" ca="1" si="418"/>
        <v>-99.336015724478713</v>
      </c>
      <c r="I911" s="304">
        <f t="shared" ca="1" si="419"/>
        <v>99.533596835753386</v>
      </c>
      <c r="J911" s="306">
        <f t="shared" ca="1" si="420"/>
        <v>612.90891036688618</v>
      </c>
      <c r="K911" s="307">
        <f t="shared" ca="1" si="421"/>
        <v>-12.795383928773772</v>
      </c>
      <c r="L911" s="304">
        <f t="shared" ca="1" si="406"/>
        <v>613.0424571406196</v>
      </c>
      <c r="M911" s="306">
        <f t="shared" ca="1" si="422"/>
        <v>-1.5077768593590803</v>
      </c>
      <c r="N911" s="304">
        <f t="shared" ca="1" si="423"/>
        <v>-86.389250488765597</v>
      </c>
      <c r="P911" s="310">
        <f t="shared" ca="1" si="424"/>
        <v>23</v>
      </c>
      <c r="Q911" s="304">
        <f t="shared" ca="1" si="425"/>
        <v>0</v>
      </c>
      <c r="R911" s="306">
        <f t="shared" ca="1" si="426"/>
        <v>0</v>
      </c>
      <c r="S911" s="307">
        <f t="shared" ca="1" si="427"/>
        <v>2.7549999999999994</v>
      </c>
      <c r="T911" s="304">
        <f t="shared" ca="1" si="407"/>
        <v>27.026549999999997</v>
      </c>
      <c r="U911" s="311">
        <f t="shared" ca="1" si="408"/>
        <v>0</v>
      </c>
      <c r="V911" s="306">
        <f t="shared" ca="1" si="409"/>
        <v>1.2265684379695743</v>
      </c>
      <c r="W911" s="304">
        <f t="shared" ca="1" si="410"/>
        <v>24.883075167049935</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0.75857961581170663</v>
      </c>
      <c r="AH911" s="304">
        <f t="shared" ca="1" si="434"/>
        <v>-9.0319464685162352</v>
      </c>
    </row>
    <row r="912" spans="1:34" x14ac:dyDescent="0.2">
      <c r="A912" s="347">
        <f t="shared" ca="1" si="412"/>
        <v>1E-4</v>
      </c>
      <c r="B912" s="304">
        <f t="shared" ca="1" si="413"/>
        <v>33.052000000001904</v>
      </c>
      <c r="D912" s="306">
        <f t="shared" ca="1" si="414"/>
        <v>-0.5688132123259616</v>
      </c>
      <c r="E912" s="307">
        <f t="shared" ca="1" si="415"/>
        <v>-0.79595987931871015</v>
      </c>
      <c r="F912" s="304">
        <f t="shared" ca="1" si="416"/>
        <v>0.97831518438672671</v>
      </c>
      <c r="G912" s="306">
        <f t="shared" ca="1" si="417"/>
        <v>6.2683463482433215</v>
      </c>
      <c r="H912" s="307">
        <f t="shared" ca="1" si="418"/>
        <v>-99.33609532046664</v>
      </c>
      <c r="I912" s="304">
        <f t="shared" ca="1" si="419"/>
        <v>99.53367269149858</v>
      </c>
      <c r="J912" s="306">
        <f t="shared" ca="1" si="420"/>
        <v>612.90891036688618</v>
      </c>
      <c r="K912" s="307">
        <f t="shared" ca="1" si="421"/>
        <v>-12.805317534326019</v>
      </c>
      <c r="L912" s="304">
        <f t="shared" ca="1" si="406"/>
        <v>613.04266455466097</v>
      </c>
      <c r="M912" s="306">
        <f t="shared" ca="1" si="422"/>
        <v>-1.5077774800654544</v>
      </c>
      <c r="N912" s="304">
        <f t="shared" ca="1" si="423"/>
        <v>-86.389286052621159</v>
      </c>
      <c r="P912" s="310">
        <f t="shared" ca="1" si="424"/>
        <v>23</v>
      </c>
      <c r="Q912" s="304">
        <f t="shared" ca="1" si="425"/>
        <v>0</v>
      </c>
      <c r="R912" s="306">
        <f t="shared" ca="1" si="426"/>
        <v>0</v>
      </c>
      <c r="S912" s="307">
        <f t="shared" ca="1" si="427"/>
        <v>2.7549999999999994</v>
      </c>
      <c r="T912" s="304">
        <f t="shared" ca="1" si="407"/>
        <v>27.026549999999997</v>
      </c>
      <c r="U912" s="311">
        <f t="shared" ca="1" si="408"/>
        <v>0</v>
      </c>
      <c r="V912" s="306">
        <f t="shared" ca="1" si="409"/>
        <v>1.2265696563953832</v>
      </c>
      <c r="W912" s="304">
        <f t="shared" ca="1" si="410"/>
        <v>24.883137812368513</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0.75855726017301528</v>
      </c>
      <c r="AH912" s="304">
        <f t="shared" ca="1" si="434"/>
        <v>-9.0319692076406319</v>
      </c>
    </row>
    <row r="913" spans="1:34" x14ac:dyDescent="0.2">
      <c r="A913" s="347">
        <f t="shared" ca="1" si="412"/>
        <v>1E-4</v>
      </c>
      <c r="B913" s="304">
        <f t="shared" ca="1" si="413"/>
        <v>33.052100000001907</v>
      </c>
      <c r="D913" s="306">
        <f t="shared" ca="1" si="414"/>
        <v>-0.56880904927663034</v>
      </c>
      <c r="E913" s="307">
        <f t="shared" ca="1" si="415"/>
        <v>-0.79593683261899351</v>
      </c>
      <c r="F913" s="304">
        <f t="shared" ca="1" si="416"/>
        <v>0.97829401309552122</v>
      </c>
      <c r="G913" s="306">
        <f t="shared" ca="1" si="417"/>
        <v>6.268289467338394</v>
      </c>
      <c r="H913" s="307">
        <f t="shared" ca="1" si="418"/>
        <v>-99.336174914149908</v>
      </c>
      <c r="I913" s="304">
        <f t="shared" ca="1" si="419"/>
        <v>99.533748545008251</v>
      </c>
      <c r="J913" s="306">
        <f t="shared" ca="1" si="420"/>
        <v>612.90891036688618</v>
      </c>
      <c r="K913" s="307">
        <f t="shared" ca="1" si="421"/>
        <v>-12.815251147837749</v>
      </c>
      <c r="L913" s="304">
        <f t="shared" ca="1" si="406"/>
        <v>613.04287212976044</v>
      </c>
      <c r="M913" s="306">
        <f t="shared" ca="1" si="422"/>
        <v>-1.50777810076525</v>
      </c>
      <c r="N913" s="304">
        <f t="shared" ca="1" si="423"/>
        <v>-86.389321616099778</v>
      </c>
      <c r="P913" s="310">
        <f t="shared" ca="1" si="424"/>
        <v>23</v>
      </c>
      <c r="Q913" s="304">
        <f t="shared" ca="1" si="425"/>
        <v>0</v>
      </c>
      <c r="R913" s="306">
        <f t="shared" ca="1" si="426"/>
        <v>0</v>
      </c>
      <c r="S913" s="307">
        <f t="shared" ca="1" si="427"/>
        <v>2.7549999999999994</v>
      </c>
      <c r="T913" s="304">
        <f t="shared" ca="1" si="407"/>
        <v>27.026549999999997</v>
      </c>
      <c r="U913" s="311">
        <f t="shared" ca="1" si="408"/>
        <v>0</v>
      </c>
      <c r="V913" s="306">
        <f t="shared" ca="1" si="409"/>
        <v>1.2265708748233792</v>
      </c>
      <c r="W913" s="304">
        <f t="shared" ca="1" si="410"/>
        <v>24.883200456717976</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0.75853490487826036</v>
      </c>
      <c r="AH913" s="304">
        <f t="shared" ca="1" si="434"/>
        <v>-9.031991946413255</v>
      </c>
    </row>
    <row r="914" spans="1:34" x14ac:dyDescent="0.2">
      <c r="A914" s="347">
        <f t="shared" ca="1" si="412"/>
        <v>1E-4</v>
      </c>
      <c r="B914" s="304">
        <f t="shared" ca="1" si="413"/>
        <v>33.05220000000191</v>
      </c>
      <c r="D914" s="306">
        <f t="shared" ca="1" si="414"/>
        <v>-0.56880488623605407</v>
      </c>
      <c r="E914" s="307">
        <f t="shared" ca="1" si="415"/>
        <v>-0.79591378627577924</v>
      </c>
      <c r="F914" s="304">
        <f t="shared" ca="1" si="416"/>
        <v>0.97827284220193766</v>
      </c>
      <c r="G914" s="306">
        <f t="shared" ca="1" si="417"/>
        <v>6.2682325868497708</v>
      </c>
      <c r="H914" s="307">
        <f t="shared" ca="1" si="418"/>
        <v>-99.33625450552853</v>
      </c>
      <c r="I914" s="304">
        <f t="shared" ca="1" si="419"/>
        <v>99.533824396282412</v>
      </c>
      <c r="J914" s="306">
        <f t="shared" ca="1" si="420"/>
        <v>612.90891036688618</v>
      </c>
      <c r="K914" s="307">
        <f t="shared" ca="1" si="421"/>
        <v>-12.825184769308732</v>
      </c>
      <c r="L914" s="304">
        <f t="shared" ca="1" si="406"/>
        <v>613.04307986591823</v>
      </c>
      <c r="M914" s="306">
        <f t="shared" ca="1" si="422"/>
        <v>-1.5077787214584673</v>
      </c>
      <c r="N914" s="304">
        <f t="shared" ca="1" si="423"/>
        <v>-86.389357179201511</v>
      </c>
      <c r="P914" s="310">
        <f t="shared" ca="1" si="424"/>
        <v>23</v>
      </c>
      <c r="Q914" s="304">
        <f t="shared" ca="1" si="425"/>
        <v>0</v>
      </c>
      <c r="R914" s="306">
        <f t="shared" ca="1" si="426"/>
        <v>0</v>
      </c>
      <c r="S914" s="307">
        <f t="shared" ca="1" si="427"/>
        <v>2.7549999999999994</v>
      </c>
      <c r="T914" s="304">
        <f t="shared" ca="1" si="407"/>
        <v>27.026549999999997</v>
      </c>
      <c r="U914" s="311">
        <f t="shared" ca="1" si="408"/>
        <v>0</v>
      </c>
      <c r="V914" s="306">
        <f t="shared" ca="1" si="409"/>
        <v>1.2265720932535631</v>
      </c>
      <c r="W914" s="304">
        <f t="shared" ca="1" si="410"/>
        <v>24.883263100098318</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0.758512549927433</v>
      </c>
      <c r="AH914" s="304">
        <f t="shared" ca="1" si="434"/>
        <v>-9.0320146848341132</v>
      </c>
    </row>
    <row r="915" spans="1:34" x14ac:dyDescent="0.2">
      <c r="A915" s="347">
        <f t="shared" ca="1" si="412"/>
        <v>1E-4</v>
      </c>
      <c r="B915" s="304">
        <f t="shared" ca="1" si="413"/>
        <v>33.052300000001914</v>
      </c>
      <c r="D915" s="306">
        <f t="shared" ca="1" si="414"/>
        <v>-0.56880072320423181</v>
      </c>
      <c r="E915" s="307">
        <f t="shared" ca="1" si="415"/>
        <v>-0.79589074028907447</v>
      </c>
      <c r="F915" s="304">
        <f t="shared" ca="1" si="416"/>
        <v>0.97825167170598182</v>
      </c>
      <c r="G915" s="306">
        <f t="shared" ca="1" si="417"/>
        <v>6.2681757067774502</v>
      </c>
      <c r="H915" s="307">
        <f t="shared" ca="1" si="418"/>
        <v>-99.336334094602563</v>
      </c>
      <c r="I915" s="304">
        <f t="shared" ca="1" si="419"/>
        <v>99.533900245321121</v>
      </c>
      <c r="J915" s="306">
        <f t="shared" ca="1" si="420"/>
        <v>612.90891036688618</v>
      </c>
      <c r="K915" s="307">
        <f t="shared" ca="1" si="421"/>
        <v>-12.835118398738739</v>
      </c>
      <c r="L915" s="304">
        <f t="shared" ca="1" si="406"/>
        <v>613.04328776313446</v>
      </c>
      <c r="M915" s="306">
        <f t="shared" ca="1" si="422"/>
        <v>-1.507779342145106</v>
      </c>
      <c r="N915" s="304">
        <f t="shared" ca="1" si="423"/>
        <v>-86.389392741926301</v>
      </c>
      <c r="P915" s="310">
        <f t="shared" ca="1" si="424"/>
        <v>23</v>
      </c>
      <c r="Q915" s="304">
        <f t="shared" ca="1" si="425"/>
        <v>0</v>
      </c>
      <c r="R915" s="306">
        <f t="shared" ca="1" si="426"/>
        <v>0</v>
      </c>
      <c r="S915" s="307">
        <f t="shared" ca="1" si="427"/>
        <v>2.7549999999999994</v>
      </c>
      <c r="T915" s="304">
        <f t="shared" ca="1" si="407"/>
        <v>27.026549999999997</v>
      </c>
      <c r="U915" s="311">
        <f t="shared" ca="1" si="408"/>
        <v>0</v>
      </c>
      <c r="V915" s="306">
        <f t="shared" ca="1" si="409"/>
        <v>1.2265733116859341</v>
      </c>
      <c r="W915" s="304">
        <f t="shared" ca="1" si="410"/>
        <v>24.883325742509562</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0.75849019532053852</v>
      </c>
      <c r="AH915" s="304">
        <f t="shared" ca="1" si="434"/>
        <v>-9.032037422903203</v>
      </c>
    </row>
    <row r="916" spans="1:34" x14ac:dyDescent="0.2">
      <c r="A916" s="347">
        <f t="shared" ca="1" si="412"/>
        <v>1E-4</v>
      </c>
      <c r="B916" s="304">
        <f t="shared" ca="1" si="413"/>
        <v>33.052400000001917</v>
      </c>
      <c r="D916" s="306">
        <f t="shared" ca="1" si="414"/>
        <v>-0.5687965601811672</v>
      </c>
      <c r="E916" s="307">
        <f t="shared" ca="1" si="415"/>
        <v>-0.79586769465886498</v>
      </c>
      <c r="F916" s="304">
        <f t="shared" ca="1" si="416"/>
        <v>0.97823050160764491</v>
      </c>
      <c r="G916" s="306">
        <f t="shared" ca="1" si="417"/>
        <v>6.2681188271214321</v>
      </c>
      <c r="H916" s="307">
        <f t="shared" ca="1" si="418"/>
        <v>-99.336413681372022</v>
      </c>
      <c r="I916" s="304">
        <f t="shared" ca="1" si="419"/>
        <v>99.533976092124391</v>
      </c>
      <c r="J916" s="306">
        <f t="shared" ca="1" si="420"/>
        <v>612.90891036688618</v>
      </c>
      <c r="K916" s="307">
        <f t="shared" ca="1" si="421"/>
        <v>-12.845052036127537</v>
      </c>
      <c r="L916" s="304">
        <f t="shared" ca="1" si="406"/>
        <v>613.04349582140946</v>
      </c>
      <c r="M916" s="306">
        <f t="shared" ca="1" si="422"/>
        <v>-1.5077799628251665</v>
      </c>
      <c r="N916" s="304">
        <f t="shared" ca="1" si="423"/>
        <v>-86.389428304274205</v>
      </c>
      <c r="P916" s="310">
        <f t="shared" ca="1" si="424"/>
        <v>23</v>
      </c>
      <c r="Q916" s="304">
        <f t="shared" ca="1" si="425"/>
        <v>0</v>
      </c>
      <c r="R916" s="306">
        <f t="shared" ca="1" si="426"/>
        <v>0</v>
      </c>
      <c r="S916" s="307">
        <f t="shared" ca="1" si="427"/>
        <v>2.7549999999999994</v>
      </c>
      <c r="T916" s="304">
        <f t="shared" ca="1" si="407"/>
        <v>27.026549999999997</v>
      </c>
      <c r="U916" s="311">
        <f t="shared" ca="1" si="408"/>
        <v>0</v>
      </c>
      <c r="V916" s="306">
        <f t="shared" ca="1" si="409"/>
        <v>1.2265745301204924</v>
      </c>
      <c r="W916" s="304">
        <f t="shared" ca="1" si="410"/>
        <v>24.883388383951715</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0.75846784105756804</v>
      </c>
      <c r="AH916" s="304">
        <f t="shared" ca="1" si="434"/>
        <v>-9.0320601606205333</v>
      </c>
    </row>
    <row r="917" spans="1:34" x14ac:dyDescent="0.2">
      <c r="A917" s="347">
        <f t="shared" ca="1" si="412"/>
        <v>1E-4</v>
      </c>
      <c r="B917" s="304">
        <f t="shared" ca="1" si="413"/>
        <v>33.05250000000192</v>
      </c>
      <c r="D917" s="306">
        <f t="shared" ca="1" si="414"/>
        <v>-0.56879239716685936</v>
      </c>
      <c r="E917" s="307">
        <f t="shared" ca="1" si="415"/>
        <v>-0.79584464938515431</v>
      </c>
      <c r="F917" s="304">
        <f t="shared" ca="1" si="416"/>
        <v>0.9782093319069296</v>
      </c>
      <c r="G917" s="306">
        <f t="shared" ca="1" si="417"/>
        <v>6.2680619478817157</v>
      </c>
      <c r="H917" s="307">
        <f t="shared" ca="1" si="418"/>
        <v>-99.336493265836964</v>
      </c>
      <c r="I917" s="304">
        <f t="shared" ca="1" si="419"/>
        <v>99.534051936692265</v>
      </c>
      <c r="J917" s="306">
        <f t="shared" ca="1" si="420"/>
        <v>612.90891036688618</v>
      </c>
      <c r="K917" s="307">
        <f t="shared" ca="1" si="421"/>
        <v>-12.854985681474897</v>
      </c>
      <c r="L917" s="304">
        <f t="shared" ca="1" si="406"/>
        <v>613.04370404074348</v>
      </c>
      <c r="M917" s="306">
        <f t="shared" ca="1" si="422"/>
        <v>-1.5077805834986489</v>
      </c>
      <c r="N917" s="304">
        <f t="shared" ca="1" si="423"/>
        <v>-86.389463866245194</v>
      </c>
      <c r="P917" s="310">
        <f t="shared" ca="1" si="424"/>
        <v>23</v>
      </c>
      <c r="Q917" s="304">
        <f t="shared" ca="1" si="425"/>
        <v>0</v>
      </c>
      <c r="R917" s="306">
        <f t="shared" ca="1" si="426"/>
        <v>0</v>
      </c>
      <c r="S917" s="307">
        <f t="shared" ca="1" si="427"/>
        <v>2.7549999999999994</v>
      </c>
      <c r="T917" s="304">
        <f t="shared" ca="1" si="407"/>
        <v>27.026549999999997</v>
      </c>
      <c r="U917" s="311">
        <f t="shared" ca="1" si="408"/>
        <v>0</v>
      </c>
      <c r="V917" s="306">
        <f t="shared" ca="1" si="409"/>
        <v>1.2265757485572377</v>
      </c>
      <c r="W917" s="304">
        <f t="shared" ca="1" si="410"/>
        <v>24.883451024424776</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0.75844548713851978</v>
      </c>
      <c r="AH917" s="304">
        <f t="shared" ca="1" si="434"/>
        <v>-9.0320828979861059</v>
      </c>
    </row>
    <row r="918" spans="1:34" x14ac:dyDescent="0.2">
      <c r="A918" s="347">
        <f t="shared" ca="1" si="412"/>
        <v>1E-4</v>
      </c>
      <c r="B918" s="304">
        <f t="shared" ca="1" si="413"/>
        <v>33.052600000001924</v>
      </c>
      <c r="D918" s="306">
        <f t="shared" ca="1" si="414"/>
        <v>-0.56878823416130742</v>
      </c>
      <c r="E918" s="307">
        <f t="shared" ca="1" si="415"/>
        <v>-0.79582160446793893</v>
      </c>
      <c r="F918" s="304">
        <f t="shared" ca="1" si="416"/>
        <v>0.97818816260383301</v>
      </c>
      <c r="G918" s="306">
        <f t="shared" ca="1" si="417"/>
        <v>6.2680050690582991</v>
      </c>
      <c r="H918" s="307">
        <f t="shared" ca="1" si="418"/>
        <v>-99.336572847997417</v>
      </c>
      <c r="I918" s="304">
        <f t="shared" ca="1" si="419"/>
        <v>99.534127779024814</v>
      </c>
      <c r="J918" s="306">
        <f t="shared" ca="1" si="420"/>
        <v>612.90891036688618</v>
      </c>
      <c r="K918" s="307">
        <f t="shared" ca="1" si="421"/>
        <v>-12.864919334780589</v>
      </c>
      <c r="L918" s="304">
        <f t="shared" ca="1" si="406"/>
        <v>613.0439124211365</v>
      </c>
      <c r="M918" s="306">
        <f t="shared" ca="1" si="422"/>
        <v>-1.5077812041655532</v>
      </c>
      <c r="N918" s="304">
        <f t="shared" ca="1" si="423"/>
        <v>-86.389499427839297</v>
      </c>
      <c r="P918" s="310">
        <f t="shared" ca="1" si="424"/>
        <v>23</v>
      </c>
      <c r="Q918" s="304">
        <f t="shared" ca="1" si="425"/>
        <v>0</v>
      </c>
      <c r="R918" s="306">
        <f t="shared" ca="1" si="426"/>
        <v>0</v>
      </c>
      <c r="S918" s="307">
        <f t="shared" ca="1" si="427"/>
        <v>2.7549999999999994</v>
      </c>
      <c r="T918" s="304">
        <f t="shared" ca="1" si="407"/>
        <v>27.026549999999997</v>
      </c>
      <c r="U918" s="311">
        <f t="shared" ca="1" si="408"/>
        <v>0</v>
      </c>
      <c r="V918" s="306">
        <f t="shared" ca="1" si="409"/>
        <v>1.2265769669961708</v>
      </c>
      <c r="W918" s="304">
        <f t="shared" ca="1" si="410"/>
        <v>24.883513663928795</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0.75842313356339375</v>
      </c>
      <c r="AH918" s="304">
        <f t="shared" ca="1" si="434"/>
        <v>-9.0321056349999207</v>
      </c>
    </row>
    <row r="919" spans="1:34" x14ac:dyDescent="0.2">
      <c r="A919" s="347">
        <f t="shared" ca="1" si="412"/>
        <v>1E-4</v>
      </c>
      <c r="B919" s="304">
        <f t="shared" ca="1" si="413"/>
        <v>33.052700000001927</v>
      </c>
      <c r="D919" s="306">
        <f t="shared" ca="1" si="414"/>
        <v>-0.56878407116451379</v>
      </c>
      <c r="E919" s="307">
        <f t="shared" ca="1" si="415"/>
        <v>-0.79579855990719928</v>
      </c>
      <c r="F919" s="304">
        <f t="shared" ca="1" si="416"/>
        <v>0.97816699369834137</v>
      </c>
      <c r="G919" s="306">
        <f t="shared" ca="1" si="417"/>
        <v>6.2679481906511825</v>
      </c>
      <c r="H919" s="307">
        <f t="shared" ca="1" si="418"/>
        <v>-99.336652427853409</v>
      </c>
      <c r="I919" s="304">
        <f t="shared" ca="1" si="419"/>
        <v>99.53420361912201</v>
      </c>
      <c r="J919" s="306">
        <f t="shared" ca="1" si="420"/>
        <v>612.90891036688618</v>
      </c>
      <c r="K919" s="307">
        <f t="shared" ca="1" si="421"/>
        <v>-12.874852996044382</v>
      </c>
      <c r="L919" s="304">
        <f t="shared" ca="1" si="406"/>
        <v>613.04412096258898</v>
      </c>
      <c r="M919" s="306">
        <f t="shared" ca="1" si="422"/>
        <v>-1.5077818248258794</v>
      </c>
      <c r="N919" s="304">
        <f t="shared" ca="1" si="423"/>
        <v>-86.3895349890565</v>
      </c>
      <c r="P919" s="310">
        <f t="shared" ca="1" si="424"/>
        <v>23</v>
      </c>
      <c r="Q919" s="304">
        <f t="shared" ca="1" si="425"/>
        <v>0</v>
      </c>
      <c r="R919" s="306">
        <f t="shared" ca="1" si="426"/>
        <v>0</v>
      </c>
      <c r="S919" s="307">
        <f t="shared" ca="1" si="427"/>
        <v>2.7549999999999994</v>
      </c>
      <c r="T919" s="304">
        <f t="shared" ca="1" si="407"/>
        <v>27.026549999999997</v>
      </c>
      <c r="U919" s="311">
        <f t="shared" ca="1" si="408"/>
        <v>0</v>
      </c>
      <c r="V919" s="306">
        <f t="shared" ca="1" si="409"/>
        <v>1.2265781854372906</v>
      </c>
      <c r="W919" s="304">
        <f t="shared" ca="1" si="410"/>
        <v>24.883576302463734</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0.75840078033216862</v>
      </c>
      <c r="AH919" s="304">
        <f t="shared" ca="1" si="434"/>
        <v>-9.0321283716619973</v>
      </c>
    </row>
    <row r="920" spans="1:34" x14ac:dyDescent="0.2">
      <c r="A920" s="347">
        <f t="shared" ca="1" si="412"/>
        <v>1E-4</v>
      </c>
      <c r="B920" s="304">
        <f t="shared" ca="1" si="413"/>
        <v>33.05280000000193</v>
      </c>
      <c r="D920" s="306">
        <f t="shared" ca="1" si="414"/>
        <v>-0.5687799081764785</v>
      </c>
      <c r="E920" s="307">
        <f t="shared" ca="1" si="415"/>
        <v>-0.79577551570295313</v>
      </c>
      <c r="F920" s="304">
        <f t="shared" ca="1" si="416"/>
        <v>0.97814582519046933</v>
      </c>
      <c r="G920" s="306">
        <f t="shared" ca="1" si="417"/>
        <v>6.2678913126603648</v>
      </c>
      <c r="H920" s="307">
        <f t="shared" ca="1" si="418"/>
        <v>-99.336732005404983</v>
      </c>
      <c r="I920" s="304">
        <f t="shared" ca="1" si="419"/>
        <v>99.534279456983938</v>
      </c>
      <c r="J920" s="306">
        <f t="shared" ca="1" si="420"/>
        <v>612.90891036688618</v>
      </c>
      <c r="K920" s="307">
        <f t="shared" ca="1" si="421"/>
        <v>-12.884786665266045</v>
      </c>
      <c r="L920" s="304">
        <f t="shared" ca="1" si="406"/>
        <v>613.04432966510103</v>
      </c>
      <c r="M920" s="306">
        <f t="shared" ca="1" si="422"/>
        <v>-1.5077824454796276</v>
      </c>
      <c r="N920" s="304">
        <f t="shared" ca="1" si="423"/>
        <v>-86.389570549896817</v>
      </c>
      <c r="P920" s="310">
        <f t="shared" ca="1" si="424"/>
        <v>23</v>
      </c>
      <c r="Q920" s="304">
        <f t="shared" ca="1" si="425"/>
        <v>0</v>
      </c>
      <c r="R920" s="306">
        <f t="shared" ca="1" si="426"/>
        <v>0</v>
      </c>
      <c r="S920" s="307">
        <f t="shared" ca="1" si="427"/>
        <v>2.7549999999999994</v>
      </c>
      <c r="T920" s="304">
        <f t="shared" ca="1" si="407"/>
        <v>27.026549999999997</v>
      </c>
      <c r="U920" s="311">
        <f t="shared" ca="1" si="408"/>
        <v>0</v>
      </c>
      <c r="V920" s="306">
        <f t="shared" ca="1" si="409"/>
        <v>1.2265794038805979</v>
      </c>
      <c r="W920" s="304">
        <f t="shared" ca="1" si="410"/>
        <v>24.883638940029655</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0.75837842744486395</v>
      </c>
      <c r="AH920" s="304">
        <f t="shared" ca="1" si="434"/>
        <v>-9.0321511079723198</v>
      </c>
    </row>
    <row r="921" spans="1:34" x14ac:dyDescent="0.2">
      <c r="A921" s="347">
        <f t="shared" ca="1" si="412"/>
        <v>1E-4</v>
      </c>
      <c r="B921" s="304">
        <f t="shared" ca="1" si="413"/>
        <v>33.052900000001934</v>
      </c>
      <c r="D921" s="306">
        <f t="shared" ca="1" si="414"/>
        <v>-0.56877574519720431</v>
      </c>
      <c r="E921" s="307">
        <f t="shared" ca="1" si="415"/>
        <v>-0.79575247185517739</v>
      </c>
      <c r="F921" s="304">
        <f t="shared" ca="1" si="416"/>
        <v>0.97812465708020058</v>
      </c>
      <c r="G921" s="306">
        <f t="shared" ca="1" si="417"/>
        <v>6.2678344350858453</v>
      </c>
      <c r="H921" s="307">
        <f t="shared" ca="1" si="418"/>
        <v>-99.336811580652167</v>
      </c>
      <c r="I921" s="304">
        <f t="shared" ca="1" si="419"/>
        <v>99.534355292610599</v>
      </c>
      <c r="J921" s="306">
        <f t="shared" ca="1" si="420"/>
        <v>612.90891036688618</v>
      </c>
      <c r="K921" s="307">
        <f t="shared" ca="1" si="421"/>
        <v>-12.894720342445348</v>
      </c>
      <c r="L921" s="304">
        <f t="shared" ca="1" si="406"/>
        <v>613.044538528673</v>
      </c>
      <c r="M921" s="306">
        <f t="shared" ca="1" si="422"/>
        <v>-1.5077830661267981</v>
      </c>
      <c r="N921" s="304">
        <f t="shared" ca="1" si="423"/>
        <v>-86.389606110360248</v>
      </c>
      <c r="P921" s="310">
        <f t="shared" ca="1" si="424"/>
        <v>23</v>
      </c>
      <c r="Q921" s="304">
        <f t="shared" ca="1" si="425"/>
        <v>0</v>
      </c>
      <c r="R921" s="306">
        <f t="shared" ca="1" si="426"/>
        <v>0</v>
      </c>
      <c r="S921" s="307">
        <f t="shared" ca="1" si="427"/>
        <v>2.7549999999999994</v>
      </c>
      <c r="T921" s="304">
        <f t="shared" ca="1" si="407"/>
        <v>27.026549999999997</v>
      </c>
      <c r="U921" s="311">
        <f t="shared" ca="1" si="408"/>
        <v>0</v>
      </c>
      <c r="V921" s="306">
        <f t="shared" ca="1" si="409"/>
        <v>1.2265806223260929</v>
      </c>
      <c r="W921" s="304">
        <f t="shared" ca="1" si="410"/>
        <v>24.883701576626532</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0.75835607490145307</v>
      </c>
      <c r="AH921" s="304">
        <f t="shared" ca="1" si="434"/>
        <v>-9.0321738439309112</v>
      </c>
    </row>
    <row r="922" spans="1:34" x14ac:dyDescent="0.2">
      <c r="A922" s="347">
        <f t="shared" ca="1" si="412"/>
        <v>1E-4</v>
      </c>
      <c r="B922" s="304">
        <f t="shared" ca="1" si="413"/>
        <v>33.053000000001937</v>
      </c>
      <c r="D922" s="306">
        <f t="shared" ca="1" si="414"/>
        <v>-0.56877158222668756</v>
      </c>
      <c r="E922" s="307">
        <f t="shared" ca="1" si="415"/>
        <v>-0.79572942836387917</v>
      </c>
      <c r="F922" s="304">
        <f t="shared" ca="1" si="416"/>
        <v>0.97810348936753899</v>
      </c>
      <c r="G922" s="306">
        <f t="shared" ca="1" si="417"/>
        <v>6.2677775579276229</v>
      </c>
      <c r="H922" s="307">
        <f t="shared" ca="1" si="418"/>
        <v>-99.336891153595005</v>
      </c>
      <c r="I922" s="304">
        <f t="shared" ca="1" si="419"/>
        <v>99.534431126002033</v>
      </c>
      <c r="J922" s="306">
        <f t="shared" ca="1" si="420"/>
        <v>612.90891036688618</v>
      </c>
      <c r="K922" s="307">
        <f t="shared" ca="1" si="421"/>
        <v>-12.90465402758206</v>
      </c>
      <c r="L922" s="304">
        <f t="shared" ca="1" si="406"/>
        <v>613.04474755330489</v>
      </c>
      <c r="M922" s="306">
        <f t="shared" ca="1" si="422"/>
        <v>-1.5077836867673908</v>
      </c>
      <c r="N922" s="304">
        <f t="shared" ca="1" si="423"/>
        <v>-86.389641670446807</v>
      </c>
      <c r="P922" s="310">
        <f t="shared" ca="1" si="424"/>
        <v>23</v>
      </c>
      <c r="Q922" s="304">
        <f t="shared" ca="1" si="425"/>
        <v>0</v>
      </c>
      <c r="R922" s="306">
        <f t="shared" ca="1" si="426"/>
        <v>0</v>
      </c>
      <c r="S922" s="307">
        <f t="shared" ca="1" si="427"/>
        <v>2.7549999999999994</v>
      </c>
      <c r="T922" s="304">
        <f t="shared" ca="1" si="407"/>
        <v>27.026549999999997</v>
      </c>
      <c r="U922" s="311">
        <f t="shared" ca="1" si="408"/>
        <v>0</v>
      </c>
      <c r="V922" s="306">
        <f t="shared" ca="1" si="409"/>
        <v>1.2265818407737745</v>
      </c>
      <c r="W922" s="304">
        <f t="shared" ca="1" si="410"/>
        <v>24.883764212254373</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0.75833372270195198</v>
      </c>
      <c r="AH922" s="304">
        <f t="shared" ca="1" si="434"/>
        <v>-9.0321965795377626</v>
      </c>
    </row>
    <row r="923" spans="1:34" x14ac:dyDescent="0.2">
      <c r="A923" s="347">
        <f t="shared" ca="1" si="412"/>
        <v>1E-4</v>
      </c>
      <c r="B923" s="304">
        <f t="shared" ca="1" si="413"/>
        <v>33.05310000000194</v>
      </c>
      <c r="D923" s="306">
        <f t="shared" ca="1" si="414"/>
        <v>-0.56876741926493157</v>
      </c>
      <c r="E923" s="307">
        <f t="shared" ca="1" si="415"/>
        <v>-0.7957063852290549</v>
      </c>
      <c r="F923" s="304">
        <f t="shared" ca="1" si="416"/>
        <v>0.97808232205248424</v>
      </c>
      <c r="G923" s="306">
        <f t="shared" ca="1" si="417"/>
        <v>6.267720681185696</v>
      </c>
      <c r="H923" s="307">
        <f t="shared" ca="1" si="418"/>
        <v>-99.336970724233524</v>
      </c>
      <c r="I923" s="304">
        <f t="shared" ca="1" si="419"/>
        <v>99.534506957158285</v>
      </c>
      <c r="J923" s="306">
        <f t="shared" ca="1" si="420"/>
        <v>612.90891036688618</v>
      </c>
      <c r="K923" s="307">
        <f t="shared" ca="1" si="421"/>
        <v>-12.914587720675952</v>
      </c>
      <c r="L923" s="304">
        <f t="shared" ca="1" si="406"/>
        <v>613.04495673899703</v>
      </c>
      <c r="M923" s="306">
        <f t="shared" ca="1" si="422"/>
        <v>-1.5077843074014059</v>
      </c>
      <c r="N923" s="304">
        <f t="shared" ca="1" si="423"/>
        <v>-86.389677230156494</v>
      </c>
      <c r="P923" s="310">
        <f t="shared" ca="1" si="424"/>
        <v>23</v>
      </c>
      <c r="Q923" s="304">
        <f t="shared" ca="1" si="425"/>
        <v>0</v>
      </c>
      <c r="R923" s="306">
        <f t="shared" ca="1" si="426"/>
        <v>0</v>
      </c>
      <c r="S923" s="307">
        <f t="shared" ca="1" si="427"/>
        <v>2.7549999999999994</v>
      </c>
      <c r="T923" s="304">
        <f t="shared" ca="1" si="407"/>
        <v>27.026549999999997</v>
      </c>
      <c r="U923" s="311">
        <f t="shared" ca="1" si="408"/>
        <v>0</v>
      </c>
      <c r="V923" s="306">
        <f t="shared" ca="1" si="409"/>
        <v>1.2265830592236433</v>
      </c>
      <c r="W923" s="304">
        <f t="shared" ca="1" si="410"/>
        <v>24.883826846913205</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0.75831137084635003</v>
      </c>
      <c r="AH923" s="304">
        <f t="shared" ca="1" si="434"/>
        <v>-9.0322193147928775</v>
      </c>
    </row>
    <row r="924" spans="1:34" x14ac:dyDescent="0.2">
      <c r="A924" s="347">
        <f t="shared" ca="1" si="412"/>
        <v>1E-4</v>
      </c>
      <c r="B924" s="304">
        <f t="shared" ca="1" si="413"/>
        <v>33.053200000001944</v>
      </c>
      <c r="D924" s="306">
        <f t="shared" ca="1" si="414"/>
        <v>-0.56876325631193603</v>
      </c>
      <c r="E924" s="307">
        <f t="shared" ca="1" si="415"/>
        <v>-0.79568334245069749</v>
      </c>
      <c r="F924" s="304">
        <f t="shared" ca="1" si="416"/>
        <v>0.978061155135031</v>
      </c>
      <c r="G924" s="306">
        <f t="shared" ca="1" si="417"/>
        <v>6.2676638048600646</v>
      </c>
      <c r="H924" s="307">
        <f t="shared" ca="1" si="418"/>
        <v>-99.337050292567767</v>
      </c>
      <c r="I924" s="304">
        <f t="shared" ca="1" si="419"/>
        <v>99.534582786079383</v>
      </c>
      <c r="J924" s="306">
        <f t="shared" ca="1" si="420"/>
        <v>612.90891036688618</v>
      </c>
      <c r="K924" s="307">
        <f t="shared" ca="1" si="421"/>
        <v>-12.924521421726793</v>
      </c>
      <c r="L924" s="304">
        <f t="shared" ca="1" si="406"/>
        <v>613.04516608574966</v>
      </c>
      <c r="M924" s="306">
        <f t="shared" ca="1" si="422"/>
        <v>-1.5077849280288433</v>
      </c>
      <c r="N924" s="304">
        <f t="shared" ca="1" si="423"/>
        <v>-86.389712789489309</v>
      </c>
      <c r="P924" s="310">
        <f t="shared" ca="1" si="424"/>
        <v>23</v>
      </c>
      <c r="Q924" s="304">
        <f t="shared" ca="1" si="425"/>
        <v>0</v>
      </c>
      <c r="R924" s="306">
        <f t="shared" ca="1" si="426"/>
        <v>0</v>
      </c>
      <c r="S924" s="307">
        <f t="shared" ca="1" si="427"/>
        <v>2.7549999999999994</v>
      </c>
      <c r="T924" s="304">
        <f t="shared" ca="1" si="407"/>
        <v>27.026549999999997</v>
      </c>
      <c r="U924" s="311">
        <f t="shared" ca="1" si="408"/>
        <v>0</v>
      </c>
      <c r="V924" s="306">
        <f t="shared" ca="1" si="409"/>
        <v>1.2265842776756994</v>
      </c>
      <c r="W924" s="304">
        <f t="shared" ca="1" si="410"/>
        <v>24.883889480603045</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0.7582890193346401</v>
      </c>
      <c r="AH924" s="304">
        <f t="shared" ca="1" si="434"/>
        <v>-9.032242049696265</v>
      </c>
    </row>
    <row r="925" spans="1:34" x14ac:dyDescent="0.2">
      <c r="A925" s="347">
        <f t="shared" ca="1" si="412"/>
        <v>1E-4</v>
      </c>
      <c r="B925" s="304">
        <f t="shared" ca="1" si="413"/>
        <v>33.053300000001947</v>
      </c>
      <c r="D925" s="306">
        <f t="shared" ca="1" si="414"/>
        <v>-0.56875909336770258</v>
      </c>
      <c r="E925" s="307">
        <f t="shared" ca="1" si="415"/>
        <v>-0.79566030002879984</v>
      </c>
      <c r="F925" s="304">
        <f t="shared" ca="1" si="416"/>
        <v>0.9780399886151746</v>
      </c>
      <c r="G925" s="306">
        <f t="shared" ca="1" si="417"/>
        <v>6.2676069289507277</v>
      </c>
      <c r="H925" s="307">
        <f t="shared" ca="1" si="418"/>
        <v>-99.337129858597777</v>
      </c>
      <c r="I925" s="304">
        <f t="shared" ca="1" si="419"/>
        <v>99.534658612765384</v>
      </c>
      <c r="J925" s="306">
        <f t="shared" ca="1" si="420"/>
        <v>612.90891036688618</v>
      </c>
      <c r="K925" s="307">
        <f t="shared" ca="1" si="421"/>
        <v>-12.934455130734351</v>
      </c>
      <c r="L925" s="304">
        <f t="shared" ca="1" si="406"/>
        <v>613.04537559356299</v>
      </c>
      <c r="M925" s="306">
        <f t="shared" ca="1" si="422"/>
        <v>-1.5077855486497034</v>
      </c>
      <c r="N925" s="304">
        <f t="shared" ca="1" si="423"/>
        <v>-86.389748348445266</v>
      </c>
      <c r="P925" s="310">
        <f t="shared" ca="1" si="424"/>
        <v>23</v>
      </c>
      <c r="Q925" s="304">
        <f t="shared" ca="1" si="425"/>
        <v>0</v>
      </c>
      <c r="R925" s="306">
        <f t="shared" ca="1" si="426"/>
        <v>0</v>
      </c>
      <c r="S925" s="307">
        <f t="shared" ca="1" si="427"/>
        <v>2.7549999999999994</v>
      </c>
      <c r="T925" s="304">
        <f t="shared" ca="1" si="407"/>
        <v>27.026549999999997</v>
      </c>
      <c r="U925" s="311">
        <f t="shared" ca="1" si="408"/>
        <v>0</v>
      </c>
      <c r="V925" s="306">
        <f t="shared" ca="1" si="409"/>
        <v>1.2265854961299425</v>
      </c>
      <c r="W925" s="304">
        <f t="shared" ca="1" si="410"/>
        <v>24.883952113323897</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0.75826666816681687</v>
      </c>
      <c r="AH925" s="304">
        <f t="shared" ca="1" si="434"/>
        <v>-9.032264784247932</v>
      </c>
    </row>
    <row r="926" spans="1:34" x14ac:dyDescent="0.2">
      <c r="A926" s="347">
        <f t="shared" ca="1" si="412"/>
        <v>1E-4</v>
      </c>
      <c r="B926" s="304">
        <f t="shared" ca="1" si="413"/>
        <v>33.05340000000195</v>
      </c>
      <c r="D926" s="306">
        <f t="shared" ca="1" si="414"/>
        <v>-0.56875493043223035</v>
      </c>
      <c r="E926" s="307">
        <f t="shared" ca="1" si="415"/>
        <v>-0.79563725796336016</v>
      </c>
      <c r="F926" s="304">
        <f t="shared" ca="1" si="416"/>
        <v>0.97801882249291383</v>
      </c>
      <c r="G926" s="306">
        <f t="shared" ca="1" si="417"/>
        <v>6.2675500534576845</v>
      </c>
      <c r="H926" s="307">
        <f t="shared" ca="1" si="418"/>
        <v>-99.337209422323568</v>
      </c>
      <c r="I926" s="304">
        <f t="shared" ca="1" si="419"/>
        <v>99.534734437216272</v>
      </c>
      <c r="J926" s="306">
        <f t="shared" ca="1" si="420"/>
        <v>612.90891036688618</v>
      </c>
      <c r="K926" s="307">
        <f t="shared" ca="1" si="421"/>
        <v>-12.944388847698397</v>
      </c>
      <c r="L926" s="304">
        <f t="shared" ca="1" si="406"/>
        <v>613.04558526243716</v>
      </c>
      <c r="M926" s="306">
        <f t="shared" ca="1" si="422"/>
        <v>-1.507786169263986</v>
      </c>
      <c r="N926" s="304">
        <f t="shared" ca="1" si="423"/>
        <v>-86.389783907024366</v>
      </c>
      <c r="P926" s="310">
        <f t="shared" ca="1" si="424"/>
        <v>23</v>
      </c>
      <c r="Q926" s="304">
        <f t="shared" ca="1" si="425"/>
        <v>0</v>
      </c>
      <c r="R926" s="306">
        <f t="shared" ca="1" si="426"/>
        <v>0</v>
      </c>
      <c r="S926" s="307">
        <f t="shared" ca="1" si="427"/>
        <v>2.7549999999999994</v>
      </c>
      <c r="T926" s="304">
        <f t="shared" ca="1" si="407"/>
        <v>27.026549999999997</v>
      </c>
      <c r="U926" s="311">
        <f t="shared" ca="1" si="408"/>
        <v>0</v>
      </c>
      <c r="V926" s="306">
        <f t="shared" ca="1" si="409"/>
        <v>1.2265867145863731</v>
      </c>
      <c r="W926" s="304">
        <f t="shared" ca="1" si="410"/>
        <v>24.884014745075767</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0.75824431734288211</v>
      </c>
      <c r="AH926" s="304">
        <f t="shared" ca="1" si="434"/>
        <v>-9.0322875184478768</v>
      </c>
    </row>
    <row r="927" spans="1:34" x14ac:dyDescent="0.2">
      <c r="A927" s="347">
        <f t="shared" ca="1" si="412"/>
        <v>1E-4</v>
      </c>
      <c r="B927" s="304">
        <f t="shared" ca="1" si="413"/>
        <v>33.053500000001954</v>
      </c>
      <c r="D927" s="306">
        <f t="shared" ca="1" si="414"/>
        <v>-0.56875076750552056</v>
      </c>
      <c r="E927" s="307">
        <f t="shared" ca="1" si="415"/>
        <v>-0.7956142162543749</v>
      </c>
      <c r="F927" s="304">
        <f t="shared" ca="1" si="416"/>
        <v>0.97799765676824701</v>
      </c>
      <c r="G927" s="306">
        <f t="shared" ca="1" si="417"/>
        <v>6.267493178380934</v>
      </c>
      <c r="H927" s="307">
        <f t="shared" ca="1" si="418"/>
        <v>-99.337288983745196</v>
      </c>
      <c r="I927" s="304">
        <f t="shared" ca="1" si="419"/>
        <v>99.534810259432135</v>
      </c>
      <c r="J927" s="306">
        <f t="shared" ca="1" si="420"/>
        <v>612.90891036688618</v>
      </c>
      <c r="K927" s="307">
        <f t="shared" ca="1" si="421"/>
        <v>-12.9543225726187</v>
      </c>
      <c r="L927" s="304">
        <f t="shared" ca="1" si="406"/>
        <v>613.04579509237249</v>
      </c>
      <c r="M927" s="306">
        <f t="shared" ca="1" si="422"/>
        <v>-1.5077867898716915</v>
      </c>
      <c r="N927" s="304">
        <f t="shared" ca="1" si="423"/>
        <v>-86.389819465226623</v>
      </c>
      <c r="P927" s="310">
        <f t="shared" ca="1" si="424"/>
        <v>23</v>
      </c>
      <c r="Q927" s="304">
        <f t="shared" ca="1" si="425"/>
        <v>0</v>
      </c>
      <c r="R927" s="306">
        <f t="shared" ca="1" si="426"/>
        <v>0</v>
      </c>
      <c r="S927" s="307">
        <f t="shared" ca="1" si="427"/>
        <v>2.7549999999999994</v>
      </c>
      <c r="T927" s="304">
        <f t="shared" ca="1" si="407"/>
        <v>27.026549999999997</v>
      </c>
      <c r="U927" s="311">
        <f t="shared" ca="1" si="408"/>
        <v>0</v>
      </c>
      <c r="V927" s="306">
        <f t="shared" ca="1" si="409"/>
        <v>1.2265879330449903</v>
      </c>
      <c r="W927" s="304">
        <f t="shared" ca="1" si="410"/>
        <v>24.88407737585867</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0.75822196686282872</v>
      </c>
      <c r="AH927" s="304">
        <f t="shared" ca="1" si="434"/>
        <v>-9.0323102522961065</v>
      </c>
    </row>
    <row r="928" spans="1:34" x14ac:dyDescent="0.2">
      <c r="A928" s="347">
        <f t="shared" ca="1" si="412"/>
        <v>1E-4</v>
      </c>
      <c r="B928" s="304">
        <f t="shared" ca="1" si="413"/>
        <v>33.053600000001957</v>
      </c>
      <c r="D928" s="306">
        <f t="shared" ca="1" si="414"/>
        <v>-0.56874660458757265</v>
      </c>
      <c r="E928" s="307">
        <f t="shared" ca="1" si="415"/>
        <v>-0.7955911749018405</v>
      </c>
      <c r="F928" s="304">
        <f t="shared" ca="1" si="416"/>
        <v>0.97797649144117138</v>
      </c>
      <c r="G928" s="306">
        <f t="shared" ca="1" si="417"/>
        <v>6.2674363037204754</v>
      </c>
      <c r="H928" s="307">
        <f t="shared" ca="1" si="418"/>
        <v>-99.337368542862691</v>
      </c>
      <c r="I928" s="304">
        <f t="shared" ca="1" si="419"/>
        <v>99.534886079412985</v>
      </c>
      <c r="J928" s="306">
        <f t="shared" ca="1" si="420"/>
        <v>612.90891036688618</v>
      </c>
      <c r="K928" s="307">
        <f t="shared" ca="1" si="421"/>
        <v>-12.964256305495031</v>
      </c>
      <c r="L928" s="304">
        <f t="shared" ca="1" si="406"/>
        <v>613.0460050833691</v>
      </c>
      <c r="M928" s="306">
        <f t="shared" ca="1" si="422"/>
        <v>-1.5077874104728195</v>
      </c>
      <c r="N928" s="304">
        <f t="shared" ca="1" si="423"/>
        <v>-86.389855023052021</v>
      </c>
      <c r="P928" s="310">
        <f t="shared" ca="1" si="424"/>
        <v>23</v>
      </c>
      <c r="Q928" s="304">
        <f t="shared" ca="1" si="425"/>
        <v>0</v>
      </c>
      <c r="R928" s="306">
        <f t="shared" ca="1" si="426"/>
        <v>0</v>
      </c>
      <c r="S928" s="307">
        <f t="shared" ca="1" si="427"/>
        <v>2.7549999999999994</v>
      </c>
      <c r="T928" s="304">
        <f t="shared" ca="1" si="407"/>
        <v>27.026549999999997</v>
      </c>
      <c r="U928" s="311">
        <f t="shared" ca="1" si="408"/>
        <v>0</v>
      </c>
      <c r="V928" s="306">
        <f t="shared" ca="1" si="409"/>
        <v>1.2265891515057947</v>
      </c>
      <c r="W928" s="304">
        <f t="shared" ca="1" si="410"/>
        <v>24.884140005672627</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0.75819961672665492</v>
      </c>
      <c r="AH928" s="304">
        <f t="shared" ca="1" si="434"/>
        <v>-9.0323329857926229</v>
      </c>
    </row>
    <row r="929" spans="1:34" x14ac:dyDescent="0.2">
      <c r="A929" s="347">
        <f t="shared" ca="1" si="412"/>
        <v>1E-4</v>
      </c>
      <c r="B929" s="304">
        <f t="shared" ca="1" si="413"/>
        <v>33.05370000000196</v>
      </c>
      <c r="D929" s="306">
        <f t="shared" ca="1" si="414"/>
        <v>-0.56874244167839005</v>
      </c>
      <c r="E929" s="307">
        <f t="shared" ca="1" si="415"/>
        <v>-0.79556813390574987</v>
      </c>
      <c r="F929" s="304">
        <f t="shared" ca="1" si="416"/>
        <v>0.97795532651168382</v>
      </c>
      <c r="G929" s="306">
        <f t="shared" ca="1" si="417"/>
        <v>6.2673794294763079</v>
      </c>
      <c r="H929" s="307">
        <f t="shared" ca="1" si="418"/>
        <v>-99.337448099676081</v>
      </c>
      <c r="I929" s="304">
        <f t="shared" ca="1" si="419"/>
        <v>99.534961897158837</v>
      </c>
      <c r="J929" s="306">
        <f t="shared" ca="1" si="420"/>
        <v>612.90891036688618</v>
      </c>
      <c r="K929" s="307">
        <f t="shared" ca="1" si="421"/>
        <v>-12.974190046327157</v>
      </c>
      <c r="L929" s="304">
        <f t="shared" ca="1" si="406"/>
        <v>613.04621523542733</v>
      </c>
      <c r="M929" s="306">
        <f t="shared" ca="1" si="422"/>
        <v>-1.5077880310673706</v>
      </c>
      <c r="N929" s="304">
        <f t="shared" ca="1" si="423"/>
        <v>-86.389890580500591</v>
      </c>
      <c r="P929" s="310">
        <f t="shared" ca="1" si="424"/>
        <v>23</v>
      </c>
      <c r="Q929" s="304">
        <f t="shared" ca="1" si="425"/>
        <v>0</v>
      </c>
      <c r="R929" s="306">
        <f t="shared" ca="1" si="426"/>
        <v>0</v>
      </c>
      <c r="S929" s="307">
        <f t="shared" ca="1" si="427"/>
        <v>2.7549999999999994</v>
      </c>
      <c r="T929" s="304">
        <f t="shared" ca="1" si="407"/>
        <v>27.026549999999997</v>
      </c>
      <c r="U929" s="311">
        <f t="shared" ca="1" si="408"/>
        <v>0</v>
      </c>
      <c r="V929" s="306">
        <f t="shared" ca="1" si="409"/>
        <v>1.2265903699687861</v>
      </c>
      <c r="W929" s="304">
        <f t="shared" ca="1" si="410"/>
        <v>24.884202634517621</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0.75817726693434828</v>
      </c>
      <c r="AH929" s="304">
        <f t="shared" ca="1" si="434"/>
        <v>-9.0323557189374348</v>
      </c>
    </row>
    <row r="930" spans="1:34" x14ac:dyDescent="0.2">
      <c r="A930" s="347">
        <f t="shared" ca="1" si="412"/>
        <v>1E-4</v>
      </c>
      <c r="B930" s="304">
        <f t="shared" ca="1" si="413"/>
        <v>33.053800000001964</v>
      </c>
      <c r="D930" s="306">
        <f t="shared" ca="1" si="414"/>
        <v>-0.56873827877796979</v>
      </c>
      <c r="E930" s="307">
        <f t="shared" ca="1" si="415"/>
        <v>-0.79554509326610656</v>
      </c>
      <c r="F930" s="304">
        <f t="shared" ca="1" si="416"/>
        <v>0.97793416197978578</v>
      </c>
      <c r="G930" s="306">
        <f t="shared" ca="1" si="417"/>
        <v>6.2673225556484304</v>
      </c>
      <c r="H930" s="307">
        <f t="shared" ca="1" si="418"/>
        <v>-99.337527654185408</v>
      </c>
      <c r="I930" s="304">
        <f t="shared" ca="1" si="419"/>
        <v>99.535037712669762</v>
      </c>
      <c r="J930" s="306">
        <f t="shared" ca="1" si="420"/>
        <v>612.90891036688618</v>
      </c>
      <c r="K930" s="307">
        <f t="shared" ca="1" si="421"/>
        <v>-12.984123795114851</v>
      </c>
      <c r="L930" s="304">
        <f t="shared" ca="1" si="406"/>
        <v>613.04642554854729</v>
      </c>
      <c r="M930" s="306">
        <f t="shared" ca="1" si="422"/>
        <v>-1.5077886516553445</v>
      </c>
      <c r="N930" s="304">
        <f t="shared" ca="1" si="423"/>
        <v>-86.389926137572303</v>
      </c>
      <c r="P930" s="310">
        <f t="shared" ca="1" si="424"/>
        <v>23</v>
      </c>
      <c r="Q930" s="304">
        <f t="shared" ca="1" si="425"/>
        <v>0</v>
      </c>
      <c r="R930" s="306">
        <f t="shared" ca="1" si="426"/>
        <v>0</v>
      </c>
      <c r="S930" s="307">
        <f t="shared" ca="1" si="427"/>
        <v>2.7549999999999994</v>
      </c>
      <c r="T930" s="304">
        <f t="shared" ca="1" si="407"/>
        <v>27.026549999999997</v>
      </c>
      <c r="U930" s="311">
        <f t="shared" ca="1" si="408"/>
        <v>0</v>
      </c>
      <c r="V930" s="306">
        <f t="shared" ca="1" si="409"/>
        <v>1.2265915884339647</v>
      </c>
      <c r="W930" s="304">
        <f t="shared" ca="1" si="410"/>
        <v>24.884265262393697</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0.75815491748592478</v>
      </c>
      <c r="AH930" s="304">
        <f t="shared" ca="1" si="434"/>
        <v>-9.0323784517305352</v>
      </c>
    </row>
    <row r="931" spans="1:34" x14ac:dyDescent="0.2">
      <c r="A931" s="347">
        <f t="shared" ca="1" si="412"/>
        <v>1E-4</v>
      </c>
      <c r="B931" s="304">
        <f t="shared" ca="1" si="413"/>
        <v>33.053900000001967</v>
      </c>
      <c r="D931" s="306">
        <f t="shared" ca="1" si="414"/>
        <v>-0.56873411588631584</v>
      </c>
      <c r="E931" s="307">
        <f t="shared" ca="1" si="415"/>
        <v>-0.79552205298289635</v>
      </c>
      <c r="F931" s="304">
        <f t="shared" ca="1" si="416"/>
        <v>0.97791299784546859</v>
      </c>
      <c r="G931" s="306">
        <f t="shared" ca="1" si="417"/>
        <v>6.2672656822368422</v>
      </c>
      <c r="H931" s="307">
        <f t="shared" ca="1" si="418"/>
        <v>-99.3376072063907</v>
      </c>
      <c r="I931" s="304">
        <f t="shared" ca="1" si="419"/>
        <v>99.535113525945746</v>
      </c>
      <c r="J931" s="306">
        <f t="shared" ca="1" si="420"/>
        <v>612.90891036688618</v>
      </c>
      <c r="K931" s="307">
        <f t="shared" ca="1" si="421"/>
        <v>-12.99405755185788</v>
      </c>
      <c r="L931" s="304">
        <f t="shared" ca="1" si="406"/>
        <v>613.04663602272922</v>
      </c>
      <c r="M931" s="306">
        <f t="shared" ca="1" si="422"/>
        <v>-1.5077892722367414</v>
      </c>
      <c r="N931" s="304">
        <f t="shared" ca="1" si="423"/>
        <v>-86.3899616942672</v>
      </c>
      <c r="P931" s="310">
        <f t="shared" ca="1" si="424"/>
        <v>23</v>
      </c>
      <c r="Q931" s="304">
        <f t="shared" ca="1" si="425"/>
        <v>0</v>
      </c>
      <c r="R931" s="306">
        <f t="shared" ca="1" si="426"/>
        <v>0</v>
      </c>
      <c r="S931" s="307">
        <f t="shared" ca="1" si="427"/>
        <v>2.7549999999999994</v>
      </c>
      <c r="T931" s="304">
        <f t="shared" ca="1" si="407"/>
        <v>27.026549999999997</v>
      </c>
      <c r="U931" s="311">
        <f t="shared" ca="1" si="408"/>
        <v>0</v>
      </c>
      <c r="V931" s="306">
        <f t="shared" ca="1" si="409"/>
        <v>1.2265928069013301</v>
      </c>
      <c r="W931" s="304">
        <f t="shared" ca="1" si="410"/>
        <v>24.884327889300831</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0.75813256838135956</v>
      </c>
      <c r="AH931" s="304">
        <f t="shared" ca="1" si="434"/>
        <v>-9.0324011841719418</v>
      </c>
    </row>
    <row r="932" spans="1:34" x14ac:dyDescent="0.2">
      <c r="A932" s="347">
        <f t="shared" ca="1" si="412"/>
        <v>1E-4</v>
      </c>
      <c r="B932" s="304">
        <f t="shared" ca="1" si="413"/>
        <v>33.05400000000197</v>
      </c>
      <c r="D932" s="306">
        <f t="shared" ca="1" si="414"/>
        <v>-0.56872995300342688</v>
      </c>
      <c r="E932" s="307">
        <f t="shared" ca="1" si="415"/>
        <v>-0.79549901305612636</v>
      </c>
      <c r="F932" s="304">
        <f t="shared" ca="1" si="416"/>
        <v>0.97789183410873781</v>
      </c>
      <c r="G932" s="306">
        <f t="shared" ca="1" si="417"/>
        <v>6.2672088092415414</v>
      </c>
      <c r="H932" s="307">
        <f t="shared" ca="1" si="418"/>
        <v>-99.337686756292001</v>
      </c>
      <c r="I932" s="304">
        <f t="shared" ca="1" si="419"/>
        <v>99.535189336986875</v>
      </c>
      <c r="J932" s="306">
        <f t="shared" ca="1" si="420"/>
        <v>612.90891036688618</v>
      </c>
      <c r="K932" s="307">
        <f t="shared" ca="1" si="421"/>
        <v>-13.003991316556014</v>
      </c>
      <c r="L932" s="304">
        <f t="shared" ca="1" si="406"/>
        <v>613.04684665797345</v>
      </c>
      <c r="M932" s="306">
        <f t="shared" ca="1" si="422"/>
        <v>-1.5077898928115616</v>
      </c>
      <c r="N932" s="304">
        <f t="shared" ca="1" si="423"/>
        <v>-86.389997250585267</v>
      </c>
      <c r="P932" s="310">
        <f t="shared" ca="1" si="424"/>
        <v>23</v>
      </c>
      <c r="Q932" s="304">
        <f t="shared" ca="1" si="425"/>
        <v>0</v>
      </c>
      <c r="R932" s="306">
        <f t="shared" ca="1" si="426"/>
        <v>0</v>
      </c>
      <c r="S932" s="307">
        <f t="shared" ca="1" si="427"/>
        <v>2.7549999999999994</v>
      </c>
      <c r="T932" s="304">
        <f t="shared" ca="1" si="407"/>
        <v>27.026549999999997</v>
      </c>
      <c r="U932" s="311">
        <f t="shared" ca="1" si="408"/>
        <v>0</v>
      </c>
      <c r="V932" s="306">
        <f t="shared" ca="1" si="409"/>
        <v>1.2265940253708822</v>
      </c>
      <c r="W932" s="304">
        <f t="shared" ca="1" si="410"/>
        <v>24.884390515239062</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0.75811021962066327</v>
      </c>
      <c r="AH932" s="304">
        <f t="shared" ca="1" si="434"/>
        <v>-9.0324239162616458</v>
      </c>
    </row>
    <row r="933" spans="1:34" x14ac:dyDescent="0.2">
      <c r="A933" s="347">
        <f t="shared" ca="1" si="412"/>
        <v>1E-4</v>
      </c>
      <c r="B933" s="304">
        <f t="shared" ca="1" si="413"/>
        <v>33.054100000001974</v>
      </c>
      <c r="D933" s="306">
        <f t="shared" ca="1" si="414"/>
        <v>-0.56872579012930291</v>
      </c>
      <c r="E933" s="307">
        <f t="shared" ca="1" si="415"/>
        <v>-0.79547597348578236</v>
      </c>
      <c r="F933" s="304">
        <f t="shared" ca="1" si="416"/>
        <v>0.97787067076958245</v>
      </c>
      <c r="G933" s="306">
        <f t="shared" ca="1" si="417"/>
        <v>6.2671519366625281</v>
      </c>
      <c r="H933" s="307">
        <f t="shared" ca="1" si="418"/>
        <v>-99.337766303889353</v>
      </c>
      <c r="I933" s="304">
        <f t="shared" ca="1" si="419"/>
        <v>99.535265145793161</v>
      </c>
      <c r="J933" s="306">
        <f t="shared" ca="1" si="420"/>
        <v>612.90891036688618</v>
      </c>
      <c r="K933" s="307">
        <f t="shared" ca="1" si="421"/>
        <v>-13.013925089209023</v>
      </c>
      <c r="L933" s="304">
        <f t="shared" ca="1" si="406"/>
        <v>613.04705745427998</v>
      </c>
      <c r="M933" s="306">
        <f t="shared" ca="1" si="422"/>
        <v>-1.5077905133798049</v>
      </c>
      <c r="N933" s="304">
        <f t="shared" ca="1" si="423"/>
        <v>-86.390032806526506</v>
      </c>
      <c r="P933" s="310">
        <f t="shared" ca="1" si="424"/>
        <v>23</v>
      </c>
      <c r="Q933" s="304">
        <f t="shared" ca="1" si="425"/>
        <v>0</v>
      </c>
      <c r="R933" s="306">
        <f t="shared" ca="1" si="426"/>
        <v>0</v>
      </c>
      <c r="S933" s="307">
        <f t="shared" ca="1" si="427"/>
        <v>2.7549999999999994</v>
      </c>
      <c r="T933" s="304">
        <f t="shared" ca="1" si="407"/>
        <v>27.026549999999997</v>
      </c>
      <c r="U933" s="311">
        <f t="shared" ca="1" si="408"/>
        <v>0</v>
      </c>
      <c r="V933" s="306">
        <f t="shared" ca="1" si="409"/>
        <v>1.2265952438426215</v>
      </c>
      <c r="W933" s="304">
        <f t="shared" ca="1" si="410"/>
        <v>24.884453140208397</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0.75808787120382348</v>
      </c>
      <c r="AH933" s="304">
        <f t="shared" ca="1" si="434"/>
        <v>-9.0324466479996612</v>
      </c>
    </row>
    <row r="934" spans="1:34" x14ac:dyDescent="0.2">
      <c r="A934" s="347">
        <f t="shared" ca="1" si="412"/>
        <v>1E-4</v>
      </c>
      <c r="B934" s="304">
        <f t="shared" ca="1" si="413"/>
        <v>33.054200000001977</v>
      </c>
      <c r="D934" s="306">
        <f t="shared" ca="1" si="414"/>
        <v>-0.56872162726394682</v>
      </c>
      <c r="E934" s="307">
        <f t="shared" ca="1" si="415"/>
        <v>-0.79545293427186259</v>
      </c>
      <c r="F934" s="304">
        <f t="shared" ca="1" si="416"/>
        <v>0.97784950782800295</v>
      </c>
      <c r="G934" s="306">
        <f t="shared" ca="1" si="417"/>
        <v>6.2670950644998014</v>
      </c>
      <c r="H934" s="307">
        <f t="shared" ca="1" si="418"/>
        <v>-99.337845849182784</v>
      </c>
      <c r="I934" s="304">
        <f t="shared" ca="1" si="419"/>
        <v>99.535340952364649</v>
      </c>
      <c r="J934" s="306">
        <f t="shared" ca="1" si="420"/>
        <v>612.90891036688618</v>
      </c>
      <c r="K934" s="307">
        <f t="shared" ca="1" si="421"/>
        <v>-13.023858869816676</v>
      </c>
      <c r="L934" s="304">
        <f t="shared" ca="1" si="406"/>
        <v>613.04726841164916</v>
      </c>
      <c r="M934" s="306">
        <f t="shared" ca="1" si="422"/>
        <v>-1.5077911339414716</v>
      </c>
      <c r="N934" s="304">
        <f t="shared" ca="1" si="423"/>
        <v>-86.390068362090929</v>
      </c>
      <c r="P934" s="310">
        <f t="shared" ca="1" si="424"/>
        <v>23</v>
      </c>
      <c r="Q934" s="304">
        <f t="shared" ca="1" si="425"/>
        <v>0</v>
      </c>
      <c r="R934" s="306">
        <f t="shared" ca="1" si="426"/>
        <v>0</v>
      </c>
      <c r="S934" s="307">
        <f t="shared" ca="1" si="427"/>
        <v>2.7549999999999994</v>
      </c>
      <c r="T934" s="304">
        <f t="shared" ca="1" si="407"/>
        <v>27.026549999999997</v>
      </c>
      <c r="U934" s="311">
        <f t="shared" ca="1" si="408"/>
        <v>0</v>
      </c>
      <c r="V934" s="306">
        <f t="shared" ca="1" si="409"/>
        <v>1.2265964623165475</v>
      </c>
      <c r="W934" s="304">
        <f t="shared" ca="1" si="410"/>
        <v>24.884515764208842</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0.75806552313083664</v>
      </c>
      <c r="AH934" s="304">
        <f t="shared" ca="1" si="434"/>
        <v>-9.03246937938599</v>
      </c>
    </row>
    <row r="935" spans="1:34" x14ac:dyDescent="0.2">
      <c r="A935" s="347">
        <f t="shared" ca="1" si="412"/>
        <v>1E-4</v>
      </c>
      <c r="B935" s="304">
        <f t="shared" ca="1" si="413"/>
        <v>33.05430000000198</v>
      </c>
      <c r="D935" s="306">
        <f t="shared" ca="1" si="414"/>
        <v>-0.56871746440735638</v>
      </c>
      <c r="E935" s="307">
        <f t="shared" ca="1" si="415"/>
        <v>-0.79542989541436526</v>
      </c>
      <c r="F935" s="304">
        <f t="shared" ca="1" si="416"/>
        <v>0.97782834528399754</v>
      </c>
      <c r="G935" s="306">
        <f t="shared" ca="1" si="417"/>
        <v>6.2670381927533603</v>
      </c>
      <c r="H935" s="307">
        <f t="shared" ca="1" si="418"/>
        <v>-99.337925392172323</v>
      </c>
      <c r="I935" s="304">
        <f t="shared" ca="1" si="419"/>
        <v>99.535416756701352</v>
      </c>
      <c r="J935" s="306">
        <f t="shared" ca="1" si="420"/>
        <v>612.90891036688618</v>
      </c>
      <c r="K935" s="307">
        <f t="shared" ca="1" si="421"/>
        <v>-13.033792658378744</v>
      </c>
      <c r="L935" s="304">
        <f t="shared" ca="1" si="406"/>
        <v>613.0474795300812</v>
      </c>
      <c r="M935" s="306">
        <f t="shared" ca="1" si="422"/>
        <v>-1.5077917544965616</v>
      </c>
      <c r="N935" s="304">
        <f t="shared" ca="1" si="423"/>
        <v>-86.390103917278537</v>
      </c>
      <c r="P935" s="310">
        <f t="shared" ca="1" si="424"/>
        <v>23</v>
      </c>
      <c r="Q935" s="304">
        <f t="shared" ca="1" si="425"/>
        <v>0</v>
      </c>
      <c r="R935" s="306">
        <f t="shared" ca="1" si="426"/>
        <v>0</v>
      </c>
      <c r="S935" s="307">
        <f t="shared" ca="1" si="427"/>
        <v>2.7549999999999994</v>
      </c>
      <c r="T935" s="304">
        <f t="shared" ca="1" si="407"/>
        <v>27.026549999999997</v>
      </c>
      <c r="U935" s="311">
        <f t="shared" ca="1" si="408"/>
        <v>0</v>
      </c>
      <c r="V935" s="306">
        <f t="shared" ca="1" si="409"/>
        <v>1.2265976807926606</v>
      </c>
      <c r="W935" s="304">
        <f t="shared" ca="1" si="410"/>
        <v>24.88457838724041</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0.75804317540170274</v>
      </c>
      <c r="AH935" s="304">
        <f t="shared" ca="1" si="434"/>
        <v>-9.0324921104206339</v>
      </c>
    </row>
    <row r="936" spans="1:34" x14ac:dyDescent="0.2">
      <c r="A936" s="347">
        <f t="shared" ca="1" si="412"/>
        <v>1E-4</v>
      </c>
      <c r="B936" s="304">
        <f t="shared" ca="1" si="413"/>
        <v>33.054400000001984</v>
      </c>
      <c r="D936" s="306">
        <f t="shared" ca="1" si="414"/>
        <v>-0.56871330155953459</v>
      </c>
      <c r="E936" s="307">
        <f t="shared" ca="1" si="415"/>
        <v>-0.79540685691328505</v>
      </c>
      <c r="F936" s="304">
        <f t="shared" ca="1" si="416"/>
        <v>0.97780718313756387</v>
      </c>
      <c r="G936" s="306">
        <f t="shared" ca="1" si="417"/>
        <v>6.266981321423204</v>
      </c>
      <c r="H936" s="307">
        <f t="shared" ca="1" si="418"/>
        <v>-99.338004932858013</v>
      </c>
      <c r="I936" s="304">
        <f t="shared" ca="1" si="419"/>
        <v>99.535492558803327</v>
      </c>
      <c r="J936" s="306">
        <f t="shared" ca="1" si="420"/>
        <v>612.90891036688618</v>
      </c>
      <c r="K936" s="307">
        <f t="shared" ca="1" si="421"/>
        <v>-13.043726454894996</v>
      </c>
      <c r="L936" s="304">
        <f t="shared" ca="1" si="406"/>
        <v>613.04769080957624</v>
      </c>
      <c r="M936" s="306">
        <f t="shared" ca="1" si="422"/>
        <v>-1.5077923750450752</v>
      </c>
      <c r="N936" s="304">
        <f t="shared" ca="1" si="423"/>
        <v>-86.390139472089359</v>
      </c>
      <c r="P936" s="310">
        <f t="shared" ca="1" si="424"/>
        <v>23</v>
      </c>
      <c r="Q936" s="304">
        <f t="shared" ca="1" si="425"/>
        <v>0</v>
      </c>
      <c r="R936" s="306">
        <f t="shared" ca="1" si="426"/>
        <v>0</v>
      </c>
      <c r="S936" s="307">
        <f t="shared" ca="1" si="427"/>
        <v>2.7549999999999994</v>
      </c>
      <c r="T936" s="304">
        <f t="shared" ca="1" si="407"/>
        <v>27.026549999999997</v>
      </c>
      <c r="U936" s="311">
        <f t="shared" ca="1" si="408"/>
        <v>0</v>
      </c>
      <c r="V936" s="306">
        <f t="shared" ca="1" si="409"/>
        <v>1.2265988992709609</v>
      </c>
      <c r="W936" s="304">
        <f t="shared" ca="1" si="410"/>
        <v>24.88464100930312</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0.75802082801641646</v>
      </c>
      <c r="AH936" s="304">
        <f t="shared" ca="1" si="434"/>
        <v>-9.0325148411035983</v>
      </c>
    </row>
    <row r="937" spans="1:34" x14ac:dyDescent="0.2">
      <c r="A937" s="347">
        <f t="shared" ca="1" si="412"/>
        <v>1E-4</v>
      </c>
      <c r="B937" s="304">
        <f t="shared" ca="1" si="413"/>
        <v>33.054500000001987</v>
      </c>
      <c r="D937" s="306">
        <f t="shared" ca="1" si="414"/>
        <v>-0.56870913872047935</v>
      </c>
      <c r="E937" s="307">
        <f t="shared" ca="1" si="415"/>
        <v>-0.79538381876861486</v>
      </c>
      <c r="F937" s="304">
        <f t="shared" ca="1" si="416"/>
        <v>0.9777860213886953</v>
      </c>
      <c r="G937" s="306">
        <f t="shared" ca="1" si="417"/>
        <v>6.2669244505093316</v>
      </c>
      <c r="H937" s="307">
        <f t="shared" ca="1" si="418"/>
        <v>-99.338084471239895</v>
      </c>
      <c r="I937" s="304">
        <f t="shared" ca="1" si="419"/>
        <v>99.535568358670588</v>
      </c>
      <c r="J937" s="306">
        <f t="shared" ca="1" si="420"/>
        <v>612.90891036688618</v>
      </c>
      <c r="K937" s="307">
        <f t="shared" ca="1" si="421"/>
        <v>-13.0536602593652</v>
      </c>
      <c r="L937" s="304">
        <f t="shared" ca="1" si="406"/>
        <v>613.0479022501346</v>
      </c>
      <c r="M937" s="306">
        <f t="shared" ca="1" si="422"/>
        <v>-1.5077929955870124</v>
      </c>
      <c r="N937" s="304">
        <f t="shared" ca="1" si="423"/>
        <v>-86.390175026523366</v>
      </c>
      <c r="P937" s="310">
        <f t="shared" ca="1" si="424"/>
        <v>23</v>
      </c>
      <c r="Q937" s="304">
        <f t="shared" ca="1" si="425"/>
        <v>0</v>
      </c>
      <c r="R937" s="306">
        <f t="shared" ca="1" si="426"/>
        <v>0</v>
      </c>
      <c r="S937" s="307">
        <f t="shared" ca="1" si="427"/>
        <v>2.7549999999999994</v>
      </c>
      <c r="T937" s="304">
        <f t="shared" ca="1" si="407"/>
        <v>27.026549999999997</v>
      </c>
      <c r="U937" s="311">
        <f t="shared" ca="1" si="408"/>
        <v>0</v>
      </c>
      <c r="V937" s="306">
        <f t="shared" ca="1" si="409"/>
        <v>1.2266001177514472</v>
      </c>
      <c r="W937" s="304">
        <f t="shared" ca="1" si="410"/>
        <v>24.884703630396956</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0.75799848097496891</v>
      </c>
      <c r="AH937" s="304">
        <f t="shared" ca="1" si="434"/>
        <v>-9.0325375714348919</v>
      </c>
    </row>
    <row r="938" spans="1:34" x14ac:dyDescent="0.2">
      <c r="A938" s="347">
        <f t="shared" ca="1" si="412"/>
        <v>1E-4</v>
      </c>
      <c r="B938" s="304">
        <f t="shared" ca="1" si="413"/>
        <v>33.05460000000199</v>
      </c>
      <c r="D938" s="306">
        <f t="shared" ca="1" si="414"/>
        <v>-0.56870497589019287</v>
      </c>
      <c r="E938" s="307">
        <f t="shared" ca="1" si="415"/>
        <v>-0.79536078098036178</v>
      </c>
      <c r="F938" s="304">
        <f t="shared" ca="1" si="416"/>
        <v>0.97776486003739971</v>
      </c>
      <c r="G938" s="306">
        <f t="shared" ca="1" si="417"/>
        <v>6.2668675800117422</v>
      </c>
      <c r="H938" s="307">
        <f t="shared" ca="1" si="418"/>
        <v>-99.338164007317999</v>
      </c>
      <c r="I938" s="304">
        <f t="shared" ca="1" si="419"/>
        <v>99.535644156303178</v>
      </c>
      <c r="J938" s="306">
        <f t="shared" ca="1" si="420"/>
        <v>612.90891036688618</v>
      </c>
      <c r="K938" s="307">
        <f t="shared" ca="1" si="421"/>
        <v>-13.063594071789128</v>
      </c>
      <c r="L938" s="304">
        <f t="shared" ca="1" si="406"/>
        <v>613.04811385175651</v>
      </c>
      <c r="M938" s="306">
        <f t="shared" ca="1" si="422"/>
        <v>-1.5077936161223731</v>
      </c>
      <c r="N938" s="304">
        <f t="shared" ca="1" si="423"/>
        <v>-86.390210580580572</v>
      </c>
      <c r="P938" s="310">
        <f t="shared" ca="1" si="424"/>
        <v>23</v>
      </c>
      <c r="Q938" s="304">
        <f t="shared" ca="1" si="425"/>
        <v>0</v>
      </c>
      <c r="R938" s="306">
        <f t="shared" ca="1" si="426"/>
        <v>0</v>
      </c>
      <c r="S938" s="307">
        <f t="shared" ca="1" si="427"/>
        <v>2.7549999999999994</v>
      </c>
      <c r="T938" s="304">
        <f t="shared" ca="1" si="407"/>
        <v>27.026549999999997</v>
      </c>
      <c r="U938" s="311">
        <f t="shared" ca="1" si="408"/>
        <v>0</v>
      </c>
      <c r="V938" s="306">
        <f t="shared" ca="1" si="409"/>
        <v>1.2266013362341208</v>
      </c>
      <c r="W938" s="304">
        <f t="shared" ca="1" si="410"/>
        <v>24.884766250521952</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0.75797613427736721</v>
      </c>
      <c r="AH938" s="304">
        <f t="shared" ca="1" si="434"/>
        <v>-9.0325603014145042</v>
      </c>
    </row>
    <row r="939" spans="1:34" x14ac:dyDescent="0.2">
      <c r="A939" s="347">
        <f t="shared" ca="1" si="412"/>
        <v>1E-4</v>
      </c>
      <c r="B939" s="304">
        <f t="shared" ca="1" si="413"/>
        <v>33.054700000001993</v>
      </c>
      <c r="D939" s="306">
        <f t="shared" ca="1" si="414"/>
        <v>-0.5687008130686777</v>
      </c>
      <c r="E939" s="307">
        <f t="shared" ca="1" si="415"/>
        <v>-0.79533774354850983</v>
      </c>
      <c r="F939" s="304">
        <f t="shared" ca="1" si="416"/>
        <v>0.97774369908366587</v>
      </c>
      <c r="G939" s="306">
        <f t="shared" ca="1" si="417"/>
        <v>6.2668107099304349</v>
      </c>
      <c r="H939" s="307">
        <f t="shared" ca="1" si="418"/>
        <v>-99.338243541092353</v>
      </c>
      <c r="I939" s="304">
        <f t="shared" ca="1" si="419"/>
        <v>99.53571995170114</v>
      </c>
      <c r="J939" s="306">
        <f t="shared" ca="1" si="420"/>
        <v>612.90891036688618</v>
      </c>
      <c r="K939" s="307">
        <f t="shared" ca="1" si="421"/>
        <v>-13.073527892166549</v>
      </c>
      <c r="L939" s="304">
        <f t="shared" ca="1" si="406"/>
        <v>613.04832561444198</v>
      </c>
      <c r="M939" s="306">
        <f t="shared" ca="1" si="422"/>
        <v>-1.5077942366511576</v>
      </c>
      <c r="N939" s="304">
        <f t="shared" ca="1" si="423"/>
        <v>-86.390246134260991</v>
      </c>
      <c r="P939" s="310">
        <f t="shared" ca="1" si="424"/>
        <v>23</v>
      </c>
      <c r="Q939" s="304">
        <f t="shared" ca="1" si="425"/>
        <v>0</v>
      </c>
      <c r="R939" s="306">
        <f t="shared" ca="1" si="426"/>
        <v>0</v>
      </c>
      <c r="S939" s="307">
        <f t="shared" ca="1" si="427"/>
        <v>2.7549999999999994</v>
      </c>
      <c r="T939" s="304">
        <f t="shared" ca="1" si="407"/>
        <v>27.026549999999997</v>
      </c>
      <c r="U939" s="311">
        <f t="shared" ca="1" si="408"/>
        <v>0</v>
      </c>
      <c r="V939" s="306">
        <f t="shared" ca="1" si="409"/>
        <v>1.2266025547189814</v>
      </c>
      <c r="W939" s="304">
        <f t="shared" ca="1" si="410"/>
        <v>24.884828869678124</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0.75795378792360069</v>
      </c>
      <c r="AH939" s="304">
        <f t="shared" ca="1" si="434"/>
        <v>-9.0325830310424529</v>
      </c>
    </row>
    <row r="940" spans="1:34" x14ac:dyDescent="0.2">
      <c r="A940" s="347">
        <f t="shared" ca="1" si="412"/>
        <v>1E-4</v>
      </c>
      <c r="B940" s="304">
        <f t="shared" ca="1" si="413"/>
        <v>33.054800000001997</v>
      </c>
      <c r="D940" s="306">
        <f t="shared" ca="1" si="414"/>
        <v>-0.56869665025593086</v>
      </c>
      <c r="E940" s="307">
        <f t="shared" ca="1" si="415"/>
        <v>-0.79531470647305724</v>
      </c>
      <c r="F940" s="304">
        <f t="shared" ca="1" si="416"/>
        <v>0.97772253852749136</v>
      </c>
      <c r="G940" s="306">
        <f t="shared" ca="1" si="417"/>
        <v>6.2667538402654097</v>
      </c>
      <c r="H940" s="307">
        <f t="shared" ca="1" si="418"/>
        <v>-99.338323072563</v>
      </c>
      <c r="I940" s="304">
        <f t="shared" ca="1" si="419"/>
        <v>99.535795744864487</v>
      </c>
      <c r="J940" s="306">
        <f t="shared" ca="1" si="420"/>
        <v>612.90891036688618</v>
      </c>
      <c r="K940" s="307">
        <f t="shared" ca="1" si="421"/>
        <v>-13.083461720497231</v>
      </c>
      <c r="L940" s="304">
        <f t="shared" ca="1" si="406"/>
        <v>613.04853753819157</v>
      </c>
      <c r="M940" s="306">
        <f t="shared" ca="1" si="422"/>
        <v>-1.5077948571733661</v>
      </c>
      <c r="N940" s="304">
        <f t="shared" ca="1" si="423"/>
        <v>-86.390281687564638</v>
      </c>
      <c r="P940" s="310">
        <f t="shared" ca="1" si="424"/>
        <v>23</v>
      </c>
      <c r="Q940" s="304">
        <f t="shared" ca="1" si="425"/>
        <v>0</v>
      </c>
      <c r="R940" s="306">
        <f t="shared" ca="1" si="426"/>
        <v>0</v>
      </c>
      <c r="S940" s="307">
        <f t="shared" ca="1" si="427"/>
        <v>2.7549999999999994</v>
      </c>
      <c r="T940" s="304">
        <f t="shared" ca="1" si="407"/>
        <v>27.026549999999997</v>
      </c>
      <c r="U940" s="311">
        <f t="shared" ca="1" si="408"/>
        <v>0</v>
      </c>
      <c r="V940" s="306">
        <f t="shared" ca="1" si="409"/>
        <v>1.2266037732060284</v>
      </c>
      <c r="W940" s="304">
        <f t="shared" ca="1" si="410"/>
        <v>24.884891487865463</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0.75793144191366402</v>
      </c>
      <c r="AH940" s="304">
        <f t="shared" ca="1" si="434"/>
        <v>-9.0326057603187397</v>
      </c>
    </row>
    <row r="941" spans="1:34" x14ac:dyDescent="0.2">
      <c r="A941" s="347">
        <f t="shared" ca="1" si="412"/>
        <v>1E-4</v>
      </c>
      <c r="B941" s="304">
        <f t="shared" ca="1" si="413"/>
        <v>33.054900000002</v>
      </c>
      <c r="D941" s="306">
        <f t="shared" ca="1" si="414"/>
        <v>-0.56869248745195344</v>
      </c>
      <c r="E941" s="307">
        <f t="shared" ca="1" si="415"/>
        <v>-0.79529166975400223</v>
      </c>
      <c r="F941" s="304">
        <f t="shared" ca="1" si="416"/>
        <v>0.97770137836887561</v>
      </c>
      <c r="G941" s="306">
        <f t="shared" ca="1" si="417"/>
        <v>6.2666969710166649</v>
      </c>
      <c r="H941" s="307">
        <f t="shared" ca="1" si="418"/>
        <v>-99.338402601729982</v>
      </c>
      <c r="I941" s="304">
        <f t="shared" ca="1" si="419"/>
        <v>99.535871535793277</v>
      </c>
      <c r="J941" s="306">
        <f t="shared" ca="1" si="420"/>
        <v>612.90891036688618</v>
      </c>
      <c r="K941" s="307">
        <f t="shared" ca="1" si="421"/>
        <v>-13.093395556780946</v>
      </c>
      <c r="L941" s="304">
        <f t="shared" ca="1" si="406"/>
        <v>613.04874962300516</v>
      </c>
      <c r="M941" s="306">
        <f t="shared" ca="1" si="422"/>
        <v>-1.5077954776889984</v>
      </c>
      <c r="N941" s="304">
        <f t="shared" ca="1" si="423"/>
        <v>-86.390317240491484</v>
      </c>
      <c r="P941" s="310">
        <f t="shared" ca="1" si="424"/>
        <v>23</v>
      </c>
      <c r="Q941" s="304">
        <f t="shared" ca="1" si="425"/>
        <v>0</v>
      </c>
      <c r="R941" s="306">
        <f t="shared" ca="1" si="426"/>
        <v>0</v>
      </c>
      <c r="S941" s="307">
        <f t="shared" ca="1" si="427"/>
        <v>2.7549999999999994</v>
      </c>
      <c r="T941" s="304">
        <f t="shared" ca="1" si="407"/>
        <v>27.026549999999997</v>
      </c>
      <c r="U941" s="311">
        <f t="shared" ca="1" si="408"/>
        <v>0</v>
      </c>
      <c r="V941" s="306">
        <f t="shared" ca="1" si="409"/>
        <v>1.2266049916952624</v>
      </c>
      <c r="W941" s="304">
        <f t="shared" ca="1" si="410"/>
        <v>24.884954105084002</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0.7579090962475572</v>
      </c>
      <c r="AH941" s="304">
        <f t="shared" ca="1" si="434"/>
        <v>-9.0326284892433648</v>
      </c>
    </row>
    <row r="942" spans="1:34" x14ac:dyDescent="0.2">
      <c r="A942" s="347">
        <f t="shared" ca="1" si="412"/>
        <v>1E-4</v>
      </c>
      <c r="B942" s="304">
        <f t="shared" ca="1" si="413"/>
        <v>33.055000000002003</v>
      </c>
      <c r="D942" s="306">
        <f t="shared" ca="1" si="414"/>
        <v>-0.56868832465674923</v>
      </c>
      <c r="E942" s="307">
        <f t="shared" ca="1" si="415"/>
        <v>-0.79526863339133946</v>
      </c>
      <c r="F942" s="304">
        <f t="shared" ca="1" si="416"/>
        <v>0.97768021860781706</v>
      </c>
      <c r="G942" s="306">
        <f t="shared" ca="1" si="417"/>
        <v>6.2666401021841995</v>
      </c>
      <c r="H942" s="307">
        <f t="shared" ca="1" si="418"/>
        <v>-99.338482128593327</v>
      </c>
      <c r="I942" s="304">
        <f t="shared" ca="1" si="419"/>
        <v>99.535947324487537</v>
      </c>
      <c r="J942" s="306">
        <f t="shared" ca="1" si="420"/>
        <v>612.90891036688618</v>
      </c>
      <c r="K942" s="307">
        <f t="shared" ca="1" si="421"/>
        <v>-13.103329401017461</v>
      </c>
      <c r="L942" s="304">
        <f t="shared" ca="1" si="406"/>
        <v>613.04896186888311</v>
      </c>
      <c r="M942" s="306">
        <f t="shared" ca="1" si="422"/>
        <v>-1.5077960981980547</v>
      </c>
      <c r="N942" s="304">
        <f t="shared" ca="1" si="423"/>
        <v>-86.390352793041572</v>
      </c>
      <c r="P942" s="310">
        <f t="shared" ca="1" si="424"/>
        <v>23</v>
      </c>
      <c r="Q942" s="304">
        <f t="shared" ca="1" si="425"/>
        <v>0</v>
      </c>
      <c r="R942" s="306">
        <f t="shared" ca="1" si="426"/>
        <v>0</v>
      </c>
      <c r="S942" s="307">
        <f t="shared" ca="1" si="427"/>
        <v>2.7549999999999994</v>
      </c>
      <c r="T942" s="304">
        <f t="shared" ca="1" si="407"/>
        <v>27.026549999999997</v>
      </c>
      <c r="U942" s="311">
        <f t="shared" ca="1" si="408"/>
        <v>0</v>
      </c>
      <c r="V942" s="306">
        <f t="shared" ca="1" si="409"/>
        <v>1.2266062101866826</v>
      </c>
      <c r="W942" s="304">
        <f t="shared" ca="1" si="410"/>
        <v>24.885016721333731</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0.75788675092527136</v>
      </c>
      <c r="AH942" s="304">
        <f t="shared" ca="1" si="434"/>
        <v>-9.032651217816337</v>
      </c>
    </row>
    <row r="943" spans="1:34" x14ac:dyDescent="0.2">
      <c r="A943" s="347">
        <f t="shared" ca="1" si="412"/>
        <v>1E-4</v>
      </c>
      <c r="B943" s="304">
        <f t="shared" ca="1" si="413"/>
        <v>33.055100000002007</v>
      </c>
      <c r="D943" s="306">
        <f t="shared" ca="1" si="414"/>
        <v>-0.56868416187031512</v>
      </c>
      <c r="E943" s="307">
        <f t="shared" ca="1" si="415"/>
        <v>-0.79524559738506717</v>
      </c>
      <c r="F943" s="304">
        <f t="shared" ca="1" si="416"/>
        <v>0.97765905924431307</v>
      </c>
      <c r="G943" s="306">
        <f t="shared" ca="1" si="417"/>
        <v>6.2665832337680127</v>
      </c>
      <c r="H943" s="307">
        <f t="shared" ca="1" si="418"/>
        <v>-99.338561653153064</v>
      </c>
      <c r="I943" s="304">
        <f t="shared" ca="1" si="419"/>
        <v>99.536023110947298</v>
      </c>
      <c r="J943" s="306">
        <f t="shared" ca="1" si="420"/>
        <v>612.90891036688618</v>
      </c>
      <c r="K943" s="307">
        <f t="shared" ca="1" si="421"/>
        <v>-13.113263253206549</v>
      </c>
      <c r="L943" s="304">
        <f t="shared" ca="1" si="406"/>
        <v>613.04917427582564</v>
      </c>
      <c r="M943" s="306">
        <f t="shared" ca="1" si="422"/>
        <v>-1.5077967187005352</v>
      </c>
      <c r="N943" s="304">
        <f t="shared" ca="1" si="423"/>
        <v>-86.390388345214873</v>
      </c>
      <c r="P943" s="310">
        <f t="shared" ca="1" si="424"/>
        <v>23</v>
      </c>
      <c r="Q943" s="304">
        <f t="shared" ca="1" si="425"/>
        <v>0</v>
      </c>
      <c r="R943" s="306">
        <f t="shared" ca="1" si="426"/>
        <v>0</v>
      </c>
      <c r="S943" s="307">
        <f t="shared" ca="1" si="427"/>
        <v>2.7549999999999994</v>
      </c>
      <c r="T943" s="304">
        <f t="shared" ca="1" si="407"/>
        <v>27.026549999999997</v>
      </c>
      <c r="U943" s="311">
        <f t="shared" ca="1" si="408"/>
        <v>0</v>
      </c>
      <c r="V943" s="306">
        <f t="shared" ca="1" si="409"/>
        <v>1.2266074286802902</v>
      </c>
      <c r="W943" s="304">
        <f t="shared" ca="1" si="410"/>
        <v>24.88507933661468</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0.75786440594681004</v>
      </c>
      <c r="AH943" s="304">
        <f t="shared" ca="1" si="434"/>
        <v>-9.0326739460376544</v>
      </c>
    </row>
    <row r="944" spans="1:34" x14ac:dyDescent="0.2">
      <c r="A944" s="347">
        <f t="shared" ca="1" si="412"/>
        <v>1E-4</v>
      </c>
      <c r="B944" s="304">
        <f t="shared" ca="1" si="413"/>
        <v>33.05520000000201</v>
      </c>
      <c r="D944" s="306">
        <f t="shared" ca="1" si="414"/>
        <v>-0.56867999909265277</v>
      </c>
      <c r="E944" s="307">
        <f t="shared" ca="1" si="415"/>
        <v>-0.79522256173518002</v>
      </c>
      <c r="F944" s="304">
        <f t="shared" ca="1" si="416"/>
        <v>0.97763790027836062</v>
      </c>
      <c r="G944" s="306">
        <f t="shared" ca="1" si="417"/>
        <v>6.2665263657681036</v>
      </c>
      <c r="H944" s="307">
        <f t="shared" ca="1" si="418"/>
        <v>-99.338641175409236</v>
      </c>
      <c r="I944" s="304">
        <f t="shared" ca="1" si="419"/>
        <v>99.5360988951726</v>
      </c>
      <c r="J944" s="306">
        <f t="shared" ca="1" si="420"/>
        <v>612.90891036688618</v>
      </c>
      <c r="K944" s="307">
        <f t="shared" ca="1" si="421"/>
        <v>-13.123197113347977</v>
      </c>
      <c r="L944" s="304">
        <f t="shared" ca="1" si="406"/>
        <v>613.04938684383296</v>
      </c>
      <c r="M944" s="306">
        <f t="shared" ca="1" si="422"/>
        <v>-1.5077973391964399</v>
      </c>
      <c r="N944" s="304">
        <f t="shared" ca="1" si="423"/>
        <v>-86.390423897011416</v>
      </c>
      <c r="P944" s="310">
        <f t="shared" ca="1" si="424"/>
        <v>23</v>
      </c>
      <c r="Q944" s="304">
        <f t="shared" ca="1" si="425"/>
        <v>0</v>
      </c>
      <c r="R944" s="306">
        <f t="shared" ca="1" si="426"/>
        <v>0</v>
      </c>
      <c r="S944" s="307">
        <f t="shared" ca="1" si="427"/>
        <v>2.7549999999999994</v>
      </c>
      <c r="T944" s="304">
        <f t="shared" ca="1" si="407"/>
        <v>27.026549999999997</v>
      </c>
      <c r="U944" s="311">
        <f t="shared" ca="1" si="408"/>
        <v>0</v>
      </c>
      <c r="V944" s="306">
        <f t="shared" ca="1" si="409"/>
        <v>1.2266086471760842</v>
      </c>
      <c r="W944" s="304">
        <f t="shared" ca="1" si="410"/>
        <v>24.885141950926851</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0.75784206131216258</v>
      </c>
      <c r="AH944" s="304">
        <f t="shared" ca="1" si="434"/>
        <v>-9.032696673907326</v>
      </c>
    </row>
    <row r="945" spans="1:34" x14ac:dyDescent="0.2">
      <c r="A945" s="347">
        <f t="shared" ca="1" si="412"/>
        <v>1E-4</v>
      </c>
      <c r="B945" s="304">
        <f t="shared" ca="1" si="413"/>
        <v>33.055300000002013</v>
      </c>
      <c r="D945" s="306">
        <f t="shared" ca="1" si="414"/>
        <v>-0.56867583632376362</v>
      </c>
      <c r="E945" s="307">
        <f t="shared" ca="1" si="415"/>
        <v>-0.79519952644166914</v>
      </c>
      <c r="F945" s="304">
        <f t="shared" ca="1" si="416"/>
        <v>0.97761674170995394</v>
      </c>
      <c r="G945" s="306">
        <f t="shared" ca="1" si="417"/>
        <v>6.2664694981844713</v>
      </c>
      <c r="H945" s="307">
        <f t="shared" ca="1" si="418"/>
        <v>-99.338720695361886</v>
      </c>
      <c r="I945" s="304">
        <f t="shared" ca="1" si="419"/>
        <v>99.536174677163459</v>
      </c>
      <c r="J945" s="306">
        <f t="shared" ca="1" si="420"/>
        <v>612.90891036688618</v>
      </c>
      <c r="K945" s="307">
        <f t="shared" ca="1" si="421"/>
        <v>-13.133130981441516</v>
      </c>
      <c r="L945" s="304">
        <f t="shared" ca="1" si="406"/>
        <v>613.04959957290521</v>
      </c>
      <c r="M945" s="306">
        <f t="shared" ca="1" si="422"/>
        <v>-1.5077979596857689</v>
      </c>
      <c r="N945" s="304">
        <f t="shared" ca="1" si="423"/>
        <v>-86.390459448431201</v>
      </c>
      <c r="P945" s="310">
        <f t="shared" ca="1" si="424"/>
        <v>23</v>
      </c>
      <c r="Q945" s="304">
        <f t="shared" ca="1" si="425"/>
        <v>0</v>
      </c>
      <c r="R945" s="306">
        <f t="shared" ca="1" si="426"/>
        <v>0</v>
      </c>
      <c r="S945" s="307">
        <f t="shared" ca="1" si="427"/>
        <v>2.7549999999999994</v>
      </c>
      <c r="T945" s="304">
        <f t="shared" ca="1" si="407"/>
        <v>27.026549999999997</v>
      </c>
      <c r="U945" s="311">
        <f t="shared" ca="1" si="408"/>
        <v>0</v>
      </c>
      <c r="V945" s="306">
        <f t="shared" ca="1" si="409"/>
        <v>1.2266098656740645</v>
      </c>
      <c r="W945" s="304">
        <f t="shared" ca="1" si="410"/>
        <v>24.885204564270239</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0.75781971702132545</v>
      </c>
      <c r="AH945" s="304">
        <f t="shared" ca="1" si="434"/>
        <v>-9.0327194014253553</v>
      </c>
    </row>
    <row r="946" spans="1:34" x14ac:dyDescent="0.2">
      <c r="A946" s="347">
        <f t="shared" ca="1" si="412"/>
        <v>1E-4</v>
      </c>
      <c r="B946" s="304">
        <f t="shared" ca="1" si="413"/>
        <v>33.055400000002017</v>
      </c>
      <c r="D946" s="306">
        <f t="shared" ca="1" si="414"/>
        <v>-0.56867167356364656</v>
      </c>
      <c r="E946" s="307">
        <f t="shared" ca="1" si="415"/>
        <v>-0.79517649150454162</v>
      </c>
      <c r="F946" s="304">
        <f t="shared" ca="1" si="416"/>
        <v>0.9775955835390987</v>
      </c>
      <c r="G946" s="306">
        <f t="shared" ca="1" si="417"/>
        <v>6.2664126310171149</v>
      </c>
      <c r="H946" s="307">
        <f t="shared" ca="1" si="418"/>
        <v>-99.338800213011041</v>
      </c>
      <c r="I946" s="304">
        <f t="shared" ca="1" si="419"/>
        <v>99.53625045691993</v>
      </c>
      <c r="J946" s="306">
        <f t="shared" ca="1" si="420"/>
        <v>612.90891036688618</v>
      </c>
      <c r="K946" s="307">
        <f t="shared" ca="1" si="421"/>
        <v>-13.143064857486936</v>
      </c>
      <c r="L946" s="304">
        <f t="shared" ca="1" si="406"/>
        <v>613.04981246304271</v>
      </c>
      <c r="M946" s="306">
        <f t="shared" ca="1" si="422"/>
        <v>-1.5077985801685223</v>
      </c>
      <c r="N946" s="304">
        <f t="shared" ca="1" si="423"/>
        <v>-86.390494999474228</v>
      </c>
      <c r="P946" s="310">
        <f t="shared" ca="1" si="424"/>
        <v>23</v>
      </c>
      <c r="Q946" s="304">
        <f t="shared" ca="1" si="425"/>
        <v>0</v>
      </c>
      <c r="R946" s="306">
        <f t="shared" ca="1" si="426"/>
        <v>0</v>
      </c>
      <c r="S946" s="307">
        <f t="shared" ca="1" si="427"/>
        <v>2.7549999999999994</v>
      </c>
      <c r="T946" s="304">
        <f t="shared" ca="1" si="407"/>
        <v>27.026549999999997</v>
      </c>
      <c r="U946" s="311">
        <f t="shared" ca="1" si="408"/>
        <v>0</v>
      </c>
      <c r="V946" s="306">
        <f t="shared" ca="1" si="409"/>
        <v>1.2266110841742317</v>
      </c>
      <c r="W946" s="304">
        <f t="shared" ca="1" si="410"/>
        <v>24.885267176644888</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0.75779737307430395</v>
      </c>
      <c r="AH946" s="304">
        <f t="shared" ca="1" si="434"/>
        <v>-9.0327421285917406</v>
      </c>
    </row>
    <row r="947" spans="1:34" x14ac:dyDescent="0.2">
      <c r="A947" s="347">
        <f t="shared" ca="1" si="412"/>
        <v>1E-4</v>
      </c>
      <c r="B947" s="304">
        <f t="shared" ca="1" si="413"/>
        <v>33.05550000000202</v>
      </c>
      <c r="D947" s="306">
        <f t="shared" ca="1" si="414"/>
        <v>-0.56866751081230338</v>
      </c>
      <c r="E947" s="307">
        <f t="shared" ca="1" si="415"/>
        <v>-0.79515345692378148</v>
      </c>
      <c r="F947" s="304">
        <f t="shared" ca="1" si="416"/>
        <v>0.97757442576578346</v>
      </c>
      <c r="G947" s="306">
        <f t="shared" ca="1" si="417"/>
        <v>6.2663557642660335</v>
      </c>
      <c r="H947" s="307">
        <f t="shared" ca="1" si="418"/>
        <v>-99.33887972835673</v>
      </c>
      <c r="I947" s="304">
        <f t="shared" ca="1" si="419"/>
        <v>99.536326234442029</v>
      </c>
      <c r="J947" s="306">
        <f t="shared" ca="1" si="420"/>
        <v>612.90891036688618</v>
      </c>
      <c r="K947" s="307">
        <f t="shared" ca="1" si="421"/>
        <v>-13.152998741484003</v>
      </c>
      <c r="L947" s="304">
        <f t="shared" ca="1" si="406"/>
        <v>613.05002551424559</v>
      </c>
      <c r="M947" s="306">
        <f t="shared" ca="1" si="422"/>
        <v>-1.5077992006447001</v>
      </c>
      <c r="N947" s="304">
        <f t="shared" ca="1" si="423"/>
        <v>-86.390530550140511</v>
      </c>
      <c r="P947" s="310">
        <f t="shared" ca="1" si="424"/>
        <v>23</v>
      </c>
      <c r="Q947" s="304">
        <f t="shared" ca="1" si="425"/>
        <v>0</v>
      </c>
      <c r="R947" s="306">
        <f t="shared" ca="1" si="426"/>
        <v>0</v>
      </c>
      <c r="S947" s="307">
        <f t="shared" ca="1" si="427"/>
        <v>2.7549999999999994</v>
      </c>
      <c r="T947" s="304">
        <f t="shared" ca="1" si="407"/>
        <v>27.026549999999997</v>
      </c>
      <c r="U947" s="311">
        <f t="shared" ca="1" si="408"/>
        <v>0</v>
      </c>
      <c r="V947" s="306">
        <f t="shared" ca="1" si="409"/>
        <v>1.2266123026765856</v>
      </c>
      <c r="W947" s="304">
        <f t="shared" ca="1" si="410"/>
        <v>24.885329788050775</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0.75777502947108211</v>
      </c>
      <c r="AH947" s="304">
        <f t="shared" ca="1" si="434"/>
        <v>-9.0327648554064943</v>
      </c>
    </row>
    <row r="948" spans="1:34" x14ac:dyDescent="0.2">
      <c r="A948" s="347">
        <f t="shared" ca="1" si="412"/>
        <v>1E-4</v>
      </c>
      <c r="B948" s="304">
        <f t="shared" ca="1" si="413"/>
        <v>33.055600000002023</v>
      </c>
      <c r="D948" s="306">
        <f t="shared" ca="1" si="414"/>
        <v>-0.56866334806973506</v>
      </c>
      <c r="E948" s="307">
        <f t="shared" ca="1" si="415"/>
        <v>-0.79513042269939582</v>
      </c>
      <c r="F948" s="304">
        <f t="shared" ca="1" si="416"/>
        <v>0.97755326839001488</v>
      </c>
      <c r="G948" s="306">
        <f t="shared" ca="1" si="417"/>
        <v>6.2662988979312262</v>
      </c>
      <c r="H948" s="307">
        <f t="shared" ca="1" si="418"/>
        <v>-99.338959241398996</v>
      </c>
      <c r="I948" s="304">
        <f t="shared" ca="1" si="419"/>
        <v>99.536402009729812</v>
      </c>
      <c r="J948" s="306">
        <f t="shared" ca="1" si="420"/>
        <v>612.90891036688618</v>
      </c>
      <c r="K948" s="307">
        <f t="shared" ca="1" si="421"/>
        <v>-13.162932633432492</v>
      </c>
      <c r="L948" s="304">
        <f t="shared" ca="1" si="406"/>
        <v>613.05023872651418</v>
      </c>
      <c r="M948" s="306">
        <f t="shared" ca="1" si="422"/>
        <v>-1.5077998211143024</v>
      </c>
      <c r="N948" s="304">
        <f t="shared" ca="1" si="423"/>
        <v>-86.390566100430036</v>
      </c>
      <c r="P948" s="310">
        <f t="shared" ca="1" si="424"/>
        <v>23</v>
      </c>
      <c r="Q948" s="304">
        <f t="shared" ca="1" si="425"/>
        <v>0</v>
      </c>
      <c r="R948" s="306">
        <f t="shared" ca="1" si="426"/>
        <v>0</v>
      </c>
      <c r="S948" s="307">
        <f t="shared" ca="1" si="427"/>
        <v>2.7549999999999994</v>
      </c>
      <c r="T948" s="304">
        <f t="shared" ca="1" si="407"/>
        <v>27.026549999999997</v>
      </c>
      <c r="U948" s="311">
        <f t="shared" ca="1" si="408"/>
        <v>0</v>
      </c>
      <c r="V948" s="306">
        <f t="shared" ca="1" si="409"/>
        <v>1.2266135211811262</v>
      </c>
      <c r="W948" s="304">
        <f t="shared" ca="1" si="410"/>
        <v>24.885392398487948</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0.75775268621166703</v>
      </c>
      <c r="AH948" s="304">
        <f t="shared" ca="1" si="434"/>
        <v>-9.0327875818696111</v>
      </c>
    </row>
    <row r="949" spans="1:34" x14ac:dyDescent="0.2">
      <c r="A949" s="347">
        <f t="shared" ca="1" si="412"/>
        <v>1E-4</v>
      </c>
      <c r="B949" s="304">
        <f t="shared" ca="1" si="413"/>
        <v>33.055700000002027</v>
      </c>
      <c r="D949" s="306">
        <f t="shared" ca="1" si="414"/>
        <v>-0.56865918533594184</v>
      </c>
      <c r="E949" s="307">
        <f t="shared" ca="1" si="415"/>
        <v>-0.79510738883136689</v>
      </c>
      <c r="F949" s="304">
        <f t="shared" ca="1" si="416"/>
        <v>0.97753211141177943</v>
      </c>
      <c r="G949" s="306">
        <f t="shared" ca="1" si="417"/>
        <v>6.266242032012693</v>
      </c>
      <c r="H949" s="307">
        <f t="shared" ca="1" si="418"/>
        <v>-99.339038752137881</v>
      </c>
      <c r="I949" s="304">
        <f t="shared" ca="1" si="419"/>
        <v>99.536477782783308</v>
      </c>
      <c r="J949" s="306">
        <f t="shared" ca="1" si="420"/>
        <v>612.90891036688618</v>
      </c>
      <c r="K949" s="307">
        <f t="shared" ca="1" si="421"/>
        <v>-13.172866533332169</v>
      </c>
      <c r="L949" s="304">
        <f t="shared" ca="1" si="406"/>
        <v>613.05045209984848</v>
      </c>
      <c r="M949" s="306">
        <f t="shared" ca="1" si="422"/>
        <v>-1.5078004415773294</v>
      </c>
      <c r="N949" s="304">
        <f t="shared" ca="1" si="423"/>
        <v>-86.39060165034283</v>
      </c>
      <c r="P949" s="310">
        <f t="shared" ca="1" si="424"/>
        <v>23</v>
      </c>
      <c r="Q949" s="304">
        <f t="shared" ca="1" si="425"/>
        <v>0</v>
      </c>
      <c r="R949" s="306">
        <f t="shared" ca="1" si="426"/>
        <v>0</v>
      </c>
      <c r="S949" s="307">
        <f t="shared" ca="1" si="427"/>
        <v>2.7549999999999994</v>
      </c>
      <c r="T949" s="304">
        <f t="shared" ca="1" si="407"/>
        <v>27.026549999999997</v>
      </c>
      <c r="U949" s="311">
        <f t="shared" ca="1" si="408"/>
        <v>0</v>
      </c>
      <c r="V949" s="306">
        <f t="shared" ca="1" si="409"/>
        <v>1.2266147396878531</v>
      </c>
      <c r="W949" s="304">
        <f t="shared" ca="1" si="410"/>
        <v>24.885455007956388</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0.75773034329604094</v>
      </c>
      <c r="AH949" s="304">
        <f t="shared" ca="1" si="434"/>
        <v>-9.0328103079811086</v>
      </c>
    </row>
    <row r="950" spans="1:34" x14ac:dyDescent="0.2">
      <c r="A950" s="347">
        <f t="shared" ca="1" si="412"/>
        <v>1E-4</v>
      </c>
      <c r="B950" s="304">
        <f t="shared" ca="1" si="413"/>
        <v>33.05580000000203</v>
      </c>
      <c r="D950" s="306">
        <f t="shared" ca="1" si="414"/>
        <v>-0.56865502261092427</v>
      </c>
      <c r="E950" s="307">
        <f t="shared" ca="1" si="415"/>
        <v>-0.79508435531970179</v>
      </c>
      <c r="F950" s="304">
        <f t="shared" ca="1" si="416"/>
        <v>0.97751095483108352</v>
      </c>
      <c r="G950" s="306">
        <f t="shared" ca="1" si="417"/>
        <v>6.2661851665104322</v>
      </c>
      <c r="H950" s="307">
        <f t="shared" ca="1" si="418"/>
        <v>-99.339118260573414</v>
      </c>
      <c r="I950" s="304">
        <f t="shared" ca="1" si="419"/>
        <v>99.536553553602545</v>
      </c>
      <c r="J950" s="306">
        <f t="shared" ca="1" si="420"/>
        <v>612.90891036688618</v>
      </c>
      <c r="K950" s="307">
        <f t="shared" ca="1" si="421"/>
        <v>-13.182800441182804</v>
      </c>
      <c r="L950" s="304">
        <f t="shared" ca="1" si="406"/>
        <v>613.05066563424896</v>
      </c>
      <c r="M950" s="306">
        <f t="shared" ca="1" si="422"/>
        <v>-1.5078010620337809</v>
      </c>
      <c r="N950" s="304">
        <f t="shared" ca="1" si="423"/>
        <v>-86.390637199878881</v>
      </c>
      <c r="P950" s="310">
        <f t="shared" ca="1" si="424"/>
        <v>23</v>
      </c>
      <c r="Q950" s="304">
        <f t="shared" ca="1" si="425"/>
        <v>0</v>
      </c>
      <c r="R950" s="306">
        <f t="shared" ca="1" si="426"/>
        <v>0</v>
      </c>
      <c r="S950" s="307">
        <f t="shared" ca="1" si="427"/>
        <v>2.7549999999999994</v>
      </c>
      <c r="T950" s="304">
        <f t="shared" ca="1" si="407"/>
        <v>27.026549999999997</v>
      </c>
      <c r="U950" s="311">
        <f t="shared" ca="1" si="408"/>
        <v>0</v>
      </c>
      <c r="V950" s="306">
        <f t="shared" ca="1" si="409"/>
        <v>1.2266159581967664</v>
      </c>
      <c r="W950" s="304">
        <f t="shared" ca="1" si="410"/>
        <v>24.885517616456116</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0.75770800072421274</v>
      </c>
      <c r="AH950" s="304">
        <f t="shared" ca="1" si="434"/>
        <v>-9.0328330337409781</v>
      </c>
    </row>
    <row r="951" spans="1:34" x14ac:dyDescent="0.2">
      <c r="A951" s="347">
        <f t="shared" ca="1" si="412"/>
        <v>1E-4</v>
      </c>
      <c r="B951" s="304">
        <f t="shared" ca="1" si="413"/>
        <v>33.055900000002033</v>
      </c>
      <c r="D951" s="306">
        <f t="shared" ca="1" si="414"/>
        <v>-0.56865085989468367</v>
      </c>
      <c r="E951" s="307">
        <f t="shared" ca="1" si="415"/>
        <v>-0.7950613221643934</v>
      </c>
      <c r="F951" s="304">
        <f t="shared" ca="1" si="416"/>
        <v>0.97748979864792274</v>
      </c>
      <c r="G951" s="306">
        <f t="shared" ca="1" si="417"/>
        <v>6.2661283014244429</v>
      </c>
      <c r="H951" s="307">
        <f t="shared" ca="1" si="418"/>
        <v>-99.339197766705624</v>
      </c>
      <c r="I951" s="304">
        <f t="shared" ca="1" si="419"/>
        <v>99.536629322187537</v>
      </c>
      <c r="J951" s="306">
        <f t="shared" ca="1" si="420"/>
        <v>612.90891036688618</v>
      </c>
      <c r="K951" s="307">
        <f t="shared" ca="1" si="421"/>
        <v>-13.192734356984168</v>
      </c>
      <c r="L951" s="304">
        <f t="shared" ca="1" si="406"/>
        <v>613.05087932971571</v>
      </c>
      <c r="M951" s="306">
        <f t="shared" ca="1" si="422"/>
        <v>-1.5078016824836575</v>
      </c>
      <c r="N951" s="304">
        <f t="shared" ca="1" si="423"/>
        <v>-86.390672749038202</v>
      </c>
      <c r="P951" s="310">
        <f t="shared" ca="1" si="424"/>
        <v>23</v>
      </c>
      <c r="Q951" s="304">
        <f t="shared" ca="1" si="425"/>
        <v>0</v>
      </c>
      <c r="R951" s="306">
        <f t="shared" ca="1" si="426"/>
        <v>0</v>
      </c>
      <c r="S951" s="307">
        <f t="shared" ca="1" si="427"/>
        <v>2.7549999999999994</v>
      </c>
      <c r="T951" s="304">
        <f t="shared" ca="1" si="407"/>
        <v>27.026549999999997</v>
      </c>
      <c r="U951" s="311">
        <f t="shared" ca="1" si="408"/>
        <v>0</v>
      </c>
      <c r="V951" s="306">
        <f t="shared" ca="1" si="409"/>
        <v>1.2266171767078664</v>
      </c>
      <c r="W951" s="304">
        <f t="shared" ca="1" si="410"/>
        <v>24.885580223987141</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0.75768565849617708</v>
      </c>
      <c r="AH951" s="304">
        <f t="shared" ca="1" si="434"/>
        <v>-9.0328557591492267</v>
      </c>
    </row>
    <row r="952" spans="1:34" x14ac:dyDescent="0.2">
      <c r="A952" s="347">
        <f t="shared" ca="1" si="412"/>
        <v>1E-4</v>
      </c>
      <c r="B952" s="304">
        <f t="shared" ca="1" si="413"/>
        <v>33.056000000002037</v>
      </c>
      <c r="D952" s="306">
        <f t="shared" ca="1" si="414"/>
        <v>-0.56864669718721772</v>
      </c>
      <c r="E952" s="307">
        <f t="shared" ca="1" si="415"/>
        <v>-0.79503828936543819</v>
      </c>
      <c r="F952" s="304">
        <f t="shared" ca="1" si="416"/>
        <v>0.97746864286229329</v>
      </c>
      <c r="G952" s="306">
        <f t="shared" ca="1" si="417"/>
        <v>6.2660714367547241</v>
      </c>
      <c r="H952" s="307">
        <f t="shared" ca="1" si="418"/>
        <v>-99.339277270534566</v>
      </c>
      <c r="I952" s="304">
        <f t="shared" ca="1" si="419"/>
        <v>99.536705088538369</v>
      </c>
      <c r="J952" s="306">
        <f t="shared" ca="1" si="420"/>
        <v>612.90891036688618</v>
      </c>
      <c r="K952" s="307">
        <f t="shared" ca="1" si="421"/>
        <v>-13.202668280736031</v>
      </c>
      <c r="L952" s="304">
        <f t="shared" ca="1" si="406"/>
        <v>613.05109318624886</v>
      </c>
      <c r="M952" s="306">
        <f t="shared" ca="1" si="422"/>
        <v>-1.5078023029269589</v>
      </c>
      <c r="N952" s="304">
        <f t="shared" ca="1" si="423"/>
        <v>-86.390708297820794</v>
      </c>
      <c r="P952" s="310">
        <f t="shared" ca="1" si="424"/>
        <v>23</v>
      </c>
      <c r="Q952" s="304">
        <f t="shared" ca="1" si="425"/>
        <v>0</v>
      </c>
      <c r="R952" s="306">
        <f t="shared" ca="1" si="426"/>
        <v>0</v>
      </c>
      <c r="S952" s="307">
        <f t="shared" ca="1" si="427"/>
        <v>2.7549999999999994</v>
      </c>
      <c r="T952" s="304">
        <f t="shared" ca="1" si="407"/>
        <v>27.026549999999997</v>
      </c>
      <c r="U952" s="311">
        <f t="shared" ca="1" si="408"/>
        <v>0</v>
      </c>
      <c r="V952" s="306">
        <f t="shared" ca="1" si="409"/>
        <v>1.2266183952211531</v>
      </c>
      <c r="W952" s="304">
        <f t="shared" ca="1" si="410"/>
        <v>24.885642830549493</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0.75766331661192332</v>
      </c>
      <c r="AH952" s="304">
        <f t="shared" ca="1" si="434"/>
        <v>-9.0328784842058614</v>
      </c>
    </row>
    <row r="953" spans="1:34" x14ac:dyDescent="0.2">
      <c r="A953" s="347">
        <f t="shared" ca="1" si="412"/>
        <v>1E-4</v>
      </c>
      <c r="B953" s="304">
        <f t="shared" ca="1" si="413"/>
        <v>33.05610000000204</v>
      </c>
      <c r="D953" s="306">
        <f t="shared" ca="1" si="414"/>
        <v>-0.56864253448852997</v>
      </c>
      <c r="E953" s="307">
        <f t="shared" ca="1" si="415"/>
        <v>-0.79501525692282371</v>
      </c>
      <c r="F953" s="304">
        <f t="shared" ca="1" si="416"/>
        <v>0.97744748747418775</v>
      </c>
      <c r="G953" s="306">
        <f t="shared" ca="1" si="417"/>
        <v>6.266014572501275</v>
      </c>
      <c r="H953" s="307">
        <f t="shared" ca="1" si="418"/>
        <v>-99.339356772060256</v>
      </c>
      <c r="I953" s="304">
        <f t="shared" ca="1" si="419"/>
        <v>99.536780852655028</v>
      </c>
      <c r="J953" s="306">
        <f t="shared" ca="1" si="420"/>
        <v>612.90891036688618</v>
      </c>
      <c r="K953" s="307">
        <f t="shared" ca="1" si="421"/>
        <v>-13.21260221243816</v>
      </c>
      <c r="L953" s="304">
        <f t="shared" ca="1" si="406"/>
        <v>613.05130720384886</v>
      </c>
      <c r="M953" s="306">
        <f t="shared" ca="1" si="422"/>
        <v>-1.5078029233636854</v>
      </c>
      <c r="N953" s="304">
        <f t="shared" ca="1" si="423"/>
        <v>-86.390743846226684</v>
      </c>
      <c r="P953" s="310">
        <f t="shared" ca="1" si="424"/>
        <v>23</v>
      </c>
      <c r="Q953" s="304">
        <f t="shared" ca="1" si="425"/>
        <v>0</v>
      </c>
      <c r="R953" s="306">
        <f t="shared" ca="1" si="426"/>
        <v>0</v>
      </c>
      <c r="S953" s="307">
        <f t="shared" ca="1" si="427"/>
        <v>2.7549999999999994</v>
      </c>
      <c r="T953" s="304">
        <f t="shared" ca="1" si="407"/>
        <v>27.026549999999997</v>
      </c>
      <c r="U953" s="311">
        <f t="shared" ca="1" si="408"/>
        <v>0</v>
      </c>
      <c r="V953" s="306">
        <f t="shared" ca="1" si="409"/>
        <v>1.2266196137366259</v>
      </c>
      <c r="W953" s="304">
        <f t="shared" ca="1" si="410"/>
        <v>24.885705436143148</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0.75764097507144612</v>
      </c>
      <c r="AH953" s="304">
        <f t="shared" ca="1" si="434"/>
        <v>-9.0329012089108893</v>
      </c>
    </row>
    <row r="954" spans="1:34" x14ac:dyDescent="0.2">
      <c r="A954" s="347">
        <f t="shared" ca="1" si="412"/>
        <v>1E-4</v>
      </c>
      <c r="B954" s="304">
        <f t="shared" ca="1" si="413"/>
        <v>33.056200000002043</v>
      </c>
      <c r="D954" s="306">
        <f t="shared" ca="1" si="414"/>
        <v>-0.56863837179861909</v>
      </c>
      <c r="E954" s="307">
        <f t="shared" ca="1" si="415"/>
        <v>-0.7949922248365624</v>
      </c>
      <c r="F954" s="304">
        <f t="shared" ca="1" si="416"/>
        <v>0.97742633248361577</v>
      </c>
      <c r="G954" s="306">
        <f t="shared" ca="1" si="417"/>
        <v>6.2659577086640947</v>
      </c>
      <c r="H954" s="307">
        <f t="shared" ca="1" si="418"/>
        <v>-99.339436271282736</v>
      </c>
      <c r="I954" s="304">
        <f t="shared" ca="1" si="419"/>
        <v>99.536856614537569</v>
      </c>
      <c r="J954" s="306">
        <f t="shared" ca="1" si="420"/>
        <v>612.90891036688618</v>
      </c>
      <c r="K954" s="307">
        <f t="shared" ca="1" si="421"/>
        <v>-13.222536152090328</v>
      </c>
      <c r="L954" s="304">
        <f t="shared" ca="1" si="406"/>
        <v>613.05152138251572</v>
      </c>
      <c r="M954" s="306">
        <f t="shared" ca="1" si="422"/>
        <v>-1.5078035437938371</v>
      </c>
      <c r="N954" s="304">
        <f t="shared" ca="1" si="423"/>
        <v>-86.390779394255858</v>
      </c>
      <c r="P954" s="310">
        <f t="shared" ca="1" si="424"/>
        <v>23</v>
      </c>
      <c r="Q954" s="304">
        <f t="shared" ca="1" si="425"/>
        <v>0</v>
      </c>
      <c r="R954" s="306">
        <f t="shared" ca="1" si="426"/>
        <v>0</v>
      </c>
      <c r="S954" s="307">
        <f t="shared" ca="1" si="427"/>
        <v>2.7549999999999994</v>
      </c>
      <c r="T954" s="304">
        <f t="shared" ca="1" si="407"/>
        <v>27.026549999999997</v>
      </c>
      <c r="U954" s="311">
        <f t="shared" ca="1" si="408"/>
        <v>0</v>
      </c>
      <c r="V954" s="306">
        <f t="shared" ca="1" si="409"/>
        <v>1.2266208322542851</v>
      </c>
      <c r="W954" s="304">
        <f t="shared" ca="1" si="410"/>
        <v>24.885768040768138</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0.75761863387475792</v>
      </c>
      <c r="AH954" s="304">
        <f t="shared" ca="1" si="434"/>
        <v>-9.0329239332643017</v>
      </c>
    </row>
    <row r="955" spans="1:34" x14ac:dyDescent="0.2">
      <c r="A955" s="347">
        <f t="shared" ca="1" si="412"/>
        <v>1E-4</v>
      </c>
      <c r="B955" s="304">
        <f t="shared" ca="1" si="413"/>
        <v>33.056300000002047</v>
      </c>
      <c r="D955" s="306">
        <f t="shared" ca="1" si="414"/>
        <v>-0.56863420911748497</v>
      </c>
      <c r="E955" s="307">
        <f t="shared" ca="1" si="415"/>
        <v>-0.79496919310663827</v>
      </c>
      <c r="F955" s="304">
        <f t="shared" ca="1" si="416"/>
        <v>0.97740517789056502</v>
      </c>
      <c r="G955" s="306">
        <f t="shared" ca="1" si="417"/>
        <v>6.2659008452431832</v>
      </c>
      <c r="H955" s="307">
        <f t="shared" ca="1" si="418"/>
        <v>-99.339515768202048</v>
      </c>
      <c r="I955" s="304">
        <f t="shared" ca="1" si="419"/>
        <v>99.536932374186037</v>
      </c>
      <c r="J955" s="306">
        <f t="shared" ca="1" si="420"/>
        <v>612.90891036688618</v>
      </c>
      <c r="K955" s="307">
        <f t="shared" ca="1" si="421"/>
        <v>-13.232470099692302</v>
      </c>
      <c r="L955" s="304">
        <f t="shared" ca="1" si="406"/>
        <v>613.05173572224965</v>
      </c>
      <c r="M955" s="306">
        <f t="shared" ca="1" si="422"/>
        <v>-1.5078041642174136</v>
      </c>
      <c r="N955" s="304">
        <f t="shared" ca="1" si="423"/>
        <v>-86.390814941908303</v>
      </c>
      <c r="P955" s="310">
        <f t="shared" ca="1" si="424"/>
        <v>23</v>
      </c>
      <c r="Q955" s="304">
        <f t="shared" ca="1" si="425"/>
        <v>0</v>
      </c>
      <c r="R955" s="306">
        <f t="shared" ca="1" si="426"/>
        <v>0</v>
      </c>
      <c r="S955" s="307">
        <f t="shared" ca="1" si="427"/>
        <v>2.7549999999999994</v>
      </c>
      <c r="T955" s="304">
        <f t="shared" ca="1" si="407"/>
        <v>27.026549999999997</v>
      </c>
      <c r="U955" s="311">
        <f t="shared" ca="1" si="408"/>
        <v>0</v>
      </c>
      <c r="V955" s="306">
        <f t="shared" ca="1" si="409"/>
        <v>1.2266220507741306</v>
      </c>
      <c r="W955" s="304">
        <f t="shared" ca="1" si="410"/>
        <v>24.885830644424477</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0.75759629302183917</v>
      </c>
      <c r="AH955" s="304">
        <f t="shared" ca="1" si="434"/>
        <v>-9.0329466572661143</v>
      </c>
    </row>
    <row r="956" spans="1:34" x14ac:dyDescent="0.2">
      <c r="A956" s="347">
        <f t="shared" ca="1" si="412"/>
        <v>1E-4</v>
      </c>
      <c r="B956" s="304">
        <f t="shared" ca="1" si="413"/>
        <v>33.05640000000205</v>
      </c>
      <c r="D956" s="306">
        <f t="shared" ca="1" si="414"/>
        <v>-0.56863004644513304</v>
      </c>
      <c r="E956" s="307">
        <f t="shared" ca="1" si="415"/>
        <v>-0.79494616173304777</v>
      </c>
      <c r="F956" s="304">
        <f t="shared" ca="1" si="416"/>
        <v>0.97738402369503619</v>
      </c>
      <c r="G956" s="306">
        <f t="shared" ca="1" si="417"/>
        <v>6.2658439822385388</v>
      </c>
      <c r="H956" s="307">
        <f t="shared" ca="1" si="418"/>
        <v>-99.339595262818221</v>
      </c>
      <c r="I956" s="304">
        <f t="shared" ca="1" si="419"/>
        <v>99.53700813160043</v>
      </c>
      <c r="J956" s="306">
        <f t="shared" ca="1" si="420"/>
        <v>612.90891036688618</v>
      </c>
      <c r="K956" s="307">
        <f t="shared" ca="1" si="421"/>
        <v>-13.242404055243853</v>
      </c>
      <c r="L956" s="304">
        <f t="shared" ca="1" si="406"/>
        <v>613.05195022305088</v>
      </c>
      <c r="M956" s="306">
        <f t="shared" ca="1" si="422"/>
        <v>-1.5078047846344156</v>
      </c>
      <c r="N956" s="304">
        <f t="shared" ca="1" si="423"/>
        <v>-86.390850489184047</v>
      </c>
      <c r="P956" s="310">
        <f t="shared" ca="1" si="424"/>
        <v>23</v>
      </c>
      <c r="Q956" s="304">
        <f t="shared" ca="1" si="425"/>
        <v>0</v>
      </c>
      <c r="R956" s="306">
        <f t="shared" ca="1" si="426"/>
        <v>0</v>
      </c>
      <c r="S956" s="307">
        <f t="shared" ca="1" si="427"/>
        <v>2.7549999999999994</v>
      </c>
      <c r="T956" s="304">
        <f t="shared" ca="1" si="407"/>
        <v>27.026549999999997</v>
      </c>
      <c r="U956" s="311">
        <f t="shared" ca="1" si="408"/>
        <v>0</v>
      </c>
      <c r="V956" s="306">
        <f t="shared" ca="1" si="409"/>
        <v>1.2266232692961629</v>
      </c>
      <c r="W956" s="304">
        <f t="shared" ca="1" si="410"/>
        <v>24.885893247112172</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0.75757395251269166</v>
      </c>
      <c r="AH956" s="304">
        <f t="shared" ca="1" si="434"/>
        <v>-9.0329693809163274</v>
      </c>
    </row>
    <row r="957" spans="1:34" x14ac:dyDescent="0.2">
      <c r="A957" s="347">
        <f t="shared" ca="1" si="412"/>
        <v>1E-4</v>
      </c>
      <c r="B957" s="304">
        <f t="shared" ca="1" si="413"/>
        <v>33.056500000002053</v>
      </c>
      <c r="D957" s="306">
        <f t="shared" ca="1" si="414"/>
        <v>-0.56862588378155843</v>
      </c>
      <c r="E957" s="307">
        <f t="shared" ca="1" si="415"/>
        <v>-0.7949231307157909</v>
      </c>
      <c r="F957" s="304">
        <f t="shared" ca="1" si="416"/>
        <v>0.97736286989702692</v>
      </c>
      <c r="G957" s="306">
        <f t="shared" ca="1" si="417"/>
        <v>6.2657871196501604</v>
      </c>
      <c r="H957" s="307">
        <f t="shared" ca="1" si="418"/>
        <v>-99.339674755131298</v>
      </c>
      <c r="I957" s="304">
        <f t="shared" ca="1" si="419"/>
        <v>99.537083886780835</v>
      </c>
      <c r="J957" s="306">
        <f t="shared" ca="1" si="420"/>
        <v>612.90891036688618</v>
      </c>
      <c r="K957" s="307">
        <f t="shared" ca="1" si="421"/>
        <v>-13.25233801874475</v>
      </c>
      <c r="L957" s="304">
        <f t="shared" ca="1" si="406"/>
        <v>613.05216488491976</v>
      </c>
      <c r="M957" s="306">
        <f t="shared" ca="1" si="422"/>
        <v>-1.5078054050448428</v>
      </c>
      <c r="N957" s="304">
        <f t="shared" ca="1" si="423"/>
        <v>-86.390886036083103</v>
      </c>
      <c r="P957" s="310">
        <f t="shared" ca="1" si="424"/>
        <v>23</v>
      </c>
      <c r="Q957" s="304">
        <f t="shared" ca="1" si="425"/>
        <v>0</v>
      </c>
      <c r="R957" s="306">
        <f t="shared" ca="1" si="426"/>
        <v>0</v>
      </c>
      <c r="S957" s="307">
        <f t="shared" ca="1" si="427"/>
        <v>2.7549999999999994</v>
      </c>
      <c r="T957" s="304">
        <f t="shared" ca="1" si="407"/>
        <v>27.026549999999997</v>
      </c>
      <c r="U957" s="311">
        <f t="shared" ca="1" si="408"/>
        <v>0</v>
      </c>
      <c r="V957" s="306">
        <f t="shared" ca="1" si="409"/>
        <v>1.2266244878203816</v>
      </c>
      <c r="W957" s="304">
        <f t="shared" ca="1" si="410"/>
        <v>24.885955848831241</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0.75755161234730828</v>
      </c>
      <c r="AH957" s="304">
        <f t="shared" ca="1" si="434"/>
        <v>-9.0329921042149461</v>
      </c>
    </row>
    <row r="958" spans="1:34" x14ac:dyDescent="0.2">
      <c r="A958" s="347">
        <f t="shared" ca="1" si="412"/>
        <v>1E-4</v>
      </c>
      <c r="B958" s="304">
        <f t="shared" ca="1" si="413"/>
        <v>33.056600000002057</v>
      </c>
      <c r="D958" s="306">
        <f t="shared" ca="1" si="414"/>
        <v>-0.56862172112676457</v>
      </c>
      <c r="E958" s="307">
        <f t="shared" ca="1" si="415"/>
        <v>-0.79490010005485701</v>
      </c>
      <c r="F958" s="304">
        <f t="shared" ca="1" si="416"/>
        <v>0.97734171649653101</v>
      </c>
      <c r="G958" s="306">
        <f t="shared" ca="1" si="417"/>
        <v>6.2657302574780473</v>
      </c>
      <c r="H958" s="307">
        <f t="shared" ca="1" si="418"/>
        <v>-99.339754245141307</v>
      </c>
      <c r="I958" s="304">
        <f t="shared" ca="1" si="419"/>
        <v>99.53715963972725</v>
      </c>
      <c r="J958" s="306">
        <f t="shared" ca="1" si="420"/>
        <v>612.90891036688618</v>
      </c>
      <c r="K958" s="307">
        <f t="shared" ca="1" si="421"/>
        <v>-13.262271990194764</v>
      </c>
      <c r="L958" s="304">
        <f t="shared" ca="1" si="406"/>
        <v>613.05237970785629</v>
      </c>
      <c r="M958" s="306">
        <f t="shared" ca="1" si="422"/>
        <v>-1.5078060254486956</v>
      </c>
      <c r="N958" s="304">
        <f t="shared" ca="1" si="423"/>
        <v>-86.390921582605458</v>
      </c>
      <c r="P958" s="310">
        <f t="shared" ca="1" si="424"/>
        <v>23</v>
      </c>
      <c r="Q958" s="304">
        <f t="shared" ca="1" si="425"/>
        <v>0</v>
      </c>
      <c r="R958" s="306">
        <f t="shared" ca="1" si="426"/>
        <v>0</v>
      </c>
      <c r="S958" s="307">
        <f t="shared" ca="1" si="427"/>
        <v>2.7549999999999994</v>
      </c>
      <c r="T958" s="304">
        <f t="shared" ca="1" si="407"/>
        <v>27.026549999999997</v>
      </c>
      <c r="U958" s="311">
        <f t="shared" ca="1" si="408"/>
        <v>0</v>
      </c>
      <c r="V958" s="306">
        <f t="shared" ca="1" si="409"/>
        <v>1.2266257063467865</v>
      </c>
      <c r="W958" s="304">
        <f t="shared" ca="1" si="410"/>
        <v>24.886018449581691</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0.75752927252568902</v>
      </c>
      <c r="AH958" s="304">
        <f t="shared" ca="1" si="434"/>
        <v>-9.0330148271619759</v>
      </c>
    </row>
    <row r="959" spans="1:34" x14ac:dyDescent="0.2">
      <c r="A959" s="347">
        <f t="shared" ca="1" si="412"/>
        <v>1E-4</v>
      </c>
      <c r="B959" s="304">
        <f t="shared" ca="1" si="413"/>
        <v>33.05670000000206</v>
      </c>
      <c r="D959" s="306">
        <f t="shared" ca="1" si="414"/>
        <v>-0.56861755848075124</v>
      </c>
      <c r="E959" s="307">
        <f t="shared" ca="1" si="415"/>
        <v>-0.7948770697502443</v>
      </c>
      <c r="F959" s="304">
        <f t="shared" ca="1" si="416"/>
        <v>0.97732056349354757</v>
      </c>
      <c r="G959" s="306">
        <f t="shared" ca="1" si="417"/>
        <v>6.2656733957221995</v>
      </c>
      <c r="H959" s="307">
        <f t="shared" ca="1" si="418"/>
        <v>-99.339833732848277</v>
      </c>
      <c r="I959" s="304">
        <f t="shared" ca="1" si="419"/>
        <v>99.537235390439704</v>
      </c>
      <c r="J959" s="306">
        <f t="shared" ca="1" si="420"/>
        <v>612.90891036688618</v>
      </c>
      <c r="K959" s="307">
        <f t="shared" ca="1" si="421"/>
        <v>-13.272205969593664</v>
      </c>
      <c r="L959" s="304">
        <f t="shared" ca="1" si="406"/>
        <v>613.0525946918608</v>
      </c>
      <c r="M959" s="306">
        <f t="shared" ca="1" si="422"/>
        <v>-1.5078066458459738</v>
      </c>
      <c r="N959" s="304">
        <f t="shared" ca="1" si="423"/>
        <v>-86.390957128751126</v>
      </c>
      <c r="P959" s="310">
        <f t="shared" ca="1" si="424"/>
        <v>23</v>
      </c>
      <c r="Q959" s="304">
        <f t="shared" ca="1" si="425"/>
        <v>0</v>
      </c>
      <c r="R959" s="306">
        <f t="shared" ca="1" si="426"/>
        <v>0</v>
      </c>
      <c r="S959" s="307">
        <f t="shared" ca="1" si="427"/>
        <v>2.7549999999999994</v>
      </c>
      <c r="T959" s="304">
        <f t="shared" ca="1" si="407"/>
        <v>27.026549999999997</v>
      </c>
      <c r="U959" s="311">
        <f t="shared" ca="1" si="408"/>
        <v>0</v>
      </c>
      <c r="V959" s="306">
        <f t="shared" ca="1" si="409"/>
        <v>1.2266269248753776</v>
      </c>
      <c r="W959" s="304">
        <f t="shared" ca="1" si="410"/>
        <v>24.886081049363515</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0.75750693304782146</v>
      </c>
      <c r="AH959" s="304">
        <f t="shared" ca="1" si="434"/>
        <v>-9.033037549757422</v>
      </c>
    </row>
    <row r="960" spans="1:34" x14ac:dyDescent="0.2">
      <c r="A960" s="347">
        <f t="shared" ca="1" si="412"/>
        <v>1E-4</v>
      </c>
      <c r="B960" s="304">
        <f t="shared" ca="1" si="413"/>
        <v>33.056800000002063</v>
      </c>
      <c r="D960" s="306">
        <f t="shared" ca="1" si="414"/>
        <v>-0.56861339584351878</v>
      </c>
      <c r="E960" s="307">
        <f t="shared" ca="1" si="415"/>
        <v>-0.79485403980195812</v>
      </c>
      <c r="F960" s="304">
        <f t="shared" ca="1" si="416"/>
        <v>0.97729941088808148</v>
      </c>
      <c r="G960" s="306">
        <f t="shared" ca="1" si="417"/>
        <v>6.2656165343826151</v>
      </c>
      <c r="H960" s="307">
        <f t="shared" ca="1" si="418"/>
        <v>-99.339913218252264</v>
      </c>
      <c r="I960" s="304">
        <f t="shared" ca="1" si="419"/>
        <v>99.537311138918255</v>
      </c>
      <c r="J960" s="306">
        <f t="shared" ca="1" si="420"/>
        <v>612.90891036688618</v>
      </c>
      <c r="K960" s="307">
        <f t="shared" ca="1" si="421"/>
        <v>-13.282139956941219</v>
      </c>
      <c r="L960" s="304">
        <f t="shared" ca="1" si="406"/>
        <v>613.05280983693353</v>
      </c>
      <c r="M960" s="306">
        <f t="shared" ca="1" si="422"/>
        <v>-1.5078072662366777</v>
      </c>
      <c r="N960" s="304">
        <f t="shared" ca="1" si="423"/>
        <v>-86.390992674520106</v>
      </c>
      <c r="P960" s="310">
        <f t="shared" ca="1" si="424"/>
        <v>23</v>
      </c>
      <c r="Q960" s="304">
        <f t="shared" ca="1" si="425"/>
        <v>0</v>
      </c>
      <c r="R960" s="306">
        <f t="shared" ca="1" si="426"/>
        <v>0</v>
      </c>
      <c r="S960" s="307">
        <f t="shared" ca="1" si="427"/>
        <v>2.7549999999999994</v>
      </c>
      <c r="T960" s="304">
        <f t="shared" ca="1" si="407"/>
        <v>27.026549999999997</v>
      </c>
      <c r="U960" s="311">
        <f t="shared" ca="1" si="408"/>
        <v>0</v>
      </c>
      <c r="V960" s="306">
        <f t="shared" ca="1" si="409"/>
        <v>1.2266281434061548</v>
      </c>
      <c r="W960" s="304">
        <f t="shared" ca="1" si="410"/>
        <v>24.886143648176734</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0.75748459391371625</v>
      </c>
      <c r="AH960" s="304">
        <f t="shared" ca="1" si="434"/>
        <v>-9.0330602720012774</v>
      </c>
    </row>
    <row r="961" spans="1:34" x14ac:dyDescent="0.2">
      <c r="A961" s="347">
        <f t="shared" ca="1" si="412"/>
        <v>1E-4</v>
      </c>
      <c r="B961" s="304">
        <f t="shared" ca="1" si="413"/>
        <v>33.056900000002067</v>
      </c>
      <c r="D961" s="306">
        <f t="shared" ca="1" si="414"/>
        <v>-0.56860923321506707</v>
      </c>
      <c r="E961" s="307">
        <f t="shared" ca="1" si="415"/>
        <v>-0.79483101020998781</v>
      </c>
      <c r="F961" s="304">
        <f t="shared" ca="1" si="416"/>
        <v>0.97727825868012452</v>
      </c>
      <c r="G961" s="306">
        <f t="shared" ca="1" si="417"/>
        <v>6.2655596734592933</v>
      </c>
      <c r="H961" s="307">
        <f t="shared" ca="1" si="418"/>
        <v>-99.339992701353282</v>
      </c>
      <c r="I961" s="304">
        <f t="shared" ca="1" si="419"/>
        <v>99.537386885162917</v>
      </c>
      <c r="J961" s="306">
        <f t="shared" ca="1" si="420"/>
        <v>612.90891036688618</v>
      </c>
      <c r="K961" s="307">
        <f t="shared" ca="1" si="421"/>
        <v>-13.2920739522372</v>
      </c>
      <c r="L961" s="304">
        <f t="shared" ca="1" si="406"/>
        <v>613.05302514307471</v>
      </c>
      <c r="M961" s="306">
        <f t="shared" ca="1" si="422"/>
        <v>-1.5078078866208073</v>
      </c>
      <c r="N961" s="304">
        <f t="shared" ca="1" si="423"/>
        <v>-86.3910282199124</v>
      </c>
      <c r="P961" s="310">
        <f t="shared" ca="1" si="424"/>
        <v>23</v>
      </c>
      <c r="Q961" s="304">
        <f t="shared" ca="1" si="425"/>
        <v>0</v>
      </c>
      <c r="R961" s="306">
        <f t="shared" ca="1" si="426"/>
        <v>0</v>
      </c>
      <c r="S961" s="307">
        <f t="shared" ca="1" si="427"/>
        <v>2.7549999999999994</v>
      </c>
      <c r="T961" s="304">
        <f t="shared" ca="1" si="407"/>
        <v>27.026549999999997</v>
      </c>
      <c r="U961" s="311">
        <f t="shared" ca="1" si="408"/>
        <v>0</v>
      </c>
      <c r="V961" s="306">
        <f t="shared" ca="1" si="409"/>
        <v>1.2266293619391186</v>
      </c>
      <c r="W961" s="304">
        <f t="shared" ca="1" si="410"/>
        <v>24.886206246021381</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0.75746225512336451</v>
      </c>
      <c r="AH961" s="304">
        <f t="shared" ca="1" si="434"/>
        <v>-9.0330829938935526</v>
      </c>
    </row>
    <row r="962" spans="1:34" x14ac:dyDescent="0.2">
      <c r="A962" s="347">
        <f t="shared" ca="1" si="412"/>
        <v>1E-4</v>
      </c>
      <c r="B962" s="304">
        <f t="shared" ca="1" si="413"/>
        <v>33.05700000000207</v>
      </c>
      <c r="D962" s="306">
        <f t="shared" ca="1" si="414"/>
        <v>-0.56860507059539811</v>
      </c>
      <c r="E962" s="307">
        <f t="shared" ca="1" si="415"/>
        <v>-0.79480798097432093</v>
      </c>
      <c r="F962" s="304">
        <f t="shared" ca="1" si="416"/>
        <v>0.97725710686966816</v>
      </c>
      <c r="G962" s="306">
        <f t="shared" ca="1" si="417"/>
        <v>6.2655028129522341</v>
      </c>
      <c r="H962" s="307">
        <f t="shared" ca="1" si="418"/>
        <v>-99.340072182151374</v>
      </c>
      <c r="I962" s="304">
        <f t="shared" ca="1" si="419"/>
        <v>99.537462629173746</v>
      </c>
      <c r="J962" s="306">
        <f t="shared" ca="1" si="420"/>
        <v>612.90891036688618</v>
      </c>
      <c r="K962" s="307">
        <f t="shared" ca="1" si="421"/>
        <v>-13.302007955481375</v>
      </c>
      <c r="L962" s="304">
        <f t="shared" ca="1" si="406"/>
        <v>613.05324061028443</v>
      </c>
      <c r="M962" s="306">
        <f t="shared" ca="1" si="422"/>
        <v>-1.5078085069983627</v>
      </c>
      <c r="N962" s="304">
        <f t="shared" ca="1" si="423"/>
        <v>-86.391063764928035</v>
      </c>
      <c r="P962" s="310">
        <f t="shared" ca="1" si="424"/>
        <v>23</v>
      </c>
      <c r="Q962" s="304">
        <f t="shared" ca="1" si="425"/>
        <v>0</v>
      </c>
      <c r="R962" s="306">
        <f t="shared" ca="1" si="426"/>
        <v>0</v>
      </c>
      <c r="S962" s="307">
        <f t="shared" ca="1" si="427"/>
        <v>2.7549999999999994</v>
      </c>
      <c r="T962" s="304">
        <f t="shared" ca="1" si="407"/>
        <v>27.026549999999997</v>
      </c>
      <c r="U962" s="311">
        <f t="shared" ca="1" si="408"/>
        <v>0</v>
      </c>
      <c r="V962" s="306">
        <f t="shared" ca="1" si="409"/>
        <v>1.2266305804742685</v>
      </c>
      <c r="W962" s="304">
        <f t="shared" ca="1" si="410"/>
        <v>24.886268842897437</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0.75743991667675381</v>
      </c>
      <c r="AH962" s="304">
        <f t="shared" ca="1" si="434"/>
        <v>-9.0331057154342602</v>
      </c>
    </row>
    <row r="963" spans="1:34" x14ac:dyDescent="0.2">
      <c r="A963" s="347">
        <f t="shared" ca="1" si="412"/>
        <v>1E-4</v>
      </c>
      <c r="B963" s="304">
        <f t="shared" ca="1" si="413"/>
        <v>33.057100000002073</v>
      </c>
      <c r="D963" s="306">
        <f t="shared" ca="1" si="414"/>
        <v>-0.56860090798451224</v>
      </c>
      <c r="E963" s="307">
        <f t="shared" ca="1" si="415"/>
        <v>-0.79478495209496813</v>
      </c>
      <c r="F963" s="304">
        <f t="shared" ca="1" si="416"/>
        <v>0.97723595545672204</v>
      </c>
      <c r="G963" s="306">
        <f t="shared" ca="1" si="417"/>
        <v>6.2654459528614357</v>
      </c>
      <c r="H963" s="307">
        <f t="shared" ca="1" si="418"/>
        <v>-99.340151660646583</v>
      </c>
      <c r="I963" s="304">
        <f t="shared" ca="1" si="419"/>
        <v>99.537538370950742</v>
      </c>
      <c r="J963" s="306">
        <f t="shared" ca="1" si="420"/>
        <v>612.90891036688618</v>
      </c>
      <c r="K963" s="307">
        <f t="shared" ca="1" si="421"/>
        <v>-13.311941966673515</v>
      </c>
      <c r="L963" s="304">
        <f t="shared" ca="1" si="406"/>
        <v>613.05345623856306</v>
      </c>
      <c r="M963" s="306">
        <f t="shared" ca="1" si="422"/>
        <v>-1.5078091273693439</v>
      </c>
      <c r="N963" s="304">
        <f t="shared" ca="1" si="423"/>
        <v>-86.391099309566997</v>
      </c>
      <c r="P963" s="310">
        <f t="shared" ca="1" si="424"/>
        <v>23</v>
      </c>
      <c r="Q963" s="304">
        <f t="shared" ca="1" si="425"/>
        <v>0</v>
      </c>
      <c r="R963" s="306">
        <f t="shared" ca="1" si="426"/>
        <v>0</v>
      </c>
      <c r="S963" s="307">
        <f t="shared" ca="1" si="427"/>
        <v>2.7549999999999994</v>
      </c>
      <c r="T963" s="304">
        <f t="shared" ca="1" si="407"/>
        <v>27.026549999999997</v>
      </c>
      <c r="U963" s="311">
        <f t="shared" ca="1" si="408"/>
        <v>0</v>
      </c>
      <c r="V963" s="306">
        <f t="shared" ca="1" si="409"/>
        <v>1.2266317990116047</v>
      </c>
      <c r="W963" s="304">
        <f t="shared" ca="1" si="410"/>
        <v>24.886331438804934</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0.75741757857388947</v>
      </c>
      <c r="AH963" s="304">
        <f t="shared" ca="1" si="434"/>
        <v>-9.0331284366233913</v>
      </c>
    </row>
    <row r="964" spans="1:34" x14ac:dyDescent="0.2">
      <c r="A964" s="347">
        <f t="shared" ca="1" si="412"/>
        <v>1E-4</v>
      </c>
      <c r="B964" s="304">
        <f t="shared" ca="1" si="413"/>
        <v>33.057200000002076</v>
      </c>
      <c r="D964" s="306">
        <f t="shared" ca="1" si="414"/>
        <v>-0.56859674538240956</v>
      </c>
      <c r="E964" s="307">
        <f t="shared" ca="1" si="415"/>
        <v>-0.79476192357191522</v>
      </c>
      <c r="F964" s="304">
        <f t="shared" ca="1" si="416"/>
        <v>0.97721480444127506</v>
      </c>
      <c r="G964" s="306">
        <f t="shared" ca="1" si="417"/>
        <v>6.2653890931868972</v>
      </c>
      <c r="H964" s="307">
        <f t="shared" ca="1" si="418"/>
        <v>-99.340231136838938</v>
      </c>
      <c r="I964" s="304">
        <f t="shared" ca="1" si="419"/>
        <v>99.537614110493976</v>
      </c>
      <c r="J964" s="306">
        <f t="shared" ca="1" si="420"/>
        <v>612.90891036688618</v>
      </c>
      <c r="K964" s="307">
        <f t="shared" ca="1" si="421"/>
        <v>-13.32187598581339</v>
      </c>
      <c r="L964" s="304">
        <f t="shared" ref="L964:L1004" ca="1" si="435">SQRT(pos_x^2+pos_z^2)</f>
        <v>613.05367202791069</v>
      </c>
      <c r="M964" s="306">
        <f t="shared" ca="1" si="422"/>
        <v>-1.5078097477337511</v>
      </c>
      <c r="N964" s="304">
        <f t="shared" ca="1" si="423"/>
        <v>-86.391134853829286</v>
      </c>
      <c r="P964" s="310">
        <f t="shared" ca="1" si="424"/>
        <v>23</v>
      </c>
      <c r="Q964" s="304">
        <f t="shared" ca="1" si="425"/>
        <v>0</v>
      </c>
      <c r="R964" s="306">
        <f t="shared" ca="1" si="426"/>
        <v>0</v>
      </c>
      <c r="S964" s="307">
        <f t="shared" ca="1" si="427"/>
        <v>2.7549999999999994</v>
      </c>
      <c r="T964" s="304">
        <f t="shared" ref="T964:T1004" ca="1" si="436">m*g</f>
        <v>27.026549999999997</v>
      </c>
      <c r="U964" s="311">
        <f t="shared" ref="U964:U1004" ca="1" si="437">IF(pos_xz&lt;L_rampe,Poids*COS(Beta),0)</f>
        <v>0</v>
      </c>
      <c r="V964" s="306">
        <f t="shared" ref="V964:V1004" ca="1" si="438">Rho_moyen*(20000-Alt_rampe-pos_z)/(20000+Alt_rampe+pos_z)</f>
        <v>1.2266330175511273</v>
      </c>
      <c r="W964" s="304">
        <f t="shared" ref="W964:W1003" ca="1" si="439">1/2*Rho*Sref*Cx*vit_xz^2</f>
        <v>24.886394033743869</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0.75739524081476084</v>
      </c>
      <c r="AH964" s="304">
        <f t="shared" ca="1" si="434"/>
        <v>-9.0331511574609582</v>
      </c>
    </row>
    <row r="965" spans="1:34" x14ac:dyDescent="0.2">
      <c r="A965" s="347">
        <f t="shared" ref="A965:A1004" ca="1" si="441">IF(B964+0.01&lt;=T_ini+ROUNDUP(Temps_fin_propu,0), 0.01, IF(K964&gt;0, 0.1, 0.0001))</f>
        <v>1E-4</v>
      </c>
      <c r="B965" s="304">
        <f t="shared" ref="B965:B1004" ca="1" si="442">B964+pas</f>
        <v>33.05730000000208</v>
      </c>
      <c r="D965" s="306">
        <f t="shared" ref="D965:D1004" ca="1" si="443">IF(AND(L964&lt;L_rampe,Poussee&lt;Poids*SIN(M964)),0,(-W964+Poussee)/m*COS(M964)-U964/m*SIN(M964))</f>
        <v>-0.56859258278909097</v>
      </c>
      <c r="E965" s="307">
        <f t="shared" ref="E965:E1004" ca="1" si="444">IF(AND(L964&lt;L_rampe,Poussee&lt;Poids*SIN(M964)),0,(-W964+Poussee)/m*SIN(M964)+U964/m*COS(M964)-Poids/m)</f>
        <v>-0.79473889540516218</v>
      </c>
      <c r="F965" s="304">
        <f t="shared" ref="F965:F1004" ca="1" si="445">SQRT(acc_x^2+acc_z^2)</f>
        <v>0.97719365382332812</v>
      </c>
      <c r="G965" s="306">
        <f t="shared" ref="G965:G1004" ca="1" si="446">G964+acc_x*pas</f>
        <v>6.2653322339286186</v>
      </c>
      <c r="H965" s="307">
        <f t="shared" ref="H965:H1004" ca="1" si="447">H964+acc_z*pas</f>
        <v>-99.34031061072848</v>
      </c>
      <c r="I965" s="304">
        <f t="shared" ref="I965:I1004" ca="1" si="448">SQRT(vit_x^2+vit_z^2)</f>
        <v>99.537689847803478</v>
      </c>
      <c r="J965" s="306">
        <f t="shared" ref="J965:J1004" ca="1" si="449">J964+0.5*(vit_x+G964)*pas*(K964&gt;=0)</f>
        <v>612.90891036688618</v>
      </c>
      <c r="K965" s="307">
        <f t="shared" ref="K965:K1004" ca="1" si="450">K964+0.5*(vit_z+H964)*pas</f>
        <v>-13.331810012900769</v>
      </c>
      <c r="L965" s="304">
        <f t="shared" ca="1" si="435"/>
        <v>613.05388797832757</v>
      </c>
      <c r="M965" s="306">
        <f t="shared" ref="M965:M1004" ca="1" si="451">IF(AND(L964&gt;L_rampe,G965&gt;0),ATAN2(G965,H965),$M$4)</f>
        <v>-1.5078103680915842</v>
      </c>
      <c r="N965" s="304">
        <f t="shared" ref="N965:N1004" ca="1" si="452">DEGREES(Beta)</f>
        <v>-86.391170397714902</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2.7549999999999994</v>
      </c>
      <c r="T965" s="304">
        <f t="shared" ca="1" si="436"/>
        <v>27.026549999999997</v>
      </c>
      <c r="U965" s="311">
        <f t="shared" ca="1" si="437"/>
        <v>0</v>
      </c>
      <c r="V965" s="306">
        <f t="shared" ca="1" si="438"/>
        <v>1.2266342360928357</v>
      </c>
      <c r="W965" s="304">
        <f t="shared" ca="1" si="439"/>
        <v>24.886456627714264</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0.75737290339937324</v>
      </c>
      <c r="AH965" s="304">
        <f t="shared" ref="AH965:AH1004" ca="1" si="463">IF(AND(L964&lt;L_rampe,Poussee&lt;Poids*SIN(M964)), g*SIN(M964), (-W964+Poussee)/m)</f>
        <v>-9.0331738779469593</v>
      </c>
    </row>
    <row r="966" spans="1:34" x14ac:dyDescent="0.2">
      <c r="A966" s="347">
        <f t="shared" ca="1" si="441"/>
        <v>1E-4</v>
      </c>
      <c r="B966" s="304">
        <f t="shared" ca="1" si="442"/>
        <v>33.057400000002083</v>
      </c>
      <c r="D966" s="306">
        <f t="shared" ca="1" si="443"/>
        <v>-0.56858842020455813</v>
      </c>
      <c r="E966" s="307">
        <f t="shared" ca="1" si="444"/>
        <v>-0.79471586759470192</v>
      </c>
      <c r="F966" s="304">
        <f t="shared" ca="1" si="445"/>
        <v>0.97717250360287711</v>
      </c>
      <c r="G966" s="306">
        <f t="shared" ca="1" si="446"/>
        <v>6.2652753750865982</v>
      </c>
      <c r="H966" s="307">
        <f t="shared" ca="1" si="447"/>
        <v>-99.340390082315238</v>
      </c>
      <c r="I966" s="304">
        <f t="shared" ca="1" si="448"/>
        <v>99.53776558287926</v>
      </c>
      <c r="J966" s="306">
        <f t="shared" ca="1" si="449"/>
        <v>612.90891036688618</v>
      </c>
      <c r="K966" s="307">
        <f t="shared" ca="1" si="450"/>
        <v>-13.341744047935421</v>
      </c>
      <c r="L966" s="304">
        <f t="shared" ca="1" si="435"/>
        <v>613.0541040898139</v>
      </c>
      <c r="M966" s="306">
        <f t="shared" ca="1" si="451"/>
        <v>-1.5078109884428437</v>
      </c>
      <c r="N966" s="304">
        <f t="shared" ca="1" si="452"/>
        <v>-86.391205941223888</v>
      </c>
      <c r="P966" s="310">
        <f t="shared" ca="1" si="453"/>
        <v>23</v>
      </c>
      <c r="Q966" s="304">
        <f t="shared" ca="1" si="454"/>
        <v>0</v>
      </c>
      <c r="R966" s="306">
        <f t="shared" ca="1" si="455"/>
        <v>0</v>
      </c>
      <c r="S966" s="307">
        <f t="shared" ca="1" si="456"/>
        <v>2.7549999999999994</v>
      </c>
      <c r="T966" s="304">
        <f t="shared" ca="1" si="436"/>
        <v>27.026549999999997</v>
      </c>
      <c r="U966" s="311">
        <f t="shared" ca="1" si="437"/>
        <v>0</v>
      </c>
      <c r="V966" s="306">
        <f t="shared" ca="1" si="438"/>
        <v>1.2266354546367304</v>
      </c>
      <c r="W966" s="304">
        <f t="shared" ca="1" si="439"/>
        <v>24.886519220716124</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0.75735056632771247</v>
      </c>
      <c r="AH966" s="304">
        <f t="shared" ca="1" si="463"/>
        <v>-9.0331965980814051</v>
      </c>
    </row>
    <row r="967" spans="1:34" x14ac:dyDescent="0.2">
      <c r="A967" s="347">
        <f t="shared" ca="1" si="441"/>
        <v>1E-4</v>
      </c>
      <c r="B967" s="304">
        <f t="shared" ca="1" si="442"/>
        <v>33.057500000002086</v>
      </c>
      <c r="D967" s="306">
        <f t="shared" ca="1" si="443"/>
        <v>-0.56858425762880815</v>
      </c>
      <c r="E967" s="307">
        <f t="shared" ca="1" si="444"/>
        <v>-0.79469284014053443</v>
      </c>
      <c r="F967" s="304">
        <f t="shared" ca="1" si="445"/>
        <v>0.97715135377992079</v>
      </c>
      <c r="G967" s="306">
        <f t="shared" ca="1" si="446"/>
        <v>6.265218516660835</v>
      </c>
      <c r="H967" s="307">
        <f t="shared" ca="1" si="447"/>
        <v>-99.340469551599256</v>
      </c>
      <c r="I967" s="304">
        <f t="shared" ca="1" si="448"/>
        <v>99.53784131572138</v>
      </c>
      <c r="J967" s="306">
        <f t="shared" ca="1" si="449"/>
        <v>612.90891036688618</v>
      </c>
      <c r="K967" s="307">
        <f t="shared" ca="1" si="450"/>
        <v>-13.351678090917117</v>
      </c>
      <c r="L967" s="304">
        <f t="shared" ca="1" si="435"/>
        <v>613.05432036236982</v>
      </c>
      <c r="M967" s="306">
        <f t="shared" ca="1" si="451"/>
        <v>-1.5078116087875293</v>
      </c>
      <c r="N967" s="304">
        <f t="shared" ca="1" si="452"/>
        <v>-86.391241484356215</v>
      </c>
      <c r="P967" s="310">
        <f t="shared" ca="1" si="453"/>
        <v>23</v>
      </c>
      <c r="Q967" s="304">
        <f t="shared" ca="1" si="454"/>
        <v>0</v>
      </c>
      <c r="R967" s="306">
        <f t="shared" ca="1" si="455"/>
        <v>0</v>
      </c>
      <c r="S967" s="307">
        <f t="shared" ca="1" si="456"/>
        <v>2.7549999999999994</v>
      </c>
      <c r="T967" s="304">
        <f t="shared" ca="1" si="436"/>
        <v>27.026549999999997</v>
      </c>
      <c r="U967" s="311">
        <f t="shared" ca="1" si="437"/>
        <v>0</v>
      </c>
      <c r="V967" s="306">
        <f t="shared" ca="1" si="438"/>
        <v>1.2266366731828111</v>
      </c>
      <c r="W967" s="304">
        <f t="shared" ca="1" si="439"/>
        <v>24.886581812749466</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0.75732822959978208</v>
      </c>
      <c r="AH967" s="304">
        <f t="shared" ca="1" si="463"/>
        <v>-9.0332193178642939</v>
      </c>
    </row>
    <row r="968" spans="1:34" x14ac:dyDescent="0.2">
      <c r="A968" s="347">
        <f t="shared" ca="1" si="441"/>
        <v>1E-4</v>
      </c>
      <c r="B968" s="304">
        <f t="shared" ca="1" si="442"/>
        <v>33.05760000000209</v>
      </c>
      <c r="D968" s="306">
        <f t="shared" ca="1" si="443"/>
        <v>-0.5685800950618447</v>
      </c>
      <c r="E968" s="307">
        <f t="shared" ca="1" si="444"/>
        <v>-0.79466981304265083</v>
      </c>
      <c r="F968" s="304">
        <f t="shared" ca="1" si="445"/>
        <v>0.97713020435445452</v>
      </c>
      <c r="G968" s="306">
        <f t="shared" ca="1" si="446"/>
        <v>6.265161658651329</v>
      </c>
      <c r="H968" s="307">
        <f t="shared" ca="1" si="447"/>
        <v>-99.34054901858056</v>
      </c>
      <c r="I968" s="304">
        <f t="shared" ca="1" si="448"/>
        <v>99.537917046329852</v>
      </c>
      <c r="J968" s="306">
        <f t="shared" ca="1" si="449"/>
        <v>612.90891036688618</v>
      </c>
      <c r="K968" s="307">
        <f t="shared" ca="1" si="450"/>
        <v>-13.361612141845626</v>
      </c>
      <c r="L968" s="304">
        <f t="shared" ca="1" si="435"/>
        <v>613.05453679599566</v>
      </c>
      <c r="M968" s="306">
        <f t="shared" ca="1" si="451"/>
        <v>-1.5078122291256413</v>
      </c>
      <c r="N968" s="304">
        <f t="shared" ca="1" si="452"/>
        <v>-86.391277027111911</v>
      </c>
      <c r="P968" s="310">
        <f t="shared" ca="1" si="453"/>
        <v>23</v>
      </c>
      <c r="Q968" s="304">
        <f t="shared" ca="1" si="454"/>
        <v>0</v>
      </c>
      <c r="R968" s="306">
        <f t="shared" ca="1" si="455"/>
        <v>0</v>
      </c>
      <c r="S968" s="307">
        <f t="shared" ca="1" si="456"/>
        <v>2.7549999999999994</v>
      </c>
      <c r="T968" s="304">
        <f t="shared" ca="1" si="436"/>
        <v>27.026549999999997</v>
      </c>
      <c r="U968" s="311">
        <f t="shared" ca="1" si="437"/>
        <v>0</v>
      </c>
      <c r="V968" s="306">
        <f t="shared" ca="1" si="438"/>
        <v>1.2266378917310783</v>
      </c>
      <c r="W968" s="304">
        <f t="shared" ca="1" si="439"/>
        <v>24.886644403814298</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0.75730589321557495</v>
      </c>
      <c r="AH968" s="304">
        <f t="shared" ca="1" si="463"/>
        <v>-9.0332420372956328</v>
      </c>
    </row>
    <row r="969" spans="1:34" x14ac:dyDescent="0.2">
      <c r="A969" s="347">
        <f t="shared" ca="1" si="441"/>
        <v>1E-4</v>
      </c>
      <c r="B969" s="304">
        <f t="shared" ca="1" si="442"/>
        <v>33.057700000002093</v>
      </c>
      <c r="D969" s="306">
        <f t="shared" ca="1" si="443"/>
        <v>-0.568575932503667</v>
      </c>
      <c r="E969" s="307">
        <f t="shared" ca="1" si="444"/>
        <v>-0.79464678630105112</v>
      </c>
      <c r="F969" s="304">
        <f t="shared" ca="1" si="445"/>
        <v>0.9771090553264784</v>
      </c>
      <c r="G969" s="306">
        <f t="shared" ca="1" si="446"/>
        <v>6.2651048010580785</v>
      </c>
      <c r="H969" s="307">
        <f t="shared" ca="1" si="447"/>
        <v>-99.340628483259195</v>
      </c>
      <c r="I969" s="304">
        <f t="shared" ca="1" si="448"/>
        <v>99.537992774704719</v>
      </c>
      <c r="J969" s="306">
        <f t="shared" ca="1" si="449"/>
        <v>612.90891036688618</v>
      </c>
      <c r="K969" s="307">
        <f t="shared" ca="1" si="450"/>
        <v>-13.371546200720719</v>
      </c>
      <c r="L969" s="304">
        <f t="shared" ca="1" si="435"/>
        <v>613.05475339069164</v>
      </c>
      <c r="M969" s="306">
        <f t="shared" ca="1" si="451"/>
        <v>-1.5078128494571796</v>
      </c>
      <c r="N969" s="304">
        <f t="shared" ca="1" si="452"/>
        <v>-86.39131256949095</v>
      </c>
      <c r="P969" s="310">
        <f t="shared" ca="1" si="453"/>
        <v>23</v>
      </c>
      <c r="Q969" s="304">
        <f t="shared" ca="1" si="454"/>
        <v>0</v>
      </c>
      <c r="R969" s="306">
        <f t="shared" ca="1" si="455"/>
        <v>0</v>
      </c>
      <c r="S969" s="307">
        <f t="shared" ca="1" si="456"/>
        <v>2.7549999999999994</v>
      </c>
      <c r="T969" s="304">
        <f t="shared" ca="1" si="436"/>
        <v>27.026549999999997</v>
      </c>
      <c r="U969" s="311">
        <f t="shared" ca="1" si="437"/>
        <v>0</v>
      </c>
      <c r="V969" s="306">
        <f t="shared" ca="1" si="438"/>
        <v>1.2266391102815313</v>
      </c>
      <c r="W969" s="304">
        <f t="shared" ca="1" si="439"/>
        <v>24.886706993910622</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0.757283557175084</v>
      </c>
      <c r="AH969" s="304">
        <f t="shared" ca="1" si="463"/>
        <v>-9.0332647563754271</v>
      </c>
    </row>
    <row r="970" spans="1:34" x14ac:dyDescent="0.2">
      <c r="A970" s="347">
        <f t="shared" ca="1" si="441"/>
        <v>1E-4</v>
      </c>
      <c r="B970" s="304">
        <f t="shared" ca="1" si="442"/>
        <v>33.057800000002096</v>
      </c>
      <c r="D970" s="306">
        <f t="shared" ca="1" si="443"/>
        <v>-0.56857176995427627</v>
      </c>
      <c r="E970" s="307">
        <f t="shared" ca="1" si="444"/>
        <v>-0.79462375991572998</v>
      </c>
      <c r="F970" s="304">
        <f t="shared" ca="1" si="445"/>
        <v>0.97708790669598922</v>
      </c>
      <c r="G970" s="306">
        <f t="shared" ca="1" si="446"/>
        <v>6.2650479438810835</v>
      </c>
      <c r="H970" s="307">
        <f t="shared" ca="1" si="447"/>
        <v>-99.340707945635188</v>
      </c>
      <c r="I970" s="304">
        <f t="shared" ca="1" si="448"/>
        <v>99.538068500846023</v>
      </c>
      <c r="J970" s="306">
        <f t="shared" ca="1" si="449"/>
        <v>612.90891036688618</v>
      </c>
      <c r="K970" s="307">
        <f t="shared" ca="1" si="450"/>
        <v>-13.381480267542164</v>
      </c>
      <c r="L970" s="304">
        <f t="shared" ca="1" si="435"/>
        <v>613.05497014645789</v>
      </c>
      <c r="M970" s="306">
        <f t="shared" ca="1" si="451"/>
        <v>-1.5078134697821444</v>
      </c>
      <c r="N970" s="304">
        <f t="shared" ca="1" si="452"/>
        <v>-86.391348111493357</v>
      </c>
      <c r="P970" s="310">
        <f t="shared" ca="1" si="453"/>
        <v>23</v>
      </c>
      <c r="Q970" s="304">
        <f t="shared" ca="1" si="454"/>
        <v>0</v>
      </c>
      <c r="R970" s="306">
        <f t="shared" ca="1" si="455"/>
        <v>0</v>
      </c>
      <c r="S970" s="307">
        <f t="shared" ca="1" si="456"/>
        <v>2.7549999999999994</v>
      </c>
      <c r="T970" s="304">
        <f t="shared" ca="1" si="436"/>
        <v>27.026549999999997</v>
      </c>
      <c r="U970" s="311">
        <f t="shared" ca="1" si="437"/>
        <v>0</v>
      </c>
      <c r="V970" s="306">
        <f t="shared" ca="1" si="438"/>
        <v>1.2266403288341701</v>
      </c>
      <c r="W970" s="304">
        <f t="shared" ca="1" si="439"/>
        <v>24.886769583038458</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0.75726122147831454</v>
      </c>
      <c r="AH970" s="304">
        <f t="shared" ca="1" si="463"/>
        <v>-9.0332874751036751</v>
      </c>
    </row>
    <row r="971" spans="1:34" x14ac:dyDescent="0.2">
      <c r="A971" s="347">
        <f t="shared" ca="1" si="441"/>
        <v>1E-4</v>
      </c>
      <c r="B971" s="304">
        <f t="shared" ca="1" si="442"/>
        <v>33.0579000000021</v>
      </c>
      <c r="D971" s="306">
        <f t="shared" ca="1" si="443"/>
        <v>-0.56856760741367385</v>
      </c>
      <c r="E971" s="307">
        <f t="shared" ca="1" si="444"/>
        <v>-0.79460073388668384</v>
      </c>
      <c r="F971" s="304">
        <f t="shared" ca="1" si="445"/>
        <v>0.97706675846298552</v>
      </c>
      <c r="G971" s="306">
        <f t="shared" ca="1" si="446"/>
        <v>6.2649910871203423</v>
      </c>
      <c r="H971" s="307">
        <f t="shared" ca="1" si="447"/>
        <v>-99.340787405708582</v>
      </c>
      <c r="I971" s="304">
        <f t="shared" ca="1" si="448"/>
        <v>99.538144224753779</v>
      </c>
      <c r="J971" s="306">
        <f t="shared" ca="1" si="449"/>
        <v>612.90891036688618</v>
      </c>
      <c r="K971" s="307">
        <f t="shared" ca="1" si="450"/>
        <v>-13.391414342309732</v>
      </c>
      <c r="L971" s="304">
        <f t="shared" ca="1" si="435"/>
        <v>613.05518706329451</v>
      </c>
      <c r="M971" s="306">
        <f t="shared" ca="1" si="451"/>
        <v>-1.5078140901005359</v>
      </c>
      <c r="N971" s="304">
        <f t="shared" ca="1" si="452"/>
        <v>-86.391383653119149</v>
      </c>
      <c r="P971" s="310">
        <f t="shared" ca="1" si="453"/>
        <v>23</v>
      </c>
      <c r="Q971" s="304">
        <f t="shared" ca="1" si="454"/>
        <v>0</v>
      </c>
      <c r="R971" s="306">
        <f t="shared" ca="1" si="455"/>
        <v>0</v>
      </c>
      <c r="S971" s="307">
        <f t="shared" ca="1" si="456"/>
        <v>2.7549999999999994</v>
      </c>
      <c r="T971" s="304">
        <f t="shared" ca="1" si="436"/>
        <v>27.026549999999997</v>
      </c>
      <c r="U971" s="311">
        <f t="shared" ca="1" si="437"/>
        <v>0</v>
      </c>
      <c r="V971" s="306">
        <f t="shared" ca="1" si="438"/>
        <v>1.2266415473889956</v>
      </c>
      <c r="W971" s="304">
        <f t="shared" ca="1" si="439"/>
        <v>24.88683217119782</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0.75723888612525592</v>
      </c>
      <c r="AH971" s="304">
        <f t="shared" ca="1" si="463"/>
        <v>-9.0333101934803857</v>
      </c>
    </row>
    <row r="972" spans="1:34" x14ac:dyDescent="0.2">
      <c r="A972" s="347">
        <f t="shared" ca="1" si="441"/>
        <v>1E-4</v>
      </c>
      <c r="B972" s="304">
        <f t="shared" ca="1" si="442"/>
        <v>33.058000000002103</v>
      </c>
      <c r="D972" s="306">
        <f t="shared" ca="1" si="443"/>
        <v>-0.56856344488185739</v>
      </c>
      <c r="E972" s="307">
        <f t="shared" ca="1" si="444"/>
        <v>-0.79457770821390561</v>
      </c>
      <c r="F972" s="304">
        <f t="shared" ca="1" si="445"/>
        <v>0.97704561062746065</v>
      </c>
      <c r="G972" s="306">
        <f t="shared" ca="1" si="446"/>
        <v>6.2649342307758538</v>
      </c>
      <c r="H972" s="307">
        <f t="shared" ca="1" si="447"/>
        <v>-99.340866863479405</v>
      </c>
      <c r="I972" s="304">
        <f t="shared" ca="1" si="448"/>
        <v>99.538219946428057</v>
      </c>
      <c r="J972" s="306">
        <f t="shared" ca="1" si="449"/>
        <v>612.90891036688618</v>
      </c>
      <c r="K972" s="307">
        <f t="shared" ca="1" si="450"/>
        <v>-13.40134842502319</v>
      </c>
      <c r="L972" s="304">
        <f t="shared" ca="1" si="435"/>
        <v>613.05540414120208</v>
      </c>
      <c r="M972" s="306">
        <f t="shared" ca="1" si="451"/>
        <v>-1.507814710412354</v>
      </c>
      <c r="N972" s="304">
        <f t="shared" ca="1" si="452"/>
        <v>-86.391419194368311</v>
      </c>
      <c r="P972" s="310">
        <f t="shared" ca="1" si="453"/>
        <v>23</v>
      </c>
      <c r="Q972" s="304">
        <f t="shared" ca="1" si="454"/>
        <v>0</v>
      </c>
      <c r="R972" s="306">
        <f t="shared" ca="1" si="455"/>
        <v>0</v>
      </c>
      <c r="S972" s="307">
        <f t="shared" ca="1" si="456"/>
        <v>2.7549999999999994</v>
      </c>
      <c r="T972" s="304">
        <f t="shared" ca="1" si="436"/>
        <v>27.026549999999997</v>
      </c>
      <c r="U972" s="311">
        <f t="shared" ca="1" si="437"/>
        <v>0</v>
      </c>
      <c r="V972" s="306">
        <f t="shared" ca="1" si="438"/>
        <v>1.2266427659460069</v>
      </c>
      <c r="W972" s="304">
        <f t="shared" ca="1" si="439"/>
        <v>24.886894758388735</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0.75721655111590458</v>
      </c>
      <c r="AH972" s="304">
        <f t="shared" ca="1" si="463"/>
        <v>-9.0333329115055623</v>
      </c>
    </row>
    <row r="973" spans="1:34" x14ac:dyDescent="0.2">
      <c r="A973" s="347">
        <f t="shared" ca="1" si="441"/>
        <v>1E-4</v>
      </c>
      <c r="B973" s="304">
        <f t="shared" ca="1" si="442"/>
        <v>33.058100000002106</v>
      </c>
      <c r="D973" s="306">
        <f t="shared" ca="1" si="443"/>
        <v>-0.56855928235883058</v>
      </c>
      <c r="E973" s="307">
        <f t="shared" ca="1" si="444"/>
        <v>-0.79455468289738818</v>
      </c>
      <c r="F973" s="304">
        <f t="shared" ca="1" si="445"/>
        <v>0.97702446318941139</v>
      </c>
      <c r="G973" s="306">
        <f t="shared" ca="1" si="446"/>
        <v>6.2648773748476181</v>
      </c>
      <c r="H973" s="307">
        <f t="shared" ca="1" si="447"/>
        <v>-99.340946318947701</v>
      </c>
      <c r="I973" s="304">
        <f t="shared" ca="1" si="448"/>
        <v>99.538295665868858</v>
      </c>
      <c r="J973" s="306">
        <f t="shared" ca="1" si="449"/>
        <v>612.90891036688618</v>
      </c>
      <c r="K973" s="307">
        <f t="shared" ca="1" si="450"/>
        <v>-13.411282515682311</v>
      </c>
      <c r="L973" s="304">
        <f t="shared" ca="1" si="435"/>
        <v>613.05562138018047</v>
      </c>
      <c r="M973" s="306">
        <f t="shared" ca="1" si="451"/>
        <v>-1.5078153307175988</v>
      </c>
      <c r="N973" s="304">
        <f t="shared" ca="1" si="452"/>
        <v>-86.391454735240842</v>
      </c>
      <c r="P973" s="310">
        <f t="shared" ca="1" si="453"/>
        <v>23</v>
      </c>
      <c r="Q973" s="304">
        <f t="shared" ca="1" si="454"/>
        <v>0</v>
      </c>
      <c r="R973" s="306">
        <f t="shared" ca="1" si="455"/>
        <v>0</v>
      </c>
      <c r="S973" s="307">
        <f t="shared" ca="1" si="456"/>
        <v>2.7549999999999994</v>
      </c>
      <c r="T973" s="304">
        <f t="shared" ca="1" si="436"/>
        <v>27.026549999999997</v>
      </c>
      <c r="U973" s="311">
        <f t="shared" ca="1" si="437"/>
        <v>0</v>
      </c>
      <c r="V973" s="306">
        <f t="shared" ca="1" si="438"/>
        <v>1.2266439845052035</v>
      </c>
      <c r="W973" s="304">
        <f t="shared" ca="1" si="439"/>
        <v>24.886957344611169</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0.75719421645024987</v>
      </c>
      <c r="AH973" s="304">
        <f t="shared" ca="1" si="463"/>
        <v>-9.0333556291792156</v>
      </c>
    </row>
    <row r="974" spans="1:34" x14ac:dyDescent="0.2">
      <c r="A974" s="347">
        <f t="shared" ca="1" si="441"/>
        <v>1E-4</v>
      </c>
      <c r="B974" s="304">
        <f t="shared" ca="1" si="442"/>
        <v>33.05820000000211</v>
      </c>
      <c r="D974" s="306">
        <f t="shared" ca="1" si="443"/>
        <v>-0.56855511984459361</v>
      </c>
      <c r="E974" s="307">
        <f t="shared" ca="1" si="444"/>
        <v>-0.79453165793714042</v>
      </c>
      <c r="F974" s="304">
        <f t="shared" ca="1" si="445"/>
        <v>0.97700331614884572</v>
      </c>
      <c r="G974" s="306">
        <f t="shared" ca="1" si="446"/>
        <v>6.2648205193356334</v>
      </c>
      <c r="H974" s="307">
        <f t="shared" ca="1" si="447"/>
        <v>-99.341025772113497</v>
      </c>
      <c r="I974" s="304">
        <f t="shared" ca="1" si="448"/>
        <v>99.53837138307621</v>
      </c>
      <c r="J974" s="306">
        <f t="shared" ca="1" si="449"/>
        <v>612.90891036688618</v>
      </c>
      <c r="K974" s="307">
        <f t="shared" ca="1" si="450"/>
        <v>-13.421216614286864</v>
      </c>
      <c r="L974" s="304">
        <f t="shared" ca="1" si="435"/>
        <v>613.05583878022992</v>
      </c>
      <c r="M974" s="306">
        <f t="shared" ca="1" si="451"/>
        <v>-1.5078159510162705</v>
      </c>
      <c r="N974" s="304">
        <f t="shared" ca="1" si="452"/>
        <v>-86.391490275736771</v>
      </c>
      <c r="P974" s="310">
        <f t="shared" ca="1" si="453"/>
        <v>23</v>
      </c>
      <c r="Q974" s="304">
        <f t="shared" ca="1" si="454"/>
        <v>0</v>
      </c>
      <c r="R974" s="306">
        <f t="shared" ca="1" si="455"/>
        <v>0</v>
      </c>
      <c r="S974" s="307">
        <f t="shared" ca="1" si="456"/>
        <v>2.7549999999999994</v>
      </c>
      <c r="T974" s="304">
        <f t="shared" ca="1" si="436"/>
        <v>27.026549999999997</v>
      </c>
      <c r="U974" s="311">
        <f t="shared" ca="1" si="437"/>
        <v>0</v>
      </c>
      <c r="V974" s="306">
        <f t="shared" ca="1" si="438"/>
        <v>1.2266452030665866</v>
      </c>
      <c r="W974" s="304">
        <f t="shared" ca="1" si="439"/>
        <v>24.887019929865154</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0.75717188212830777</v>
      </c>
      <c r="AH974" s="304">
        <f t="shared" ca="1" si="463"/>
        <v>-9.0333783465013333</v>
      </c>
    </row>
    <row r="975" spans="1:34" x14ac:dyDescent="0.2">
      <c r="A975" s="347">
        <f t="shared" ca="1" si="441"/>
        <v>1E-4</v>
      </c>
      <c r="B975" s="304">
        <f t="shared" ca="1" si="442"/>
        <v>33.058300000002113</v>
      </c>
      <c r="D975" s="306">
        <f t="shared" ca="1" si="443"/>
        <v>-0.56855095733914462</v>
      </c>
      <c r="E975" s="307">
        <f t="shared" ca="1" si="444"/>
        <v>-0.79450863333315169</v>
      </c>
      <c r="F975" s="304">
        <f t="shared" ca="1" si="445"/>
        <v>0.97698216950575423</v>
      </c>
      <c r="G975" s="306">
        <f t="shared" ca="1" si="446"/>
        <v>6.2647636642398998</v>
      </c>
      <c r="H975" s="307">
        <f t="shared" ca="1" si="447"/>
        <v>-99.341105222976836</v>
      </c>
      <c r="I975" s="304">
        <f t="shared" ca="1" si="448"/>
        <v>99.538447098050185</v>
      </c>
      <c r="J975" s="306">
        <f t="shared" ca="1" si="449"/>
        <v>612.90891036688618</v>
      </c>
      <c r="K975" s="307">
        <f t="shared" ca="1" si="450"/>
        <v>-13.431150720836619</v>
      </c>
      <c r="L975" s="304">
        <f t="shared" ca="1" si="435"/>
        <v>613.05605634135077</v>
      </c>
      <c r="M975" s="306">
        <f t="shared" ca="1" si="451"/>
        <v>-1.5078165713083691</v>
      </c>
      <c r="N975" s="304">
        <f t="shared" ca="1" si="452"/>
        <v>-86.391525815856085</v>
      </c>
      <c r="P975" s="310">
        <f t="shared" ca="1" si="453"/>
        <v>23</v>
      </c>
      <c r="Q975" s="304">
        <f t="shared" ca="1" si="454"/>
        <v>0</v>
      </c>
      <c r="R975" s="306">
        <f t="shared" ca="1" si="455"/>
        <v>0</v>
      </c>
      <c r="S975" s="307">
        <f t="shared" ca="1" si="456"/>
        <v>2.7549999999999994</v>
      </c>
      <c r="T975" s="304">
        <f t="shared" ca="1" si="436"/>
        <v>27.026549999999997</v>
      </c>
      <c r="U975" s="311">
        <f t="shared" ca="1" si="437"/>
        <v>0</v>
      </c>
      <c r="V975" s="306">
        <f t="shared" ca="1" si="438"/>
        <v>1.2266464216301558</v>
      </c>
      <c r="W975" s="304">
        <f t="shared" ca="1" si="439"/>
        <v>24.887082514150723</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0.75714954815005875</v>
      </c>
      <c r="AH975" s="304">
        <f t="shared" ca="1" si="463"/>
        <v>-9.0334010634719277</v>
      </c>
    </row>
    <row r="976" spans="1:34" x14ac:dyDescent="0.2">
      <c r="A976" s="347">
        <f t="shared" ca="1" si="441"/>
        <v>1E-4</v>
      </c>
      <c r="B976" s="304">
        <f t="shared" ca="1" si="442"/>
        <v>33.058400000002116</v>
      </c>
      <c r="D976" s="306">
        <f t="shared" ca="1" si="443"/>
        <v>-0.56854679484248694</v>
      </c>
      <c r="E976" s="307">
        <f t="shared" ca="1" si="444"/>
        <v>-0.79448560908541133</v>
      </c>
      <c r="F976" s="304">
        <f t="shared" ca="1" si="445"/>
        <v>0.9769610232601309</v>
      </c>
      <c r="G976" s="306">
        <f t="shared" ca="1" si="446"/>
        <v>6.2647068095604155</v>
      </c>
      <c r="H976" s="307">
        <f t="shared" ca="1" si="447"/>
        <v>-99.341184671537746</v>
      </c>
      <c r="I976" s="304">
        <f t="shared" ca="1" si="448"/>
        <v>99.538522810790795</v>
      </c>
      <c r="J976" s="306">
        <f t="shared" ca="1" si="449"/>
        <v>612.90891036688618</v>
      </c>
      <c r="K976" s="307">
        <f t="shared" ca="1" si="450"/>
        <v>-13.441084835331345</v>
      </c>
      <c r="L976" s="304">
        <f t="shared" ca="1" si="435"/>
        <v>613.05627406354324</v>
      </c>
      <c r="M976" s="306">
        <f t="shared" ca="1" si="451"/>
        <v>-1.5078171915938949</v>
      </c>
      <c r="N976" s="304">
        <f t="shared" ca="1" si="452"/>
        <v>-86.39156135559881</v>
      </c>
      <c r="P976" s="310">
        <f t="shared" ca="1" si="453"/>
        <v>23</v>
      </c>
      <c r="Q976" s="304">
        <f t="shared" ca="1" si="454"/>
        <v>0</v>
      </c>
      <c r="R976" s="306">
        <f t="shared" ca="1" si="455"/>
        <v>0</v>
      </c>
      <c r="S976" s="307">
        <f t="shared" ca="1" si="456"/>
        <v>2.7549999999999994</v>
      </c>
      <c r="T976" s="304">
        <f t="shared" ca="1" si="436"/>
        <v>27.026549999999997</v>
      </c>
      <c r="U976" s="311">
        <f t="shared" ca="1" si="437"/>
        <v>0</v>
      </c>
      <c r="V976" s="306">
        <f t="shared" ca="1" si="438"/>
        <v>1.226647640195911</v>
      </c>
      <c r="W976" s="304">
        <f t="shared" ca="1" si="439"/>
        <v>24.887145097467876</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0.7571272145155028</v>
      </c>
      <c r="AH976" s="304">
        <f t="shared" ca="1" si="463"/>
        <v>-9.0334237800910078</v>
      </c>
    </row>
    <row r="977" spans="1:34" x14ac:dyDescent="0.2">
      <c r="A977" s="347">
        <f t="shared" ca="1" si="441"/>
        <v>1E-4</v>
      </c>
      <c r="B977" s="304">
        <f t="shared" ca="1" si="442"/>
        <v>33.05850000000212</v>
      </c>
      <c r="D977" s="306">
        <f t="shared" ca="1" si="443"/>
        <v>-0.56854263235461822</v>
      </c>
      <c r="E977" s="307">
        <f t="shared" ca="1" si="444"/>
        <v>-0.79446258519391932</v>
      </c>
      <c r="F977" s="304">
        <f t="shared" ca="1" si="445"/>
        <v>0.97693987741197463</v>
      </c>
      <c r="G977" s="306">
        <f t="shared" ca="1" si="446"/>
        <v>6.2646499552971804</v>
      </c>
      <c r="H977" s="307">
        <f t="shared" ca="1" si="447"/>
        <v>-99.341264117796271</v>
      </c>
      <c r="I977" s="304">
        <f t="shared" ca="1" si="448"/>
        <v>99.53859852129807</v>
      </c>
      <c r="J977" s="306">
        <f t="shared" ca="1" si="449"/>
        <v>612.90891036688618</v>
      </c>
      <c r="K977" s="307">
        <f t="shared" ca="1" si="450"/>
        <v>-13.451018957770811</v>
      </c>
      <c r="L977" s="304">
        <f t="shared" ca="1" si="435"/>
        <v>613.05649194680745</v>
      </c>
      <c r="M977" s="306">
        <f t="shared" ca="1" si="451"/>
        <v>-1.5078178118728476</v>
      </c>
      <c r="N977" s="304">
        <f t="shared" ca="1" si="452"/>
        <v>-86.39159689496492</v>
      </c>
      <c r="P977" s="310">
        <f t="shared" ca="1" si="453"/>
        <v>23</v>
      </c>
      <c r="Q977" s="304">
        <f t="shared" ca="1" si="454"/>
        <v>0</v>
      </c>
      <c r="R977" s="306">
        <f t="shared" ca="1" si="455"/>
        <v>0</v>
      </c>
      <c r="S977" s="307">
        <f t="shared" ca="1" si="456"/>
        <v>2.7549999999999994</v>
      </c>
      <c r="T977" s="304">
        <f t="shared" ca="1" si="436"/>
        <v>27.026549999999997</v>
      </c>
      <c r="U977" s="311">
        <f t="shared" ca="1" si="437"/>
        <v>0</v>
      </c>
      <c r="V977" s="306">
        <f t="shared" ca="1" si="438"/>
        <v>1.2266488587638515</v>
      </c>
      <c r="W977" s="304">
        <f t="shared" ca="1" si="439"/>
        <v>24.887207679816598</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0.75710488122463104</v>
      </c>
      <c r="AH977" s="304">
        <f t="shared" ca="1" si="463"/>
        <v>-9.033446496358577</v>
      </c>
    </row>
    <row r="978" spans="1:34" x14ac:dyDescent="0.2">
      <c r="A978" s="347">
        <f t="shared" ca="1" si="441"/>
        <v>1E-4</v>
      </c>
      <c r="B978" s="304">
        <f t="shared" ca="1" si="442"/>
        <v>33.058600000002123</v>
      </c>
      <c r="D978" s="306">
        <f t="shared" ca="1" si="443"/>
        <v>-0.56853846987554291</v>
      </c>
      <c r="E978" s="307">
        <f t="shared" ca="1" si="444"/>
        <v>-0.79443956165867924</v>
      </c>
      <c r="F978" s="304">
        <f t="shared" ca="1" si="445"/>
        <v>0.97691873196129164</v>
      </c>
      <c r="G978" s="306">
        <f t="shared" ca="1" si="446"/>
        <v>6.2645931014501928</v>
      </c>
      <c r="H978" s="307">
        <f t="shared" ca="1" si="447"/>
        <v>-99.341343561752439</v>
      </c>
      <c r="I978" s="304">
        <f t="shared" ca="1" si="448"/>
        <v>99.538674229572038</v>
      </c>
      <c r="J978" s="306">
        <f t="shared" ca="1" si="449"/>
        <v>612.90891036688618</v>
      </c>
      <c r="K978" s="307">
        <f t="shared" ca="1" si="450"/>
        <v>-13.460953088154788</v>
      </c>
      <c r="L978" s="304">
        <f t="shared" ca="1" si="435"/>
        <v>613.05670999114363</v>
      </c>
      <c r="M978" s="306">
        <f t="shared" ca="1" si="451"/>
        <v>-1.5078184321452277</v>
      </c>
      <c r="N978" s="304">
        <f t="shared" ca="1" si="452"/>
        <v>-86.391632433954442</v>
      </c>
      <c r="P978" s="310">
        <f t="shared" ca="1" si="453"/>
        <v>23</v>
      </c>
      <c r="Q978" s="304">
        <f t="shared" ca="1" si="454"/>
        <v>0</v>
      </c>
      <c r="R978" s="306">
        <f t="shared" ca="1" si="455"/>
        <v>0</v>
      </c>
      <c r="S978" s="307">
        <f t="shared" ca="1" si="456"/>
        <v>2.7549999999999994</v>
      </c>
      <c r="T978" s="304">
        <f t="shared" ca="1" si="436"/>
        <v>27.026549999999997</v>
      </c>
      <c r="U978" s="311">
        <f t="shared" ca="1" si="437"/>
        <v>0</v>
      </c>
      <c r="V978" s="306">
        <f t="shared" ca="1" si="438"/>
        <v>1.2266500773339781</v>
      </c>
      <c r="W978" s="304">
        <f t="shared" ca="1" si="439"/>
        <v>24.887270261196921</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0.75708254827745236</v>
      </c>
      <c r="AH978" s="304">
        <f t="shared" ca="1" si="463"/>
        <v>-9.0334692122746283</v>
      </c>
    </row>
    <row r="979" spans="1:34" x14ac:dyDescent="0.2">
      <c r="A979" s="347">
        <f t="shared" ca="1" si="441"/>
        <v>1E-4</v>
      </c>
      <c r="B979" s="304">
        <f t="shared" ca="1" si="442"/>
        <v>33.058700000002126</v>
      </c>
      <c r="D979" s="306">
        <f t="shared" ca="1" si="443"/>
        <v>-0.56853430740525701</v>
      </c>
      <c r="E979" s="307">
        <f t="shared" ca="1" si="444"/>
        <v>-0.79441653847967864</v>
      </c>
      <c r="F979" s="304">
        <f t="shared" ca="1" si="445"/>
        <v>0.97689758690806994</v>
      </c>
      <c r="G979" s="306">
        <f t="shared" ca="1" si="446"/>
        <v>6.2645362480194526</v>
      </c>
      <c r="H979" s="307">
        <f t="shared" ca="1" si="447"/>
        <v>-99.341423003406291</v>
      </c>
      <c r="I979" s="304">
        <f t="shared" ca="1" si="448"/>
        <v>99.538749935612771</v>
      </c>
      <c r="J979" s="306">
        <f t="shared" ca="1" si="449"/>
        <v>612.90891036688618</v>
      </c>
      <c r="K979" s="307">
        <f t="shared" ca="1" si="450"/>
        <v>-13.470887226483047</v>
      </c>
      <c r="L979" s="304">
        <f t="shared" ca="1" si="435"/>
        <v>613.05692819655201</v>
      </c>
      <c r="M979" s="306">
        <f t="shared" ca="1" si="451"/>
        <v>-1.5078190524110349</v>
      </c>
      <c r="N979" s="304">
        <f t="shared" ca="1" si="452"/>
        <v>-86.391667972567376</v>
      </c>
      <c r="P979" s="310">
        <f t="shared" ca="1" si="453"/>
        <v>23</v>
      </c>
      <c r="Q979" s="304">
        <f t="shared" ca="1" si="454"/>
        <v>0</v>
      </c>
      <c r="R979" s="306">
        <f t="shared" ca="1" si="455"/>
        <v>0</v>
      </c>
      <c r="S979" s="307">
        <f t="shared" ca="1" si="456"/>
        <v>2.7549999999999994</v>
      </c>
      <c r="T979" s="304">
        <f t="shared" ca="1" si="436"/>
        <v>27.026549999999997</v>
      </c>
      <c r="U979" s="311">
        <f t="shared" ca="1" si="437"/>
        <v>0</v>
      </c>
      <c r="V979" s="306">
        <f t="shared" ca="1" si="438"/>
        <v>1.2266512959062907</v>
      </c>
      <c r="W979" s="304">
        <f t="shared" ca="1" si="439"/>
        <v>24.887332841608867</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0.75706021567395432</v>
      </c>
      <c r="AH979" s="304">
        <f t="shared" ca="1" si="463"/>
        <v>-9.0334919278391741</v>
      </c>
    </row>
    <row r="980" spans="1:34" x14ac:dyDescent="0.2">
      <c r="A980" s="347">
        <f t="shared" ca="1" si="441"/>
        <v>1E-4</v>
      </c>
      <c r="B980" s="304">
        <f t="shared" ca="1" si="442"/>
        <v>33.05880000000213</v>
      </c>
      <c r="D980" s="306">
        <f t="shared" ca="1" si="443"/>
        <v>-0.56853014494376608</v>
      </c>
      <c r="E980" s="307">
        <f t="shared" ca="1" si="444"/>
        <v>-0.79439351565691219</v>
      </c>
      <c r="F980" s="304">
        <f t="shared" ca="1" si="445"/>
        <v>0.97687644225230874</v>
      </c>
      <c r="G980" s="306">
        <f t="shared" ca="1" si="446"/>
        <v>6.2644793950049582</v>
      </c>
      <c r="H980" s="307">
        <f t="shared" ca="1" si="447"/>
        <v>-99.341502442757857</v>
      </c>
      <c r="I980" s="304">
        <f t="shared" ca="1" si="448"/>
        <v>99.538825639420253</v>
      </c>
      <c r="J980" s="306">
        <f t="shared" ca="1" si="449"/>
        <v>612.90891036688618</v>
      </c>
      <c r="K980" s="307">
        <f t="shared" ca="1" si="450"/>
        <v>-13.480821372755354</v>
      </c>
      <c r="L980" s="304">
        <f t="shared" ca="1" si="435"/>
        <v>613.0571465630328</v>
      </c>
      <c r="M980" s="306">
        <f t="shared" ca="1" si="451"/>
        <v>-1.5078196726702695</v>
      </c>
      <c r="N980" s="304">
        <f t="shared" ca="1" si="452"/>
        <v>-86.391703510803723</v>
      </c>
      <c r="P980" s="310">
        <f t="shared" ca="1" si="453"/>
        <v>23</v>
      </c>
      <c r="Q980" s="304">
        <f t="shared" ca="1" si="454"/>
        <v>0</v>
      </c>
      <c r="R980" s="306">
        <f t="shared" ca="1" si="455"/>
        <v>0</v>
      </c>
      <c r="S980" s="307">
        <f t="shared" ca="1" si="456"/>
        <v>2.7549999999999994</v>
      </c>
      <c r="T980" s="304">
        <f t="shared" ca="1" si="436"/>
        <v>27.026549999999997</v>
      </c>
      <c r="U980" s="311">
        <f t="shared" ca="1" si="437"/>
        <v>0</v>
      </c>
      <c r="V980" s="306">
        <f t="shared" ca="1" si="438"/>
        <v>1.2266525144807892</v>
      </c>
      <c r="W980" s="304">
        <f t="shared" ca="1" si="439"/>
        <v>24.887395421052425</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0.75703788341412803</v>
      </c>
      <c r="AH980" s="304">
        <f t="shared" ca="1" si="463"/>
        <v>-9.0335146430522215</v>
      </c>
    </row>
    <row r="981" spans="1:34" x14ac:dyDescent="0.2">
      <c r="A981" s="347">
        <f t="shared" ca="1" si="441"/>
        <v>1E-4</v>
      </c>
      <c r="B981" s="304">
        <f t="shared" ca="1" si="442"/>
        <v>33.058900000002133</v>
      </c>
      <c r="D981" s="306">
        <f t="shared" ca="1" si="443"/>
        <v>-0.56852598249106701</v>
      </c>
      <c r="E981" s="307">
        <f t="shared" ca="1" si="444"/>
        <v>-0.79437049319038344</v>
      </c>
      <c r="F981" s="304">
        <f t="shared" ca="1" si="445"/>
        <v>0.97685529799400994</v>
      </c>
      <c r="G981" s="306">
        <f t="shared" ca="1" si="446"/>
        <v>6.2644225424067095</v>
      </c>
      <c r="H981" s="307">
        <f t="shared" ca="1" si="447"/>
        <v>-99.34158187980718</v>
      </c>
      <c r="I981" s="304">
        <f t="shared" ca="1" si="448"/>
        <v>99.538901340994556</v>
      </c>
      <c r="J981" s="306">
        <f t="shared" ca="1" si="449"/>
        <v>612.90891036688618</v>
      </c>
      <c r="K981" s="307">
        <f t="shared" ca="1" si="450"/>
        <v>-13.490755526971483</v>
      </c>
      <c r="L981" s="304">
        <f t="shared" ca="1" si="435"/>
        <v>613.05736509058613</v>
      </c>
      <c r="M981" s="306">
        <f t="shared" ca="1" si="451"/>
        <v>-1.5078202929229316</v>
      </c>
      <c r="N981" s="304">
        <f t="shared" ca="1" si="452"/>
        <v>-86.391739048663496</v>
      </c>
      <c r="P981" s="310">
        <f t="shared" ca="1" si="453"/>
        <v>23</v>
      </c>
      <c r="Q981" s="304">
        <f t="shared" ca="1" si="454"/>
        <v>0</v>
      </c>
      <c r="R981" s="306">
        <f t="shared" ca="1" si="455"/>
        <v>0</v>
      </c>
      <c r="S981" s="307">
        <f t="shared" ca="1" si="456"/>
        <v>2.7549999999999994</v>
      </c>
      <c r="T981" s="304">
        <f t="shared" ca="1" si="436"/>
        <v>27.026549999999997</v>
      </c>
      <c r="U981" s="311">
        <f t="shared" ca="1" si="437"/>
        <v>0</v>
      </c>
      <c r="V981" s="306">
        <f t="shared" ca="1" si="438"/>
        <v>1.2266537330574734</v>
      </c>
      <c r="W981" s="304">
        <f t="shared" ca="1" si="439"/>
        <v>24.887457999527626</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0.75701555149798061</v>
      </c>
      <c r="AH981" s="304">
        <f t="shared" ca="1" si="463"/>
        <v>-9.033537357913767</v>
      </c>
    </row>
    <row r="982" spans="1:34" x14ac:dyDescent="0.2">
      <c r="A982" s="347">
        <f t="shared" ca="1" si="441"/>
        <v>1E-4</v>
      </c>
      <c r="B982" s="304">
        <f t="shared" ca="1" si="442"/>
        <v>33.059000000002136</v>
      </c>
      <c r="D982" s="306">
        <f t="shared" ca="1" si="443"/>
        <v>-0.56852182004716156</v>
      </c>
      <c r="E982" s="307">
        <f t="shared" ca="1" si="444"/>
        <v>-0.79434747108007819</v>
      </c>
      <c r="F982" s="304">
        <f t="shared" ca="1" si="445"/>
        <v>0.97683415413316332</v>
      </c>
      <c r="G982" s="306">
        <f t="shared" ca="1" si="446"/>
        <v>6.2643656902247047</v>
      </c>
      <c r="H982" s="307">
        <f t="shared" ca="1" si="447"/>
        <v>-99.341661314554287</v>
      </c>
      <c r="I982" s="304">
        <f t="shared" ca="1" si="448"/>
        <v>99.538977040335681</v>
      </c>
      <c r="J982" s="306">
        <f t="shared" ca="1" si="449"/>
        <v>612.90891036688618</v>
      </c>
      <c r="K982" s="307">
        <f t="shared" ca="1" si="450"/>
        <v>-13.500689689131201</v>
      </c>
      <c r="L982" s="304">
        <f t="shared" ca="1" si="435"/>
        <v>613.05758377921234</v>
      </c>
      <c r="M982" s="306">
        <f t="shared" ca="1" si="451"/>
        <v>-1.5078209131690214</v>
      </c>
      <c r="N982" s="304">
        <f t="shared" ca="1" si="452"/>
        <v>-86.391774586146695</v>
      </c>
      <c r="P982" s="310">
        <f t="shared" ca="1" si="453"/>
        <v>23</v>
      </c>
      <c r="Q982" s="304">
        <f t="shared" ca="1" si="454"/>
        <v>0</v>
      </c>
      <c r="R982" s="306">
        <f t="shared" ca="1" si="455"/>
        <v>0</v>
      </c>
      <c r="S982" s="307">
        <f t="shared" ca="1" si="456"/>
        <v>2.7549999999999994</v>
      </c>
      <c r="T982" s="304">
        <f t="shared" ca="1" si="436"/>
        <v>27.026549999999997</v>
      </c>
      <c r="U982" s="311">
        <f t="shared" ca="1" si="437"/>
        <v>0</v>
      </c>
      <c r="V982" s="306">
        <f t="shared" ca="1" si="438"/>
        <v>1.2266549516363434</v>
      </c>
      <c r="W982" s="304">
        <f t="shared" ca="1" si="439"/>
        <v>24.887520577034461</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0.75699321992549962</v>
      </c>
      <c r="AH982" s="304">
        <f t="shared" ca="1" si="463"/>
        <v>-9.033560072423823</v>
      </c>
    </row>
    <row r="983" spans="1:34" x14ac:dyDescent="0.2">
      <c r="A983" s="347">
        <f t="shared" ca="1" si="441"/>
        <v>1E-4</v>
      </c>
      <c r="B983" s="304">
        <f t="shared" ca="1" si="442"/>
        <v>33.05910000000214</v>
      </c>
      <c r="D983" s="306">
        <f t="shared" ca="1" si="443"/>
        <v>-0.56851765761204864</v>
      </c>
      <c r="E983" s="307">
        <f t="shared" ca="1" si="444"/>
        <v>-0.79432444932600532</v>
      </c>
      <c r="F983" s="304">
        <f t="shared" ca="1" si="445"/>
        <v>0.97681301066977611</v>
      </c>
      <c r="G983" s="306">
        <f t="shared" ca="1" si="446"/>
        <v>6.2643088384589438</v>
      </c>
      <c r="H983" s="307">
        <f t="shared" ca="1" si="447"/>
        <v>-99.341740746999221</v>
      </c>
      <c r="I983" s="304">
        <f t="shared" ca="1" si="448"/>
        <v>99.539052737443711</v>
      </c>
      <c r="J983" s="306">
        <f t="shared" ca="1" si="449"/>
        <v>612.90891036688618</v>
      </c>
      <c r="K983" s="307">
        <f t="shared" ca="1" si="450"/>
        <v>-13.510623859234279</v>
      </c>
      <c r="L983" s="304">
        <f t="shared" ca="1" si="435"/>
        <v>613.05780262891153</v>
      </c>
      <c r="M983" s="306">
        <f t="shared" ca="1" si="451"/>
        <v>-1.5078215334085388</v>
      </c>
      <c r="N983" s="304">
        <f t="shared" ca="1" si="452"/>
        <v>-86.391810123253322</v>
      </c>
      <c r="P983" s="310">
        <f t="shared" ca="1" si="453"/>
        <v>23</v>
      </c>
      <c r="Q983" s="304">
        <f t="shared" ca="1" si="454"/>
        <v>0</v>
      </c>
      <c r="R983" s="306">
        <f t="shared" ca="1" si="455"/>
        <v>0</v>
      </c>
      <c r="S983" s="307">
        <f t="shared" ca="1" si="456"/>
        <v>2.7549999999999994</v>
      </c>
      <c r="T983" s="304">
        <f t="shared" ca="1" si="436"/>
        <v>27.026549999999997</v>
      </c>
      <c r="U983" s="311">
        <f t="shared" ca="1" si="437"/>
        <v>0</v>
      </c>
      <c r="V983" s="306">
        <f t="shared" ca="1" si="438"/>
        <v>1.226656170217399</v>
      </c>
      <c r="W983" s="304">
        <f t="shared" ca="1" si="439"/>
        <v>24.887583153572965</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0.75697088869668683</v>
      </c>
      <c r="AH983" s="304">
        <f t="shared" ca="1" si="463"/>
        <v>-9.0335827865823841</v>
      </c>
    </row>
    <row r="984" spans="1:34" x14ac:dyDescent="0.2">
      <c r="A984" s="347">
        <f t="shared" ca="1" si="441"/>
        <v>1E-4</v>
      </c>
      <c r="B984" s="304">
        <f t="shared" ca="1" si="442"/>
        <v>33.059200000002143</v>
      </c>
      <c r="D984" s="306">
        <f t="shared" ca="1" si="443"/>
        <v>-0.56851349518573191</v>
      </c>
      <c r="E984" s="307">
        <f t="shared" ca="1" si="444"/>
        <v>-0.79430142792814706</v>
      </c>
      <c r="F984" s="304">
        <f t="shared" ca="1" si="445"/>
        <v>0.97679186760383641</v>
      </c>
      <c r="G984" s="306">
        <f t="shared" ca="1" si="446"/>
        <v>6.2642519871094251</v>
      </c>
      <c r="H984" s="307">
        <f t="shared" ca="1" si="447"/>
        <v>-99.341820177142012</v>
      </c>
      <c r="I984" s="304">
        <f t="shared" ca="1" si="448"/>
        <v>99.539128432318634</v>
      </c>
      <c r="J984" s="306">
        <f t="shared" ca="1" si="449"/>
        <v>612.90891036688618</v>
      </c>
      <c r="K984" s="307">
        <f t="shared" ca="1" si="450"/>
        <v>-13.520558037280486</v>
      </c>
      <c r="L984" s="304">
        <f t="shared" ca="1" si="435"/>
        <v>613.05802163968394</v>
      </c>
      <c r="M984" s="306">
        <f t="shared" ca="1" si="451"/>
        <v>-1.5078221536414838</v>
      </c>
      <c r="N984" s="304">
        <f t="shared" ca="1" si="452"/>
        <v>-86.391845659983389</v>
      </c>
      <c r="P984" s="310">
        <f t="shared" ca="1" si="453"/>
        <v>23</v>
      </c>
      <c r="Q984" s="304">
        <f t="shared" ca="1" si="454"/>
        <v>0</v>
      </c>
      <c r="R984" s="306">
        <f t="shared" ca="1" si="455"/>
        <v>0</v>
      </c>
      <c r="S984" s="307">
        <f t="shared" ca="1" si="456"/>
        <v>2.7549999999999994</v>
      </c>
      <c r="T984" s="304">
        <f t="shared" ca="1" si="436"/>
        <v>27.026549999999997</v>
      </c>
      <c r="U984" s="311">
        <f t="shared" ca="1" si="437"/>
        <v>0</v>
      </c>
      <c r="V984" s="306">
        <f t="shared" ca="1" si="438"/>
        <v>1.2266573888006407</v>
      </c>
      <c r="W984" s="304">
        <f t="shared" ca="1" si="439"/>
        <v>24.887645729143131</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0.75694855781153159</v>
      </c>
      <c r="AH984" s="304">
        <f t="shared" ca="1" si="463"/>
        <v>-9.0336055003894629</v>
      </c>
    </row>
    <row r="985" spans="1:34" x14ac:dyDescent="0.2">
      <c r="A985" s="347">
        <f t="shared" ca="1" si="441"/>
        <v>1E-4</v>
      </c>
      <c r="B985" s="304">
        <f t="shared" ca="1" si="442"/>
        <v>33.059300000002146</v>
      </c>
      <c r="D985" s="306">
        <f t="shared" ca="1" si="443"/>
        <v>-0.56850933276821081</v>
      </c>
      <c r="E985" s="307">
        <f t="shared" ca="1" si="444"/>
        <v>-0.79427840688650519</v>
      </c>
      <c r="F985" s="304">
        <f t="shared" ca="1" si="445"/>
        <v>0.97677072493534578</v>
      </c>
      <c r="G985" s="306">
        <f t="shared" ca="1" si="446"/>
        <v>6.2641951361761485</v>
      </c>
      <c r="H985" s="307">
        <f t="shared" ca="1" si="447"/>
        <v>-99.3418996049827</v>
      </c>
      <c r="I985" s="304">
        <f t="shared" ca="1" si="448"/>
        <v>99.539204124960506</v>
      </c>
      <c r="J985" s="306">
        <f t="shared" ca="1" si="449"/>
        <v>612.90891036688618</v>
      </c>
      <c r="K985" s="307">
        <f t="shared" ca="1" si="450"/>
        <v>-13.530492223269592</v>
      </c>
      <c r="L985" s="304">
        <f t="shared" ca="1" si="435"/>
        <v>613.0582408115298</v>
      </c>
      <c r="M985" s="306">
        <f t="shared" ca="1" si="451"/>
        <v>-1.5078227738678567</v>
      </c>
      <c r="N985" s="304">
        <f t="shared" ca="1" si="452"/>
        <v>-86.391881196336897</v>
      </c>
      <c r="P985" s="310">
        <f t="shared" ca="1" si="453"/>
        <v>23</v>
      </c>
      <c r="Q985" s="304">
        <f t="shared" ca="1" si="454"/>
        <v>0</v>
      </c>
      <c r="R985" s="306">
        <f t="shared" ca="1" si="455"/>
        <v>0</v>
      </c>
      <c r="S985" s="307">
        <f t="shared" ca="1" si="456"/>
        <v>2.7549999999999994</v>
      </c>
      <c r="T985" s="304">
        <f t="shared" ca="1" si="436"/>
        <v>27.026549999999997</v>
      </c>
      <c r="U985" s="311">
        <f t="shared" ca="1" si="437"/>
        <v>0</v>
      </c>
      <c r="V985" s="306">
        <f t="shared" ca="1" si="438"/>
        <v>1.2266586073860675</v>
      </c>
      <c r="W985" s="304">
        <f t="shared" ca="1" si="439"/>
        <v>24.887708303744962</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0.75692622727003744</v>
      </c>
      <c r="AH985" s="304">
        <f t="shared" ca="1" si="463"/>
        <v>-9.0336282138450592</v>
      </c>
    </row>
    <row r="986" spans="1:34" x14ac:dyDescent="0.2">
      <c r="A986" s="347">
        <f t="shared" ca="1" si="441"/>
        <v>1E-4</v>
      </c>
      <c r="B986" s="304">
        <f t="shared" ca="1" si="442"/>
        <v>33.05940000000215</v>
      </c>
      <c r="D986" s="306">
        <f t="shared" ca="1" si="443"/>
        <v>-0.56850517035948422</v>
      </c>
      <c r="E986" s="307">
        <f t="shared" ca="1" si="444"/>
        <v>-0.79425538620108505</v>
      </c>
      <c r="F986" s="304">
        <f t="shared" ca="1" si="445"/>
        <v>0.97674958266430856</v>
      </c>
      <c r="G986" s="306">
        <f t="shared" ca="1" si="446"/>
        <v>6.2641382856591123</v>
      </c>
      <c r="H986" s="307">
        <f t="shared" ca="1" si="447"/>
        <v>-99.341979030521316</v>
      </c>
      <c r="I986" s="304">
        <f t="shared" ca="1" si="448"/>
        <v>99.539279815369355</v>
      </c>
      <c r="J986" s="306">
        <f t="shared" ca="1" si="449"/>
        <v>612.90891036688618</v>
      </c>
      <c r="K986" s="307">
        <f t="shared" ca="1" si="450"/>
        <v>-13.540426417201367</v>
      </c>
      <c r="L986" s="304">
        <f t="shared" ca="1" si="435"/>
        <v>613.05846014444933</v>
      </c>
      <c r="M986" s="306">
        <f t="shared" ca="1" si="451"/>
        <v>-1.5078233940876575</v>
      </c>
      <c r="N986" s="304">
        <f t="shared" ca="1" si="452"/>
        <v>-86.391916732313859</v>
      </c>
      <c r="P986" s="310">
        <f t="shared" ca="1" si="453"/>
        <v>23</v>
      </c>
      <c r="Q986" s="304">
        <f t="shared" ca="1" si="454"/>
        <v>0</v>
      </c>
      <c r="R986" s="306">
        <f t="shared" ca="1" si="455"/>
        <v>0</v>
      </c>
      <c r="S986" s="307">
        <f t="shared" ca="1" si="456"/>
        <v>2.7549999999999994</v>
      </c>
      <c r="T986" s="304">
        <f t="shared" ca="1" si="436"/>
        <v>27.026549999999997</v>
      </c>
      <c r="U986" s="311">
        <f t="shared" ca="1" si="437"/>
        <v>0</v>
      </c>
      <c r="V986" s="306">
        <f t="shared" ca="1" si="438"/>
        <v>1.2266598259736805</v>
      </c>
      <c r="W986" s="304">
        <f t="shared" ca="1" si="439"/>
        <v>24.887770877378493</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0.75690389707220262</v>
      </c>
      <c r="AH986" s="304">
        <f t="shared" ca="1" si="463"/>
        <v>-9.0336509269491714</v>
      </c>
    </row>
    <row r="987" spans="1:34" x14ac:dyDescent="0.2">
      <c r="A987" s="347">
        <f t="shared" ca="1" si="441"/>
        <v>1E-4</v>
      </c>
      <c r="B987" s="304">
        <f t="shared" ca="1" si="442"/>
        <v>33.059500000002153</v>
      </c>
      <c r="D987" s="306">
        <f t="shared" ca="1" si="443"/>
        <v>-0.56850100795955405</v>
      </c>
      <c r="E987" s="307">
        <f t="shared" ca="1" si="444"/>
        <v>-0.79423236587186885</v>
      </c>
      <c r="F987" s="304">
        <f t="shared" ca="1" si="445"/>
        <v>0.97672844079071186</v>
      </c>
      <c r="G987" s="306">
        <f t="shared" ca="1" si="446"/>
        <v>6.2640814355583165</v>
      </c>
      <c r="H987" s="307">
        <f t="shared" ca="1" si="447"/>
        <v>-99.3420584537579</v>
      </c>
      <c r="I987" s="304">
        <f t="shared" ca="1" si="448"/>
        <v>99.539355503545224</v>
      </c>
      <c r="J987" s="306">
        <f t="shared" ca="1" si="449"/>
        <v>612.90891036688618</v>
      </c>
      <c r="K987" s="307">
        <f t="shared" ca="1" si="450"/>
        <v>-13.550360619075581</v>
      </c>
      <c r="L987" s="304">
        <f t="shared" ca="1" si="435"/>
        <v>613.05867963844264</v>
      </c>
      <c r="M987" s="306">
        <f t="shared" ca="1" si="451"/>
        <v>-1.5078240143008863</v>
      </c>
      <c r="N987" s="304">
        <f t="shared" ca="1" si="452"/>
        <v>-86.391952267914263</v>
      </c>
      <c r="P987" s="310">
        <f t="shared" ca="1" si="453"/>
        <v>23</v>
      </c>
      <c r="Q987" s="304">
        <f t="shared" ca="1" si="454"/>
        <v>0</v>
      </c>
      <c r="R987" s="306">
        <f t="shared" ca="1" si="455"/>
        <v>0</v>
      </c>
      <c r="S987" s="307">
        <f t="shared" ca="1" si="456"/>
        <v>2.7549999999999994</v>
      </c>
      <c r="T987" s="304">
        <f t="shared" ca="1" si="436"/>
        <v>27.026549999999997</v>
      </c>
      <c r="U987" s="311">
        <f t="shared" ca="1" si="437"/>
        <v>0</v>
      </c>
      <c r="V987" s="306">
        <f t="shared" ca="1" si="438"/>
        <v>1.2266610445634789</v>
      </c>
      <c r="W987" s="304">
        <f t="shared" ca="1" si="439"/>
        <v>24.887833450043725</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0.75688156721801469</v>
      </c>
      <c r="AH987" s="304">
        <f t="shared" ca="1" si="463"/>
        <v>-9.0336736397018136</v>
      </c>
    </row>
    <row r="988" spans="1:34" x14ac:dyDescent="0.2">
      <c r="A988" s="347">
        <f t="shared" ca="1" si="441"/>
        <v>1E-4</v>
      </c>
      <c r="B988" s="304">
        <f t="shared" ca="1" si="442"/>
        <v>33.059600000002156</v>
      </c>
      <c r="D988" s="306">
        <f t="shared" ca="1" si="443"/>
        <v>-0.56849684556842139</v>
      </c>
      <c r="E988" s="307">
        <f t="shared" ca="1" si="444"/>
        <v>-0.79420934589885483</v>
      </c>
      <c r="F988" s="304">
        <f t="shared" ca="1" si="445"/>
        <v>0.97670729931455535</v>
      </c>
      <c r="G988" s="306">
        <f t="shared" ca="1" si="446"/>
        <v>6.2640245858737593</v>
      </c>
      <c r="H988" s="307">
        <f t="shared" ca="1" si="447"/>
        <v>-99.342137874692497</v>
      </c>
      <c r="I988" s="304">
        <f t="shared" ca="1" si="448"/>
        <v>99.539431189488141</v>
      </c>
      <c r="J988" s="306">
        <f t="shared" ca="1" si="449"/>
        <v>612.90891036688618</v>
      </c>
      <c r="K988" s="307">
        <f t="shared" ca="1" si="450"/>
        <v>-13.560294828892005</v>
      </c>
      <c r="L988" s="304">
        <f t="shared" ca="1" si="435"/>
        <v>613.05889929351008</v>
      </c>
      <c r="M988" s="306">
        <f t="shared" ca="1" si="451"/>
        <v>-1.5078246345075432</v>
      </c>
      <c r="N988" s="304">
        <f t="shared" ca="1" si="452"/>
        <v>-86.391987803138136</v>
      </c>
      <c r="P988" s="310">
        <f t="shared" ca="1" si="453"/>
        <v>23</v>
      </c>
      <c r="Q988" s="304">
        <f t="shared" ca="1" si="454"/>
        <v>0</v>
      </c>
      <c r="R988" s="306">
        <f t="shared" ca="1" si="455"/>
        <v>0</v>
      </c>
      <c r="S988" s="307">
        <f t="shared" ca="1" si="456"/>
        <v>2.7549999999999994</v>
      </c>
      <c r="T988" s="304">
        <f t="shared" ca="1" si="436"/>
        <v>27.026549999999997</v>
      </c>
      <c r="U988" s="311">
        <f t="shared" ca="1" si="437"/>
        <v>0</v>
      </c>
      <c r="V988" s="306">
        <f t="shared" ca="1" si="438"/>
        <v>1.2266622631554627</v>
      </c>
      <c r="W988" s="304">
        <f t="shared" ca="1" si="439"/>
        <v>24.887896021740659</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0.7568592377074701</v>
      </c>
      <c r="AH988" s="304">
        <f t="shared" ca="1" si="463"/>
        <v>-9.0336963521029876</v>
      </c>
    </row>
    <row r="989" spans="1:34" x14ac:dyDescent="0.2">
      <c r="A989" s="347">
        <f t="shared" ca="1" si="441"/>
        <v>1E-4</v>
      </c>
      <c r="B989" s="304">
        <f t="shared" ca="1" si="442"/>
        <v>33.059700000002159</v>
      </c>
      <c r="D989" s="306">
        <f t="shared" ca="1" si="443"/>
        <v>-0.56849268318608559</v>
      </c>
      <c r="E989" s="307">
        <f t="shared" ca="1" si="444"/>
        <v>-0.79418632628204477</v>
      </c>
      <c r="F989" s="304">
        <f t="shared" ca="1" si="445"/>
        <v>0.9766861582358406</v>
      </c>
      <c r="G989" s="306">
        <f t="shared" ca="1" si="446"/>
        <v>6.2639677366054407</v>
      </c>
      <c r="H989" s="307">
        <f t="shared" ca="1" si="447"/>
        <v>-99.34221729332512</v>
      </c>
      <c r="I989" s="304">
        <f t="shared" ca="1" si="448"/>
        <v>99.539506873198135</v>
      </c>
      <c r="J989" s="306">
        <f t="shared" ca="1" si="449"/>
        <v>612.90891036688618</v>
      </c>
      <c r="K989" s="307">
        <f t="shared" ca="1" si="450"/>
        <v>-13.570229046650406</v>
      </c>
      <c r="L989" s="304">
        <f t="shared" ca="1" si="435"/>
        <v>613.05911910965176</v>
      </c>
      <c r="M989" s="306">
        <f t="shared" ca="1" si="451"/>
        <v>-1.5078252547076281</v>
      </c>
      <c r="N989" s="304">
        <f t="shared" ca="1" si="452"/>
        <v>-86.392023337985449</v>
      </c>
      <c r="P989" s="310">
        <f t="shared" ca="1" si="453"/>
        <v>23</v>
      </c>
      <c r="Q989" s="304">
        <f t="shared" ca="1" si="454"/>
        <v>0</v>
      </c>
      <c r="R989" s="306">
        <f t="shared" ca="1" si="455"/>
        <v>0</v>
      </c>
      <c r="S989" s="307">
        <f t="shared" ca="1" si="456"/>
        <v>2.7549999999999994</v>
      </c>
      <c r="T989" s="304">
        <f t="shared" ca="1" si="436"/>
        <v>27.026549999999997</v>
      </c>
      <c r="U989" s="311">
        <f t="shared" ca="1" si="437"/>
        <v>0</v>
      </c>
      <c r="V989" s="306">
        <f t="shared" ca="1" si="438"/>
        <v>1.2266634817496327</v>
      </c>
      <c r="W989" s="304">
        <f t="shared" ca="1" si="439"/>
        <v>24.887958592469325</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0.75683690854057417</v>
      </c>
      <c r="AH989" s="304">
        <f t="shared" ca="1" si="463"/>
        <v>-9.0337190641526917</v>
      </c>
    </row>
    <row r="990" spans="1:34" x14ac:dyDescent="0.2">
      <c r="A990" s="347">
        <f t="shared" ca="1" si="441"/>
        <v>1E-4</v>
      </c>
      <c r="B990" s="304">
        <f t="shared" ca="1" si="442"/>
        <v>33.059800000002163</v>
      </c>
      <c r="D990" s="306">
        <f t="shared" ca="1" si="443"/>
        <v>-0.5684885208125503</v>
      </c>
      <c r="E990" s="307">
        <f t="shared" ca="1" si="444"/>
        <v>-0.79416330702142979</v>
      </c>
      <c r="F990" s="304">
        <f t="shared" ca="1" si="445"/>
        <v>0.97666501755456314</v>
      </c>
      <c r="G990" s="306">
        <f t="shared" ca="1" si="446"/>
        <v>6.2639108877533598</v>
      </c>
      <c r="H990" s="307">
        <f t="shared" ca="1" si="447"/>
        <v>-99.342296709655827</v>
      </c>
      <c r="I990" s="304">
        <f t="shared" ca="1" si="448"/>
        <v>99.539582554675249</v>
      </c>
      <c r="J990" s="306">
        <f t="shared" ca="1" si="449"/>
        <v>612.90891036688618</v>
      </c>
      <c r="K990" s="307">
        <f t="shared" ca="1" si="450"/>
        <v>-13.580163272350555</v>
      </c>
      <c r="L990" s="304">
        <f t="shared" ca="1" si="435"/>
        <v>613.05933908686802</v>
      </c>
      <c r="M990" s="306">
        <f t="shared" ca="1" si="451"/>
        <v>-1.5078258749011415</v>
      </c>
      <c r="N990" s="304">
        <f t="shared" ca="1" si="452"/>
        <v>-86.392058872456246</v>
      </c>
      <c r="P990" s="310">
        <f t="shared" ca="1" si="453"/>
        <v>23</v>
      </c>
      <c r="Q990" s="304">
        <f t="shared" ca="1" si="454"/>
        <v>0</v>
      </c>
      <c r="R990" s="306">
        <f t="shared" ca="1" si="455"/>
        <v>0</v>
      </c>
      <c r="S990" s="307">
        <f t="shared" ca="1" si="456"/>
        <v>2.7549999999999994</v>
      </c>
      <c r="T990" s="304">
        <f t="shared" ca="1" si="436"/>
        <v>27.026549999999997</v>
      </c>
      <c r="U990" s="311">
        <f t="shared" ca="1" si="437"/>
        <v>0</v>
      </c>
      <c r="V990" s="306">
        <f t="shared" ca="1" si="438"/>
        <v>1.2266647003459881</v>
      </c>
      <c r="W990" s="304">
        <f t="shared" ca="1" si="439"/>
        <v>24.888021162229727</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0.7568145797173127</v>
      </c>
      <c r="AH990" s="304">
        <f t="shared" ca="1" si="463"/>
        <v>-9.0337417758509364</v>
      </c>
    </row>
    <row r="991" spans="1:34" x14ac:dyDescent="0.2">
      <c r="A991" s="347">
        <f t="shared" ca="1" si="441"/>
        <v>1E-4</v>
      </c>
      <c r="B991" s="304">
        <f t="shared" ca="1" si="442"/>
        <v>33.059900000002166</v>
      </c>
      <c r="D991" s="306">
        <f t="shared" ca="1" si="443"/>
        <v>-0.56848435844781064</v>
      </c>
      <c r="E991" s="307">
        <f t="shared" ca="1" si="444"/>
        <v>-0.79414028811700277</v>
      </c>
      <c r="F991" s="304">
        <f t="shared" ca="1" si="445"/>
        <v>0.97664387727071478</v>
      </c>
      <c r="G991" s="306">
        <f t="shared" ca="1" si="446"/>
        <v>6.2638540393175148</v>
      </c>
      <c r="H991" s="307">
        <f t="shared" ca="1" si="447"/>
        <v>-99.342376123684645</v>
      </c>
      <c r="I991" s="304">
        <f t="shared" ca="1" si="448"/>
        <v>99.539658233919525</v>
      </c>
      <c r="J991" s="306">
        <f t="shared" ca="1" si="449"/>
        <v>612.90891036688618</v>
      </c>
      <c r="K991" s="307">
        <f t="shared" ca="1" si="450"/>
        <v>-13.590097505992222</v>
      </c>
      <c r="L991" s="304">
        <f t="shared" ca="1" si="435"/>
        <v>613.05955922515886</v>
      </c>
      <c r="M991" s="306">
        <f t="shared" ca="1" si="451"/>
        <v>-1.5078264950880831</v>
      </c>
      <c r="N991" s="304">
        <f t="shared" ca="1" si="452"/>
        <v>-86.392094406550513</v>
      </c>
      <c r="P991" s="310">
        <f t="shared" ca="1" si="453"/>
        <v>23</v>
      </c>
      <c r="Q991" s="304">
        <f t="shared" ca="1" si="454"/>
        <v>0</v>
      </c>
      <c r="R991" s="306">
        <f t="shared" ca="1" si="455"/>
        <v>0</v>
      </c>
      <c r="S991" s="307">
        <f t="shared" ca="1" si="456"/>
        <v>2.7549999999999994</v>
      </c>
      <c r="T991" s="304">
        <f t="shared" ca="1" si="436"/>
        <v>27.026549999999997</v>
      </c>
      <c r="U991" s="311">
        <f t="shared" ca="1" si="437"/>
        <v>0</v>
      </c>
      <c r="V991" s="306">
        <f t="shared" ca="1" si="438"/>
        <v>1.2266659189445288</v>
      </c>
      <c r="W991" s="304">
        <f t="shared" ca="1" si="439"/>
        <v>24.888083731021872</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0.75679225123768568</v>
      </c>
      <c r="AH991" s="304">
        <f t="shared" ca="1" si="463"/>
        <v>-9.0337644871977254</v>
      </c>
    </row>
    <row r="992" spans="1:34" x14ac:dyDescent="0.2">
      <c r="A992" s="347">
        <f t="shared" ca="1" si="441"/>
        <v>1E-4</v>
      </c>
      <c r="B992" s="304">
        <f t="shared" ca="1" si="442"/>
        <v>33.060000000002169</v>
      </c>
      <c r="D992" s="306">
        <f t="shared" ca="1" si="443"/>
        <v>-0.56848019609187195</v>
      </c>
      <c r="E992" s="307">
        <f t="shared" ca="1" si="444"/>
        <v>-0.79411726956876905</v>
      </c>
      <c r="F992" s="304">
        <f t="shared" ca="1" si="445"/>
        <v>0.9766227373843035</v>
      </c>
      <c r="G992" s="306">
        <f t="shared" ca="1" si="446"/>
        <v>6.2637971912979058</v>
      </c>
      <c r="H992" s="307">
        <f t="shared" ca="1" si="447"/>
        <v>-99.342455535411602</v>
      </c>
      <c r="I992" s="304">
        <f t="shared" ca="1" si="448"/>
        <v>99.539733910930977</v>
      </c>
      <c r="J992" s="306">
        <f t="shared" ca="1" si="449"/>
        <v>612.90891036688618</v>
      </c>
      <c r="K992" s="307">
        <f t="shared" ca="1" si="450"/>
        <v>-13.600031747575176</v>
      </c>
      <c r="L992" s="304">
        <f t="shared" ca="1" si="435"/>
        <v>613.05977952452463</v>
      </c>
      <c r="M992" s="306">
        <f t="shared" ca="1" si="451"/>
        <v>-1.5078271152684533</v>
      </c>
      <c r="N992" s="304">
        <f t="shared" ca="1" si="452"/>
        <v>-86.392129940268262</v>
      </c>
      <c r="P992" s="310">
        <f t="shared" ca="1" si="453"/>
        <v>23</v>
      </c>
      <c r="Q992" s="304">
        <f t="shared" ca="1" si="454"/>
        <v>0</v>
      </c>
      <c r="R992" s="306">
        <f t="shared" ca="1" si="455"/>
        <v>0</v>
      </c>
      <c r="S992" s="307">
        <f t="shared" ca="1" si="456"/>
        <v>2.7549999999999994</v>
      </c>
      <c r="T992" s="304">
        <f t="shared" ca="1" si="436"/>
        <v>27.026549999999997</v>
      </c>
      <c r="U992" s="311">
        <f t="shared" ca="1" si="437"/>
        <v>0</v>
      </c>
      <c r="V992" s="306">
        <f t="shared" ca="1" si="438"/>
        <v>1.2266671375452549</v>
      </c>
      <c r="W992" s="304">
        <f t="shared" ca="1" si="439"/>
        <v>24.888146298845761</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0.75676992310169133</v>
      </c>
      <c r="AH992" s="304">
        <f t="shared" ca="1" si="463"/>
        <v>-9.0337871981930586</v>
      </c>
    </row>
    <row r="993" spans="1:34" x14ac:dyDescent="0.2">
      <c r="A993" s="347">
        <f t="shared" ca="1" si="441"/>
        <v>1E-4</v>
      </c>
      <c r="B993" s="304">
        <f t="shared" ca="1" si="442"/>
        <v>33.060100000002173</v>
      </c>
      <c r="D993" s="306">
        <f t="shared" ca="1" si="443"/>
        <v>-0.56847603374473132</v>
      </c>
      <c r="E993" s="307">
        <f t="shared" ca="1" si="444"/>
        <v>-0.79409425137672152</v>
      </c>
      <c r="F993" s="304">
        <f t="shared" ca="1" si="445"/>
        <v>0.9766015978953223</v>
      </c>
      <c r="G993" s="306">
        <f t="shared" ca="1" si="446"/>
        <v>6.2637403436945309</v>
      </c>
      <c r="H993" s="307">
        <f t="shared" ca="1" si="447"/>
        <v>-99.342534944836743</v>
      </c>
      <c r="I993" s="304">
        <f t="shared" ca="1" si="448"/>
        <v>99.539809585709662</v>
      </c>
      <c r="J993" s="306">
        <f t="shared" ca="1" si="449"/>
        <v>612.90891036688618</v>
      </c>
      <c r="K993" s="307">
        <f t="shared" ca="1" si="450"/>
        <v>-13.609965997099188</v>
      </c>
      <c r="L993" s="304">
        <f t="shared" ca="1" si="435"/>
        <v>613.05999998496554</v>
      </c>
      <c r="M993" s="306">
        <f t="shared" ca="1" si="451"/>
        <v>-1.5078277354422518</v>
      </c>
      <c r="N993" s="304">
        <f t="shared" ca="1" si="452"/>
        <v>-86.392165473609481</v>
      </c>
      <c r="P993" s="310">
        <f t="shared" ca="1" si="453"/>
        <v>23</v>
      </c>
      <c r="Q993" s="304">
        <f t="shared" ca="1" si="454"/>
        <v>0</v>
      </c>
      <c r="R993" s="306">
        <f t="shared" ca="1" si="455"/>
        <v>0</v>
      </c>
      <c r="S993" s="307">
        <f t="shared" ca="1" si="456"/>
        <v>2.7549999999999994</v>
      </c>
      <c r="T993" s="304">
        <f t="shared" ca="1" si="436"/>
        <v>27.026549999999997</v>
      </c>
      <c r="U993" s="311">
        <f t="shared" ca="1" si="437"/>
        <v>0</v>
      </c>
      <c r="V993" s="306">
        <f t="shared" ca="1" si="438"/>
        <v>1.2266683561481673</v>
      </c>
      <c r="W993" s="304">
        <f t="shared" ca="1" si="439"/>
        <v>24.888208865701444</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0.75674759530932789</v>
      </c>
      <c r="AH993" s="304">
        <f t="shared" ca="1" si="463"/>
        <v>-9.0338099088369379</v>
      </c>
    </row>
    <row r="994" spans="1:34" x14ac:dyDescent="0.2">
      <c r="A994" s="347">
        <f t="shared" ca="1" si="441"/>
        <v>1E-4</v>
      </c>
      <c r="B994" s="304">
        <f t="shared" ca="1" si="442"/>
        <v>33.060200000002176</v>
      </c>
      <c r="D994" s="306">
        <f t="shared" ca="1" si="443"/>
        <v>-0.5684718714063931</v>
      </c>
      <c r="E994" s="307">
        <f t="shared" ca="1" si="444"/>
        <v>-0.79407123354084241</v>
      </c>
      <c r="F994" s="304">
        <f t="shared" ca="1" si="445"/>
        <v>0.97658045880375977</v>
      </c>
      <c r="G994" s="306">
        <f t="shared" ca="1" si="446"/>
        <v>6.2636834965073902</v>
      </c>
      <c r="H994" s="307">
        <f t="shared" ca="1" si="447"/>
        <v>-99.342614351960094</v>
      </c>
      <c r="I994" s="304">
        <f t="shared" ca="1" si="448"/>
        <v>99.53988525825558</v>
      </c>
      <c r="J994" s="306">
        <f t="shared" ca="1" si="449"/>
        <v>612.90891036688618</v>
      </c>
      <c r="K994" s="307">
        <f t="shared" ca="1" si="450"/>
        <v>-13.619900254564028</v>
      </c>
      <c r="L994" s="304">
        <f t="shared" ca="1" si="435"/>
        <v>613.06022060648161</v>
      </c>
      <c r="M994" s="306">
        <f t="shared" ca="1" si="451"/>
        <v>-1.5078283556094791</v>
      </c>
      <c r="N994" s="304">
        <f t="shared" ca="1" si="452"/>
        <v>-86.392201006574197</v>
      </c>
      <c r="P994" s="310">
        <f t="shared" ca="1" si="453"/>
        <v>23</v>
      </c>
      <c r="Q994" s="304">
        <f t="shared" ca="1" si="454"/>
        <v>0</v>
      </c>
      <c r="R994" s="306">
        <f t="shared" ca="1" si="455"/>
        <v>0</v>
      </c>
      <c r="S994" s="307">
        <f t="shared" ca="1" si="456"/>
        <v>2.7549999999999994</v>
      </c>
      <c r="T994" s="304">
        <f t="shared" ca="1" si="436"/>
        <v>27.026549999999997</v>
      </c>
      <c r="U994" s="311">
        <f t="shared" ca="1" si="437"/>
        <v>0</v>
      </c>
      <c r="V994" s="306">
        <f t="shared" ca="1" si="438"/>
        <v>1.2266695747532648</v>
      </c>
      <c r="W994" s="304">
        <f t="shared" ca="1" si="439"/>
        <v>24.888271431588876</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0.75672526786057759</v>
      </c>
      <c r="AH994" s="304">
        <f t="shared" ca="1" si="463"/>
        <v>-9.0338326191293827</v>
      </c>
    </row>
    <row r="995" spans="1:34" x14ac:dyDescent="0.2">
      <c r="A995" s="347">
        <f t="shared" ca="1" si="441"/>
        <v>1E-4</v>
      </c>
      <c r="B995" s="304">
        <f t="shared" ca="1" si="442"/>
        <v>33.060300000002179</v>
      </c>
      <c r="D995" s="306">
        <f t="shared" ca="1" si="443"/>
        <v>-0.5684677090768534</v>
      </c>
      <c r="E995" s="307">
        <f t="shared" ca="1" si="444"/>
        <v>-0.79404821606115128</v>
      </c>
      <c r="F995" s="304">
        <f t="shared" ca="1" si="445"/>
        <v>0.97655932010962998</v>
      </c>
      <c r="G995" s="306">
        <f t="shared" ca="1" si="446"/>
        <v>6.2636266497364828</v>
      </c>
      <c r="H995" s="307">
        <f t="shared" ca="1" si="447"/>
        <v>-99.342693756781699</v>
      </c>
      <c r="I995" s="304">
        <f t="shared" ca="1" si="448"/>
        <v>99.539960928568789</v>
      </c>
      <c r="J995" s="306">
        <f t="shared" ca="1" si="449"/>
        <v>612.90891036688618</v>
      </c>
      <c r="K995" s="307">
        <f t="shared" ca="1" si="450"/>
        <v>-13.629834519969465</v>
      </c>
      <c r="L995" s="304">
        <f t="shared" ca="1" si="435"/>
        <v>613.06044138907339</v>
      </c>
      <c r="M995" s="306">
        <f t="shared" ca="1" si="451"/>
        <v>-1.5078289757701351</v>
      </c>
      <c r="N995" s="304">
        <f t="shared" ca="1" si="452"/>
        <v>-86.392236539162411</v>
      </c>
      <c r="P995" s="310">
        <f t="shared" ca="1" si="453"/>
        <v>23</v>
      </c>
      <c r="Q995" s="304">
        <f t="shared" ca="1" si="454"/>
        <v>0</v>
      </c>
      <c r="R995" s="306">
        <f t="shared" ca="1" si="455"/>
        <v>0</v>
      </c>
      <c r="S995" s="307">
        <f t="shared" ca="1" si="456"/>
        <v>2.7549999999999994</v>
      </c>
      <c r="T995" s="304">
        <f t="shared" ca="1" si="436"/>
        <v>27.026549999999997</v>
      </c>
      <c r="U995" s="311">
        <f t="shared" ca="1" si="437"/>
        <v>0</v>
      </c>
      <c r="V995" s="306">
        <f t="shared" ca="1" si="438"/>
        <v>1.2266707933605474</v>
      </c>
      <c r="W995" s="304">
        <f t="shared" ca="1" si="439"/>
        <v>24.888333996508099</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0.75670294075545819</v>
      </c>
      <c r="AH995" s="304">
        <f t="shared" ca="1" si="463"/>
        <v>-9.0338553290703736</v>
      </c>
    </row>
    <row r="996" spans="1:34" x14ac:dyDescent="0.2">
      <c r="A996" s="347">
        <f t="shared" ca="1" si="441"/>
        <v>1E-4</v>
      </c>
      <c r="B996" s="304">
        <f t="shared" ca="1" si="442"/>
        <v>33.060400000002183</v>
      </c>
      <c r="D996" s="306">
        <f t="shared" ca="1" si="443"/>
        <v>-0.5684635467561161</v>
      </c>
      <c r="E996" s="307">
        <f t="shared" ca="1" si="444"/>
        <v>-0.79402519893763213</v>
      </c>
      <c r="F996" s="304">
        <f t="shared" ca="1" si="445"/>
        <v>0.97653818181292285</v>
      </c>
      <c r="G996" s="306">
        <f t="shared" ca="1" si="446"/>
        <v>6.2635698033818068</v>
      </c>
      <c r="H996" s="307">
        <f t="shared" ca="1" si="447"/>
        <v>-99.342773159301586</v>
      </c>
      <c r="I996" s="304">
        <f t="shared" ca="1" si="448"/>
        <v>99.54003659664933</v>
      </c>
      <c r="J996" s="306">
        <f t="shared" ca="1" si="449"/>
        <v>612.90891036688618</v>
      </c>
      <c r="K996" s="307">
        <f t="shared" ca="1" si="450"/>
        <v>-13.63976879331527</v>
      </c>
      <c r="L996" s="304">
        <f t="shared" ca="1" si="435"/>
        <v>613.06066233274078</v>
      </c>
      <c r="M996" s="306">
        <f t="shared" ca="1" si="451"/>
        <v>-1.5078295959242198</v>
      </c>
      <c r="N996" s="304">
        <f t="shared" ca="1" si="452"/>
        <v>-86.392272071374109</v>
      </c>
      <c r="P996" s="310">
        <f t="shared" ca="1" si="453"/>
        <v>23</v>
      </c>
      <c r="Q996" s="304">
        <f t="shared" ca="1" si="454"/>
        <v>0</v>
      </c>
      <c r="R996" s="306">
        <f t="shared" ca="1" si="455"/>
        <v>0</v>
      </c>
      <c r="S996" s="307">
        <f t="shared" ca="1" si="456"/>
        <v>2.7549999999999994</v>
      </c>
      <c r="T996" s="304">
        <f t="shared" ca="1" si="436"/>
        <v>27.026549999999997</v>
      </c>
      <c r="U996" s="311">
        <f t="shared" ca="1" si="437"/>
        <v>0</v>
      </c>
      <c r="V996" s="306">
        <f t="shared" ca="1" si="438"/>
        <v>1.2266720119700161</v>
      </c>
      <c r="W996" s="304">
        <f t="shared" ca="1" si="439"/>
        <v>24.888396560459135</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0.7566806139939537</v>
      </c>
      <c r="AH996" s="304">
        <f t="shared" ca="1" si="463"/>
        <v>-9.0338780386599282</v>
      </c>
    </row>
    <row r="997" spans="1:34" x14ac:dyDescent="0.2">
      <c r="A997" s="347">
        <f t="shared" ca="1" si="441"/>
        <v>1E-4</v>
      </c>
      <c r="B997" s="304">
        <f t="shared" ca="1" si="442"/>
        <v>33.060500000002186</v>
      </c>
      <c r="D997" s="306">
        <f t="shared" ca="1" si="443"/>
        <v>-0.56845938444418087</v>
      </c>
      <c r="E997" s="307">
        <f t="shared" ca="1" si="444"/>
        <v>-0.79400218217027607</v>
      </c>
      <c r="F997" s="304">
        <f t="shared" ca="1" si="445"/>
        <v>0.97651704391363148</v>
      </c>
      <c r="G997" s="306">
        <f t="shared" ca="1" si="446"/>
        <v>6.2635129574433623</v>
      </c>
      <c r="H997" s="307">
        <f t="shared" ca="1" si="447"/>
        <v>-99.342852559519798</v>
      </c>
      <c r="I997" s="304">
        <f t="shared" ca="1" si="448"/>
        <v>99.540112262497217</v>
      </c>
      <c r="J997" s="306">
        <f t="shared" ca="1" si="449"/>
        <v>612.90891036688618</v>
      </c>
      <c r="K997" s="307">
        <f t="shared" ca="1" si="450"/>
        <v>-13.649703074601211</v>
      </c>
      <c r="L997" s="304">
        <f t="shared" ca="1" si="435"/>
        <v>613.06088343748411</v>
      </c>
      <c r="M997" s="306">
        <f t="shared" ca="1" si="451"/>
        <v>-1.5078302160717334</v>
      </c>
      <c r="N997" s="304">
        <f t="shared" ca="1" si="452"/>
        <v>-86.392307603209318</v>
      </c>
      <c r="P997" s="310">
        <f t="shared" ca="1" si="453"/>
        <v>23</v>
      </c>
      <c r="Q997" s="304">
        <f t="shared" ca="1" si="454"/>
        <v>0</v>
      </c>
      <c r="R997" s="306">
        <f t="shared" ca="1" si="455"/>
        <v>0</v>
      </c>
      <c r="S997" s="307">
        <f t="shared" ca="1" si="456"/>
        <v>2.7549999999999994</v>
      </c>
      <c r="T997" s="304">
        <f t="shared" ca="1" si="436"/>
        <v>27.026549999999997</v>
      </c>
      <c r="U997" s="311">
        <f t="shared" ca="1" si="437"/>
        <v>0</v>
      </c>
      <c r="V997" s="306">
        <f t="shared" ca="1" si="438"/>
        <v>1.2266732305816692</v>
      </c>
      <c r="W997" s="304">
        <f t="shared" ca="1" si="439"/>
        <v>24.888459123441962</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0.75665828757605524</v>
      </c>
      <c r="AH997" s="304">
        <f t="shared" ca="1" si="463"/>
        <v>-9.0339007478980538</v>
      </c>
    </row>
    <row r="998" spans="1:34" x14ac:dyDescent="0.2">
      <c r="A998" s="347">
        <f t="shared" ca="1" si="441"/>
        <v>1E-4</v>
      </c>
      <c r="B998" s="304">
        <f t="shared" ca="1" si="442"/>
        <v>33.060600000002189</v>
      </c>
      <c r="D998" s="306">
        <f t="shared" ca="1" si="443"/>
        <v>-0.56845522214104849</v>
      </c>
      <c r="E998" s="307">
        <f t="shared" ca="1" si="444"/>
        <v>-0.79397916575909022</v>
      </c>
      <c r="F998" s="304">
        <f t="shared" ca="1" si="445"/>
        <v>0.97649590641176254</v>
      </c>
      <c r="G998" s="306">
        <f t="shared" ca="1" si="446"/>
        <v>6.2634561119211485</v>
      </c>
      <c r="H998" s="307">
        <f t="shared" ca="1" si="447"/>
        <v>-99.342931957436377</v>
      </c>
      <c r="I998" s="304">
        <f t="shared" ca="1" si="448"/>
        <v>99.540187926112523</v>
      </c>
      <c r="J998" s="306">
        <f t="shared" ca="1" si="449"/>
        <v>612.90891036688618</v>
      </c>
      <c r="K998" s="307">
        <f t="shared" ca="1" si="450"/>
        <v>-13.659637363827059</v>
      </c>
      <c r="L998" s="304">
        <f t="shared" ca="1" si="435"/>
        <v>613.06110470330361</v>
      </c>
      <c r="M998" s="306">
        <f t="shared" ca="1" si="451"/>
        <v>-1.507830836212676</v>
      </c>
      <c r="N998" s="304">
        <f t="shared" ca="1" si="452"/>
        <v>-86.392343134668025</v>
      </c>
      <c r="P998" s="310">
        <f t="shared" ca="1" si="453"/>
        <v>23</v>
      </c>
      <c r="Q998" s="304">
        <f t="shared" ca="1" si="454"/>
        <v>0</v>
      </c>
      <c r="R998" s="306">
        <f t="shared" ca="1" si="455"/>
        <v>0</v>
      </c>
      <c r="S998" s="307">
        <f t="shared" ca="1" si="456"/>
        <v>2.7549999999999994</v>
      </c>
      <c r="T998" s="304">
        <f t="shared" ca="1" si="436"/>
        <v>27.026549999999997</v>
      </c>
      <c r="U998" s="311">
        <f t="shared" ca="1" si="437"/>
        <v>0</v>
      </c>
      <c r="V998" s="306">
        <f t="shared" ca="1" si="438"/>
        <v>1.2266744491955088</v>
      </c>
      <c r="W998" s="304">
        <f t="shared" ca="1" si="439"/>
        <v>24.888521685456645</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0.7566359615017717</v>
      </c>
      <c r="AH998" s="304">
        <f t="shared" ca="1" si="463"/>
        <v>-9.0339234567847431</v>
      </c>
    </row>
    <row r="999" spans="1:34" x14ac:dyDescent="0.2">
      <c r="A999" s="347">
        <f t="shared" ca="1" si="441"/>
        <v>1E-4</v>
      </c>
      <c r="B999" s="304">
        <f t="shared" ca="1" si="442"/>
        <v>33.060700000002193</v>
      </c>
      <c r="D999" s="306">
        <f t="shared" ca="1" si="443"/>
        <v>-0.56845105984671918</v>
      </c>
      <c r="E999" s="307">
        <f t="shared" ca="1" si="444"/>
        <v>-0.79395614970405148</v>
      </c>
      <c r="F999" s="304">
        <f t="shared" ca="1" si="445"/>
        <v>0.97647476930729782</v>
      </c>
      <c r="G999" s="306">
        <f t="shared" ca="1" si="446"/>
        <v>6.2633992668151635</v>
      </c>
      <c r="H999" s="307">
        <f t="shared" ca="1" si="447"/>
        <v>-99.343011353051352</v>
      </c>
      <c r="I999" s="304">
        <f t="shared" ca="1" si="448"/>
        <v>99.540263587495232</v>
      </c>
      <c r="J999" s="306">
        <f t="shared" ca="1" si="449"/>
        <v>612.90891036688618</v>
      </c>
      <c r="K999" s="307">
        <f t="shared" ca="1" si="450"/>
        <v>-13.669571660992583</v>
      </c>
      <c r="L999" s="304">
        <f t="shared" ca="1" si="435"/>
        <v>613.0613261301994</v>
      </c>
      <c r="M999" s="306">
        <f t="shared" ca="1" si="451"/>
        <v>-1.5078314563470476</v>
      </c>
      <c r="N999" s="304">
        <f t="shared" ca="1" si="452"/>
        <v>-86.392378665750257</v>
      </c>
      <c r="P999" s="310">
        <f t="shared" ca="1" si="453"/>
        <v>23</v>
      </c>
      <c r="Q999" s="304">
        <f t="shared" ca="1" si="454"/>
        <v>0</v>
      </c>
      <c r="R999" s="306">
        <f t="shared" ca="1" si="455"/>
        <v>0</v>
      </c>
      <c r="S999" s="307">
        <f t="shared" ca="1" si="456"/>
        <v>2.7549999999999994</v>
      </c>
      <c r="T999" s="304">
        <f t="shared" ca="1" si="436"/>
        <v>27.026549999999997</v>
      </c>
      <c r="U999" s="311">
        <f t="shared" ca="1" si="437"/>
        <v>0</v>
      </c>
      <c r="V999" s="306">
        <f t="shared" ca="1" si="438"/>
        <v>1.2266756678115334</v>
      </c>
      <c r="W999" s="304">
        <f t="shared" ca="1" si="439"/>
        <v>24.888584246503143</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0.75661363577108354</v>
      </c>
      <c r="AH999" s="304">
        <f t="shared" ca="1" si="463"/>
        <v>-9.0339461653200175</v>
      </c>
    </row>
    <row r="1000" spans="1:34" x14ac:dyDescent="0.2">
      <c r="A1000" s="347">
        <f t="shared" ca="1" si="441"/>
        <v>1E-4</v>
      </c>
      <c r="B1000" s="304">
        <f t="shared" ca="1" si="442"/>
        <v>33.060800000002196</v>
      </c>
      <c r="D1000" s="306">
        <f t="shared" ca="1" si="443"/>
        <v>-0.56844689756119338</v>
      </c>
      <c r="E1000" s="307">
        <f t="shared" ca="1" si="444"/>
        <v>-0.79393313400517584</v>
      </c>
      <c r="F1000" s="304">
        <f t="shared" ca="1" si="445"/>
        <v>0.9764536326002512</v>
      </c>
      <c r="G1000" s="306">
        <f t="shared" ca="1" si="446"/>
        <v>6.2633424221254073</v>
      </c>
      <c r="H1000" s="307">
        <f t="shared" ca="1" si="447"/>
        <v>-99.343090746364751</v>
      </c>
      <c r="I1000" s="304">
        <f t="shared" ca="1" si="448"/>
        <v>99.540339246645416</v>
      </c>
      <c r="J1000" s="306">
        <f t="shared" ca="1" si="449"/>
        <v>612.90891036688618</v>
      </c>
      <c r="K1000" s="307">
        <f t="shared" ca="1" si="450"/>
        <v>-13.679505966097553</v>
      </c>
      <c r="L1000" s="304">
        <f t="shared" ca="1" si="435"/>
        <v>613.06154771817171</v>
      </c>
      <c r="M1000" s="306">
        <f t="shared" ca="1" si="451"/>
        <v>-1.5078320764748483</v>
      </c>
      <c r="N1000" s="304">
        <f t="shared" ca="1" si="452"/>
        <v>-86.392414196455988</v>
      </c>
      <c r="P1000" s="310">
        <f t="shared" ca="1" si="453"/>
        <v>23</v>
      </c>
      <c r="Q1000" s="304">
        <f t="shared" ca="1" si="454"/>
        <v>0</v>
      </c>
      <c r="R1000" s="306">
        <f t="shared" ca="1" si="455"/>
        <v>0</v>
      </c>
      <c r="S1000" s="307">
        <f t="shared" ca="1" si="456"/>
        <v>2.7549999999999994</v>
      </c>
      <c r="T1000" s="304">
        <f t="shared" ca="1" si="436"/>
        <v>27.026549999999997</v>
      </c>
      <c r="U1000" s="311">
        <f t="shared" ca="1" si="437"/>
        <v>0</v>
      </c>
      <c r="V1000" s="306">
        <f t="shared" ca="1" si="438"/>
        <v>1.226676886429743</v>
      </c>
      <c r="W1000" s="304">
        <f t="shared" ca="1" si="439"/>
        <v>24.888646806581487</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0.75659131038399963</v>
      </c>
      <c r="AH1000" s="304">
        <f t="shared" ca="1" si="463"/>
        <v>-9.0339688735038646</v>
      </c>
    </row>
    <row r="1001" spans="1:34" x14ac:dyDescent="0.2">
      <c r="A1001" s="347">
        <f t="shared" ca="1" si="441"/>
        <v>1E-4</v>
      </c>
      <c r="B1001" s="304">
        <f t="shared" ca="1" si="442"/>
        <v>33.060900000002199</v>
      </c>
      <c r="D1001" s="306">
        <f t="shared" ca="1" si="443"/>
        <v>-0.56844273528447309</v>
      </c>
      <c r="E1001" s="307">
        <f t="shared" ca="1" si="444"/>
        <v>-0.79391011866245087</v>
      </c>
      <c r="F1001" s="304">
        <f t="shared" ca="1" si="445"/>
        <v>0.97643249629061424</v>
      </c>
      <c r="G1001" s="306">
        <f t="shared" ca="1" si="446"/>
        <v>6.263285577851879</v>
      </c>
      <c r="H1001" s="307">
        <f t="shared" ca="1" si="447"/>
        <v>-99.343170137376617</v>
      </c>
      <c r="I1001" s="304">
        <f t="shared" ca="1" si="448"/>
        <v>99.540414903563089</v>
      </c>
      <c r="J1001" s="306">
        <f t="shared" ca="1" si="449"/>
        <v>612.90891036688618</v>
      </c>
      <c r="K1001" s="307">
        <f t="shared" ca="1" si="450"/>
        <v>-13.68944027914174</v>
      </c>
      <c r="L1001" s="304">
        <f t="shared" ca="1" si="435"/>
        <v>613.06176946722087</v>
      </c>
      <c r="M1001" s="306">
        <f t="shared" ca="1" si="451"/>
        <v>-1.5078326965960784</v>
      </c>
      <c r="N1001" s="304">
        <f t="shared" ca="1" si="452"/>
        <v>-86.392449726785259</v>
      </c>
      <c r="P1001" s="310">
        <f t="shared" ca="1" si="453"/>
        <v>23</v>
      </c>
      <c r="Q1001" s="304">
        <f t="shared" ca="1" si="454"/>
        <v>0</v>
      </c>
      <c r="R1001" s="306">
        <f t="shared" ca="1" si="455"/>
        <v>0</v>
      </c>
      <c r="S1001" s="307">
        <f t="shared" ca="1" si="456"/>
        <v>2.7549999999999994</v>
      </c>
      <c r="T1001" s="304">
        <f t="shared" ca="1" si="436"/>
        <v>27.026549999999997</v>
      </c>
      <c r="U1001" s="311">
        <f t="shared" ca="1" si="437"/>
        <v>0</v>
      </c>
      <c r="V1001" s="306">
        <f t="shared" ca="1" si="438"/>
        <v>1.2266781050501381</v>
      </c>
      <c r="W1001" s="304">
        <f t="shared" ca="1" si="439"/>
        <v>24.888709365691675</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0.75656898534051109</v>
      </c>
      <c r="AH1001" s="304">
        <f t="shared" ca="1" si="463"/>
        <v>-9.033991581336295</v>
      </c>
    </row>
    <row r="1002" spans="1:34" x14ac:dyDescent="0.2">
      <c r="A1002" s="347">
        <f t="shared" ca="1" si="441"/>
        <v>1E-4</v>
      </c>
      <c r="B1002" s="304">
        <f t="shared" ca="1" si="442"/>
        <v>33.061000000002203</v>
      </c>
      <c r="D1002" s="306">
        <f t="shared" ca="1" si="443"/>
        <v>-0.56843857301655487</v>
      </c>
      <c r="E1002" s="307">
        <f t="shared" ca="1" si="444"/>
        <v>-0.79388710367587656</v>
      </c>
      <c r="F1002" s="304">
        <f t="shared" ca="1" si="445"/>
        <v>0.97641136037838538</v>
      </c>
      <c r="G1002" s="306">
        <f t="shared" ca="1" si="446"/>
        <v>6.2632287339945769</v>
      </c>
      <c r="H1002" s="307">
        <f t="shared" ca="1" si="447"/>
        <v>-99.343249526086979</v>
      </c>
      <c r="I1002" s="304">
        <f t="shared" ca="1" si="448"/>
        <v>99.54049055824828</v>
      </c>
      <c r="J1002" s="306">
        <f t="shared" ca="1" si="449"/>
        <v>612.90891036688618</v>
      </c>
      <c r="K1002" s="307">
        <f t="shared" ca="1" si="450"/>
        <v>-13.699374600124914</v>
      </c>
      <c r="L1002" s="304">
        <f t="shared" ca="1" si="435"/>
        <v>613.061991377347</v>
      </c>
      <c r="M1002" s="306">
        <f t="shared" ca="1" si="451"/>
        <v>-1.5078333167107378</v>
      </c>
      <c r="N1002" s="304">
        <f t="shared" ca="1" si="452"/>
        <v>-86.39248525673807</v>
      </c>
      <c r="P1002" s="310">
        <f t="shared" ca="1" si="453"/>
        <v>23</v>
      </c>
      <c r="Q1002" s="304">
        <f t="shared" ca="1" si="454"/>
        <v>0</v>
      </c>
      <c r="R1002" s="306">
        <f t="shared" ca="1" si="455"/>
        <v>0</v>
      </c>
      <c r="S1002" s="307">
        <f t="shared" ca="1" si="456"/>
        <v>2.7549999999999994</v>
      </c>
      <c r="T1002" s="304">
        <f t="shared" ca="1" si="436"/>
        <v>27.026549999999997</v>
      </c>
      <c r="U1002" s="311">
        <f t="shared" ca="1" si="437"/>
        <v>0</v>
      </c>
      <c r="V1002" s="306">
        <f t="shared" ca="1" si="438"/>
        <v>1.2266793236727187</v>
      </c>
      <c r="W1002" s="304">
        <f t="shared" ca="1" si="439"/>
        <v>24.88877192383374</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0.75654666064062148</v>
      </c>
      <c r="AH1002" s="304">
        <f t="shared" ca="1" si="463"/>
        <v>-9.0340142888173069</v>
      </c>
    </row>
    <row r="1003" spans="1:34" x14ac:dyDescent="0.2">
      <c r="A1003" s="347">
        <f t="shared" ca="1" si="441"/>
        <v>1E-4</v>
      </c>
      <c r="B1003" s="304">
        <f t="shared" ca="1" si="442"/>
        <v>33.061100000002206</v>
      </c>
      <c r="D1003" s="306">
        <f t="shared" ca="1" si="443"/>
        <v>-0.56843441075744294</v>
      </c>
      <c r="E1003" s="307">
        <f t="shared" ca="1" si="444"/>
        <v>-0.79386408904544403</v>
      </c>
      <c r="F1003" s="304">
        <f t="shared" ca="1" si="445"/>
        <v>0.97639022486356042</v>
      </c>
      <c r="G1003" s="306">
        <f t="shared" ca="1" si="446"/>
        <v>6.263171890553501</v>
      </c>
      <c r="H1003" s="307">
        <f t="shared" ca="1" si="447"/>
        <v>-99.343328912495878</v>
      </c>
      <c r="I1003" s="304">
        <f t="shared" ca="1" si="448"/>
        <v>99.540566210701044</v>
      </c>
      <c r="J1003" s="306">
        <f t="shared" ca="1" si="449"/>
        <v>612.90891036688618</v>
      </c>
      <c r="K1003" s="307">
        <f t="shared" ca="1" si="450"/>
        <v>-13.709308929046843</v>
      </c>
      <c r="L1003" s="304">
        <f t="shared" ca="1" si="435"/>
        <v>613.06221344855021</v>
      </c>
      <c r="M1003" s="306">
        <f t="shared" ca="1" si="451"/>
        <v>-1.5078339368188265</v>
      </c>
      <c r="N1003" s="304">
        <f t="shared" ca="1" si="452"/>
        <v>-86.392520786314378</v>
      </c>
      <c r="P1003" s="310">
        <f t="shared" ca="1" si="453"/>
        <v>23</v>
      </c>
      <c r="Q1003" s="304">
        <f t="shared" ca="1" si="454"/>
        <v>0</v>
      </c>
      <c r="R1003" s="306">
        <f t="shared" ca="1" si="455"/>
        <v>0</v>
      </c>
      <c r="S1003" s="307">
        <f t="shared" ca="1" si="456"/>
        <v>2.7549999999999994</v>
      </c>
      <c r="T1003" s="304">
        <f t="shared" ca="1" si="436"/>
        <v>27.026549999999997</v>
      </c>
      <c r="U1003" s="311">
        <f t="shared" ca="1" si="437"/>
        <v>0</v>
      </c>
      <c r="V1003" s="306">
        <f ca="1">Rho_moyen*(20000-Alt_rampe-pos_z)/(20000+Alt_rampe+pos_z)</f>
        <v>1.2266805422974845</v>
      </c>
      <c r="W1003" s="304">
        <f t="shared" ca="1" si="439"/>
        <v>24.888834481007684</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0.75652433628431481</v>
      </c>
      <c r="AH1003" s="304">
        <f t="shared" ca="1" si="463"/>
        <v>-9.0340369959469129</v>
      </c>
    </row>
    <row r="1004" spans="1:34" x14ac:dyDescent="0.2">
      <c r="A1004" s="348">
        <f t="shared" ca="1" si="441"/>
        <v>1E-4</v>
      </c>
      <c r="B1004" s="305">
        <f t="shared" ca="1" si="442"/>
        <v>33.061200000002209</v>
      </c>
      <c r="D1004" s="308">
        <f t="shared" ca="1" si="443"/>
        <v>-0.56843024850713852</v>
      </c>
      <c r="E1004" s="309">
        <f t="shared" ca="1" si="444"/>
        <v>-0.79384107477114796</v>
      </c>
      <c r="F1004" s="305">
        <f t="shared" ca="1" si="445"/>
        <v>0.97636908974613623</v>
      </c>
      <c r="G1004" s="308">
        <f t="shared" ca="1" si="446"/>
        <v>6.2631150475286503</v>
      </c>
      <c r="H1004" s="309">
        <f t="shared" ca="1" si="447"/>
        <v>-99.343408296603357</v>
      </c>
      <c r="I1004" s="305">
        <f t="shared" ca="1" si="448"/>
        <v>99.540641860921411</v>
      </c>
      <c r="J1004" s="308">
        <f t="shared" ca="1" si="449"/>
        <v>612.90891036688618</v>
      </c>
      <c r="K1004" s="309">
        <f t="shared" ca="1" si="450"/>
        <v>-13.719243265907298</v>
      </c>
      <c r="L1004" s="305">
        <f t="shared" ca="1" si="435"/>
        <v>613.06243568083084</v>
      </c>
      <c r="M1004" s="308">
        <f t="shared" ca="1" si="451"/>
        <v>-1.5078345569203448</v>
      </c>
      <c r="N1004" s="305">
        <f t="shared" ca="1" si="452"/>
        <v>-86.392556315514256</v>
      </c>
      <c r="P1004" s="312">
        <f t="shared" ca="1" si="453"/>
        <v>23</v>
      </c>
      <c r="Q1004" s="305">
        <f t="shared" ca="1" si="454"/>
        <v>0</v>
      </c>
      <c r="R1004" s="308">
        <f t="shared" ca="1" si="455"/>
        <v>0</v>
      </c>
      <c r="S1004" s="309">
        <f t="shared" ca="1" si="456"/>
        <v>2.7549999999999994</v>
      </c>
      <c r="T1004" s="305">
        <f t="shared" ca="1" si="436"/>
        <v>27.026549999999997</v>
      </c>
      <c r="U1004" s="313">
        <f t="shared" ca="1" si="437"/>
        <v>0</v>
      </c>
      <c r="V1004" s="308">
        <f t="shared" ca="1" si="438"/>
        <v>1.2266817609244356</v>
      </c>
      <c r="W1004" s="305">
        <f ca="1">1/2*Rho*Sref*Cx*vit_xz^2</f>
        <v>24.888897037213518</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0.75650201227159464</v>
      </c>
      <c r="AH1004" s="305">
        <f t="shared" ca="1" si="463"/>
        <v>-9.0340597027251146</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SP02-Alpha</v>
      </c>
      <c r="D8" s="633"/>
      <c r="M8" s="75"/>
    </row>
    <row r="9" spans="1:13" ht="15.75" x14ac:dyDescent="0.25">
      <c r="A9" s="59"/>
      <c r="B9" s="140" t="s">
        <v>4</v>
      </c>
      <c r="C9" s="633" t="str">
        <f>Club</f>
        <v>L'AéroIPSA</v>
      </c>
      <c r="D9" s="633"/>
      <c r="M9" s="75"/>
    </row>
    <row r="10" spans="1:13" ht="15.75" x14ac:dyDescent="0.25">
      <c r="A10" s="59"/>
      <c r="B10" s="140" t="s">
        <v>563</v>
      </c>
      <c r="C10" s="662" t="str">
        <f>Matricule</f>
        <v>MF0</v>
      </c>
      <c r="D10" s="663"/>
      <c r="M10" s="75"/>
    </row>
    <row r="11" spans="1:13" x14ac:dyDescent="0.2">
      <c r="A11" s="59"/>
      <c r="B11" s="140" t="str">
        <f>IF(Lang="Français","Masse sans propu",IF(Lang="English","Mass without M",""))</f>
        <v>Masse sans propu</v>
      </c>
      <c r="C11" s="664">
        <f>MasseSans</f>
        <v>2.7549999999999999</v>
      </c>
      <c r="D11" s="664"/>
      <c r="M11" s="75"/>
    </row>
    <row r="12" spans="1:13" x14ac:dyDescent="0.2">
      <c r="A12" s="59"/>
      <c r="B12" s="140" t="str">
        <f>IF(Lang="Français","Masse totale",IF(Lang="English","Total mass",""))</f>
        <v>Masse totale</v>
      </c>
      <c r="C12" s="667" t="str">
        <f ca="1">MassePlein &amp; " kg ±" &amp; MasseSans &amp; " kg"</f>
        <v>2,7551 kg ±2,755 kg</v>
      </c>
      <c r="D12" s="667"/>
      <c r="M12" s="75"/>
    </row>
    <row r="13" spans="1:13" x14ac:dyDescent="0.2">
      <c r="A13" s="59"/>
      <c r="B13" s="227" t="str">
        <f>IF(Lang="Français","Propulseur",IF(Lang="English","Motor",""))</f>
        <v>Propulseur</v>
      </c>
      <c r="C13" s="610" t="str">
        <f>Propu</f>
        <v>Aucun (2e ét. inerte)</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84</v>
      </c>
      <c r="D16" s="665"/>
      <c r="M16" s="75"/>
    </row>
    <row r="17" spans="1:13" x14ac:dyDescent="0.2">
      <c r="A17" s="74"/>
      <c r="B17" s="140" t="s">
        <v>5</v>
      </c>
      <c r="C17" s="666">
        <f>Cx</f>
        <v>0.6</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42</v>
      </c>
      <c r="C43" s="403">
        <f t="shared" ref="C43:C69" ca="1" si="1">1/2*Rho_moyen*PI()*D_var^2/4*Cx/10^6</f>
        <v>5.0915006738566377E-4</v>
      </c>
      <c r="D43" s="400">
        <f ca="1">MpropuPlein+0*MasseSans</f>
        <v>1E-4</v>
      </c>
      <c r="E43" s="400">
        <f t="shared" ref="E43:E69" ca="1" si="2">m_var - 0.5*m_poudre</f>
        <v>5.0000000000000002E-5</v>
      </c>
      <c r="F43" s="400">
        <f t="shared" ref="F43:F69" ca="1" si="3">m_var - m_poudre</f>
        <v>0</v>
      </c>
      <c r="G43" s="407">
        <f t="shared" ref="G43:G69" ca="1" si="4">MAX(0, (I_total/Temps_fin_propu)/m_prop-g)</f>
        <v>10.19</v>
      </c>
      <c r="H43" s="406">
        <f t="shared" ref="H43:H69" ca="1" si="5">Q_var/m_prop</f>
        <v>10.183001347713274</v>
      </c>
      <c r="I43" s="403" t="e">
        <f t="shared" ref="I43:I69" ca="1" si="6">Q_var/m_bal</f>
        <v>#DIV/0!</v>
      </c>
      <c r="J43" s="403">
        <f t="shared" ref="J43:J69" ca="1" si="7">1/(2*b_prop)*LN(  ((EXP(2*SQRT(a_prop*b_prop)*Temps_fin_propu)+1)^2)  /  (((1+1)^2)*EXP(2*SQRT(a_prop*b_prop)*Temps_fin_propu)))</f>
        <v>0.93227453964675222</v>
      </c>
      <c r="K43" s="410">
        <f t="shared" ref="K43:K69" ca="1" si="8">SQRT(a_prop/b_prop)  *  (EXP(2*SQRT(a_prop*b_prop)*Temps_fin_propu)-1)/(EXP(2*SQRT(a_prop*b_prop)*Temps_fin_propu)+1)</f>
        <v>1.0003435820197859</v>
      </c>
      <c r="L43" s="413" t="e">
        <f t="shared" ref="L43:L69" ca="1" si="9">alt_prop + 1/(2*b_bal) * LN(1+b_bal/g*V_prop^2)</f>
        <v>#DIV/0!</v>
      </c>
      <c r="M43" s="416" t="e">
        <f t="shared" ref="M43:M69" ca="1" si="10">Temps_fin_propu + ATAN(SQRT(b_bal/g)*V_prop)/SQRT(b_bal*g)</f>
        <v>#DIV/0!</v>
      </c>
    </row>
    <row r="44" spans="1:13" x14ac:dyDescent="0.2">
      <c r="B44" s="426">
        <f t="shared" ca="1" si="0"/>
        <v>42</v>
      </c>
      <c r="C44" s="404">
        <f t="shared" ca="1" si="1"/>
        <v>5.0915006738566377E-4</v>
      </c>
      <c r="D44" s="401">
        <f ca="1">MpropuPlein+0.25*MasseSans</f>
        <v>0.68884999999999996</v>
      </c>
      <c r="E44" s="401">
        <f t="shared" ca="1" si="2"/>
        <v>0.68879999999999997</v>
      </c>
      <c r="F44" s="401">
        <f t="shared" ca="1" si="3"/>
        <v>0.68874999999999997</v>
      </c>
      <c r="G44" s="408">
        <f t="shared" ca="1" si="4"/>
        <v>0</v>
      </c>
      <c r="H44" s="404">
        <f t="shared" ca="1" si="5"/>
        <v>7.3918418609997651E-4</v>
      </c>
      <c r="I44" s="404">
        <f t="shared" ca="1" si="6"/>
        <v>7.3923784738390383E-4</v>
      </c>
      <c r="J44" s="404">
        <f t="shared" ca="1" si="7"/>
        <v>0</v>
      </c>
      <c r="K44" s="411">
        <f t="shared" ca="1" si="8"/>
        <v>0</v>
      </c>
      <c r="L44" s="414">
        <f t="shared" ca="1" si="9"/>
        <v>0</v>
      </c>
      <c r="M44" s="417">
        <f t="shared" ca="1" si="10"/>
        <v>1</v>
      </c>
    </row>
    <row r="45" spans="1:13" x14ac:dyDescent="0.2">
      <c r="B45" s="426">
        <f t="shared" ca="1" si="0"/>
        <v>42</v>
      </c>
      <c r="C45" s="404">
        <f t="shared" ca="1" si="1"/>
        <v>5.0915006738566377E-4</v>
      </c>
      <c r="D45" s="401">
        <f ca="1">MpropuPlein+0.5*MasseSans</f>
        <v>1.3775999999999999</v>
      </c>
      <c r="E45" s="401">
        <f t="shared" ca="1" si="2"/>
        <v>1.3775499999999998</v>
      </c>
      <c r="F45" s="401">
        <f t="shared" ca="1" si="3"/>
        <v>1.3774999999999999</v>
      </c>
      <c r="G45" s="408">
        <f t="shared" ca="1" si="4"/>
        <v>0</v>
      </c>
      <c r="H45" s="404">
        <f t="shared" ca="1" si="5"/>
        <v>3.6960550788404326E-4</v>
      </c>
      <c r="I45" s="404">
        <f t="shared" ca="1" si="6"/>
        <v>3.6961892369195192E-4</v>
      </c>
      <c r="J45" s="404">
        <f t="shared" ca="1" si="7"/>
        <v>0</v>
      </c>
      <c r="K45" s="411">
        <f t="shared" ca="1" si="8"/>
        <v>0</v>
      </c>
      <c r="L45" s="414">
        <f t="shared" ca="1" si="9"/>
        <v>0</v>
      </c>
      <c r="M45" s="417">
        <f t="shared" ca="1" si="10"/>
        <v>1</v>
      </c>
    </row>
    <row r="46" spans="1:13" x14ac:dyDescent="0.2">
      <c r="B46" s="426">
        <f t="shared" ca="1" si="0"/>
        <v>42</v>
      </c>
      <c r="C46" s="404">
        <f t="shared" ca="1" si="1"/>
        <v>5.0915006738566377E-4</v>
      </c>
      <c r="D46" s="401">
        <f ca="1">MpropuPlein+0.75*MasseSans</f>
        <v>2.0663500000000004</v>
      </c>
      <c r="E46" s="401">
        <f t="shared" ca="1" si="2"/>
        <v>2.0663000000000005</v>
      </c>
      <c r="F46" s="401">
        <f t="shared" ca="1" si="3"/>
        <v>2.0662500000000001</v>
      </c>
      <c r="G46" s="408">
        <f t="shared" ca="1" si="4"/>
        <v>0</v>
      </c>
      <c r="H46" s="404">
        <f t="shared" ca="1" si="5"/>
        <v>2.4640665314120102E-4</v>
      </c>
      <c r="I46" s="404">
        <f t="shared" ca="1" si="6"/>
        <v>2.4641261579463457E-4</v>
      </c>
      <c r="J46" s="404">
        <f t="shared" ca="1" si="7"/>
        <v>0</v>
      </c>
      <c r="K46" s="411">
        <f t="shared" ca="1" si="8"/>
        <v>0</v>
      </c>
      <c r="L46" s="414">
        <f t="shared" ca="1" si="9"/>
        <v>0</v>
      </c>
      <c r="M46" s="417">
        <f t="shared" ca="1" si="10"/>
        <v>1</v>
      </c>
    </row>
    <row r="47" spans="1:13" x14ac:dyDescent="0.2">
      <c r="B47" s="426">
        <f t="shared" ca="1" si="0"/>
        <v>42</v>
      </c>
      <c r="C47" s="404">
        <f t="shared" ca="1" si="1"/>
        <v>5.0915006738566377E-4</v>
      </c>
      <c r="D47" s="401">
        <f ca="1">MpropuPlein+1*MasseSans</f>
        <v>2.7551000000000001</v>
      </c>
      <c r="E47" s="401">
        <f t="shared" ca="1" si="2"/>
        <v>2.7550500000000002</v>
      </c>
      <c r="F47" s="401">
        <f t="shared" ca="1" si="3"/>
        <v>2.7549999999999999</v>
      </c>
      <c r="G47" s="408">
        <f t="shared" ca="1" si="4"/>
        <v>0</v>
      </c>
      <c r="H47" s="404">
        <f t="shared" ca="1" si="5"/>
        <v>1.8480610783312961E-4</v>
      </c>
      <c r="I47" s="404">
        <f t="shared" ca="1" si="6"/>
        <v>1.8480946184597596E-4</v>
      </c>
      <c r="J47" s="404">
        <f t="shared" ca="1" si="7"/>
        <v>0</v>
      </c>
      <c r="K47" s="411">
        <f t="shared" ca="1" si="8"/>
        <v>0</v>
      </c>
      <c r="L47" s="414">
        <f t="shared" ca="1" si="9"/>
        <v>0</v>
      </c>
      <c r="M47" s="417">
        <f t="shared" ca="1" si="10"/>
        <v>1</v>
      </c>
    </row>
    <row r="48" spans="1:13" x14ac:dyDescent="0.2">
      <c r="B48" s="426">
        <f t="shared" ca="1" si="0"/>
        <v>42</v>
      </c>
      <c r="C48" s="404">
        <f t="shared" ca="1" si="1"/>
        <v>5.0915006738566377E-4</v>
      </c>
      <c r="D48" s="401">
        <f ca="1">MpropuPlein+1.25*MasseSans</f>
        <v>3.4438499999999999</v>
      </c>
      <c r="E48" s="401">
        <f t="shared" ca="1" si="2"/>
        <v>3.4438</v>
      </c>
      <c r="F48" s="401">
        <f t="shared" ca="1" si="3"/>
        <v>3.4437499999999996</v>
      </c>
      <c r="G48" s="408">
        <f t="shared" ca="1" si="4"/>
        <v>0</v>
      </c>
      <c r="H48" s="404">
        <f t="shared" ca="1" si="5"/>
        <v>1.478454229007677E-4</v>
      </c>
      <c r="I48" s="404">
        <f t="shared" ca="1" si="6"/>
        <v>1.4784756947678078E-4</v>
      </c>
      <c r="J48" s="404">
        <f t="shared" ca="1" si="7"/>
        <v>0</v>
      </c>
      <c r="K48" s="411">
        <f t="shared" ca="1" si="8"/>
        <v>0</v>
      </c>
      <c r="L48" s="414">
        <f t="shared" ca="1" si="9"/>
        <v>0</v>
      </c>
      <c r="M48" s="417">
        <f t="shared" ca="1" si="10"/>
        <v>1</v>
      </c>
    </row>
    <row r="49" spans="2:13" x14ac:dyDescent="0.2">
      <c r="B49" s="426">
        <f t="shared" ca="1" si="0"/>
        <v>42</v>
      </c>
      <c r="C49" s="404">
        <f t="shared" ca="1" si="1"/>
        <v>5.0915006738566377E-4</v>
      </c>
      <c r="D49" s="401">
        <f ca="1">MpropuPlein+1.5*MasseSans</f>
        <v>4.1326000000000001</v>
      </c>
      <c r="E49" s="401">
        <f t="shared" ca="1" si="2"/>
        <v>4.1325500000000002</v>
      </c>
      <c r="F49" s="401">
        <f t="shared" ca="1" si="3"/>
        <v>4.1325000000000003</v>
      </c>
      <c r="G49" s="408">
        <f t="shared" ca="1" si="4"/>
        <v>0</v>
      </c>
      <c r="H49" s="404">
        <f t="shared" ca="1" si="5"/>
        <v>1.2320481721592329E-4</v>
      </c>
      <c r="I49" s="404">
        <f t="shared" ca="1" si="6"/>
        <v>1.2320630789731729E-4</v>
      </c>
      <c r="J49" s="404">
        <f t="shared" ca="1" si="7"/>
        <v>0</v>
      </c>
      <c r="K49" s="411">
        <f t="shared" ca="1" si="8"/>
        <v>0</v>
      </c>
      <c r="L49" s="414">
        <f t="shared" ca="1" si="9"/>
        <v>0</v>
      </c>
      <c r="M49" s="417">
        <f t="shared" ca="1" si="10"/>
        <v>1</v>
      </c>
    </row>
    <row r="50" spans="2:13" x14ac:dyDescent="0.2">
      <c r="B50" s="426">
        <f t="shared" ca="1" si="0"/>
        <v>42</v>
      </c>
      <c r="C50" s="404">
        <f t="shared" ca="1" si="1"/>
        <v>5.0915006738566377E-4</v>
      </c>
      <c r="D50" s="401">
        <f ca="1">MpropuPlein+1.75*MasseSans</f>
        <v>4.8213499999999998</v>
      </c>
      <c r="E50" s="401">
        <f t="shared" ca="1" si="2"/>
        <v>4.8212999999999999</v>
      </c>
      <c r="F50" s="401">
        <f t="shared" ca="1" si="3"/>
        <v>4.82125</v>
      </c>
      <c r="G50" s="408">
        <f t="shared" ca="1" si="4"/>
        <v>0</v>
      </c>
      <c r="H50" s="404">
        <f t="shared" ca="1" si="5"/>
        <v>1.0560431157274257E-4</v>
      </c>
      <c r="I50" s="404">
        <f t="shared" ca="1" si="6"/>
        <v>1.0560540676912912E-4</v>
      </c>
      <c r="J50" s="404">
        <f t="shared" ca="1" si="7"/>
        <v>0</v>
      </c>
      <c r="K50" s="411">
        <f t="shared" ca="1" si="8"/>
        <v>0</v>
      </c>
      <c r="L50" s="414">
        <f t="shared" ca="1" si="9"/>
        <v>0</v>
      </c>
      <c r="M50" s="417">
        <f t="shared" ca="1" si="10"/>
        <v>1</v>
      </c>
    </row>
    <row r="51" spans="2:13" x14ac:dyDescent="0.2">
      <c r="B51" s="427">
        <f t="shared" ca="1" si="0"/>
        <v>42</v>
      </c>
      <c r="C51" s="405">
        <f t="shared" ca="1" si="1"/>
        <v>5.0915006738566377E-4</v>
      </c>
      <c r="D51" s="402">
        <f ca="1">MpropuPlein+2*MasseSans</f>
        <v>5.5100999999999996</v>
      </c>
      <c r="E51" s="402">
        <f t="shared" ca="1" si="2"/>
        <v>5.5100499999999997</v>
      </c>
      <c r="F51" s="402">
        <f t="shared" ca="1" si="3"/>
        <v>5.51</v>
      </c>
      <c r="G51" s="409">
        <f t="shared" ca="1" si="4"/>
        <v>0</v>
      </c>
      <c r="H51" s="405">
        <f t="shared" ca="1" si="5"/>
        <v>9.240389241216755E-5</v>
      </c>
      <c r="I51" s="405">
        <f t="shared" ca="1" si="6"/>
        <v>9.2404730922987979E-5</v>
      </c>
      <c r="J51" s="405">
        <f t="shared" ca="1" si="7"/>
        <v>0</v>
      </c>
      <c r="K51" s="412">
        <f t="shared" ca="1" si="8"/>
        <v>0</v>
      </c>
      <c r="L51" s="415">
        <f t="shared" ca="1" si="9"/>
        <v>0</v>
      </c>
      <c r="M51" s="418">
        <f t="shared" ca="1" si="10"/>
        <v>1</v>
      </c>
    </row>
    <row r="52" spans="2:13" x14ac:dyDescent="0.2">
      <c r="B52" s="425">
        <f t="shared" ref="B52:B60" si="11">D_ref</f>
        <v>84</v>
      </c>
      <c r="C52" s="403">
        <f t="shared" si="1"/>
        <v>2.0366002695426551E-3</v>
      </c>
      <c r="D52" s="400">
        <f ca="1">MpropuPlein+0*MasseSans</f>
        <v>1E-4</v>
      </c>
      <c r="E52" s="400">
        <f t="shared" ca="1" si="2"/>
        <v>5.0000000000000002E-5</v>
      </c>
      <c r="F52" s="400">
        <f t="shared" ca="1" si="3"/>
        <v>0</v>
      </c>
      <c r="G52" s="407">
        <f t="shared" ca="1" si="4"/>
        <v>10.19</v>
      </c>
      <c r="H52" s="403">
        <f t="shared" ca="1" si="5"/>
        <v>40.732005390853097</v>
      </c>
      <c r="I52" s="403" t="e">
        <f t="shared" ca="1" si="6"/>
        <v>#DIV/0!</v>
      </c>
      <c r="J52" s="403">
        <f t="shared" ca="1" si="7"/>
        <v>0.48315453109175244</v>
      </c>
      <c r="K52" s="410">
        <f t="shared" ca="1" si="8"/>
        <v>0.50017179242982535</v>
      </c>
      <c r="L52" s="413" t="e">
        <f t="shared" ca="1" si="9"/>
        <v>#DIV/0!</v>
      </c>
      <c r="M52" s="416" t="e">
        <f t="shared" ca="1" si="10"/>
        <v>#DIV/0!</v>
      </c>
    </row>
    <row r="53" spans="2:13" x14ac:dyDescent="0.2">
      <c r="B53" s="426">
        <f t="shared" si="11"/>
        <v>84</v>
      </c>
      <c r="C53" s="404">
        <f t="shared" si="1"/>
        <v>2.0366002695426551E-3</v>
      </c>
      <c r="D53" s="401">
        <f ca="1">MpropuPlein+0.25*MasseSans</f>
        <v>0.68884999999999996</v>
      </c>
      <c r="E53" s="401">
        <f t="shared" ca="1" si="2"/>
        <v>0.68879999999999997</v>
      </c>
      <c r="F53" s="401">
        <f t="shared" ca="1" si="3"/>
        <v>0.68874999999999997</v>
      </c>
      <c r="G53" s="408">
        <f t="shared" ca="1" si="4"/>
        <v>0</v>
      </c>
      <c r="H53" s="404">
        <f t="shared" ca="1" si="5"/>
        <v>2.956736744399906E-3</v>
      </c>
      <c r="I53" s="404">
        <f t="shared" ca="1" si="6"/>
        <v>2.9569513895356153E-3</v>
      </c>
      <c r="J53" s="404">
        <f t="shared" ca="1" si="7"/>
        <v>0</v>
      </c>
      <c r="K53" s="411">
        <f t="shared" ca="1" si="8"/>
        <v>0</v>
      </c>
      <c r="L53" s="414">
        <f t="shared" ca="1" si="9"/>
        <v>0</v>
      </c>
      <c r="M53" s="417">
        <f t="shared" ca="1" si="10"/>
        <v>1</v>
      </c>
    </row>
    <row r="54" spans="2:13" x14ac:dyDescent="0.2">
      <c r="B54" s="426">
        <f t="shared" si="11"/>
        <v>84</v>
      </c>
      <c r="C54" s="404">
        <f t="shared" si="1"/>
        <v>2.0366002695426551E-3</v>
      </c>
      <c r="D54" s="401">
        <f ca="1">MpropuPlein+0.5*MasseSans</f>
        <v>1.3775999999999999</v>
      </c>
      <c r="E54" s="401">
        <f t="shared" ca="1" si="2"/>
        <v>1.3775499999999998</v>
      </c>
      <c r="F54" s="401">
        <f t="shared" ca="1" si="3"/>
        <v>1.3774999999999999</v>
      </c>
      <c r="G54" s="408">
        <f t="shared" ca="1" si="4"/>
        <v>0</v>
      </c>
      <c r="H54" s="404">
        <f t="shared" ca="1" si="5"/>
        <v>1.478422031536173E-3</v>
      </c>
      <c r="I54" s="404">
        <f t="shared" ca="1" si="6"/>
        <v>1.4784756947678077E-3</v>
      </c>
      <c r="J54" s="404">
        <f t="shared" ca="1" si="7"/>
        <v>0</v>
      </c>
      <c r="K54" s="411">
        <f t="shared" ca="1" si="8"/>
        <v>0</v>
      </c>
      <c r="L54" s="414">
        <f t="shared" ca="1" si="9"/>
        <v>0</v>
      </c>
      <c r="M54" s="417">
        <f t="shared" ca="1" si="10"/>
        <v>1</v>
      </c>
    </row>
    <row r="55" spans="2:13" x14ac:dyDescent="0.2">
      <c r="B55" s="426">
        <f t="shared" si="11"/>
        <v>84</v>
      </c>
      <c r="C55" s="404">
        <f t="shared" si="1"/>
        <v>2.0366002695426551E-3</v>
      </c>
      <c r="D55" s="401">
        <f ca="1">MpropuPlein+0.75*MasseSans</f>
        <v>2.0663500000000004</v>
      </c>
      <c r="E55" s="401">
        <f t="shared" ca="1" si="2"/>
        <v>2.0663000000000005</v>
      </c>
      <c r="F55" s="401">
        <f t="shared" ca="1" si="3"/>
        <v>2.0662500000000001</v>
      </c>
      <c r="G55" s="408">
        <f t="shared" ca="1" si="4"/>
        <v>0</v>
      </c>
      <c r="H55" s="404">
        <f t="shared" ca="1" si="5"/>
        <v>9.8562661256480408E-4</v>
      </c>
      <c r="I55" s="404">
        <f t="shared" ca="1" si="6"/>
        <v>9.856504631785383E-4</v>
      </c>
      <c r="J55" s="404">
        <f t="shared" ca="1" si="7"/>
        <v>0</v>
      </c>
      <c r="K55" s="411">
        <f t="shared" ca="1" si="8"/>
        <v>0</v>
      </c>
      <c r="L55" s="414">
        <f t="shared" ca="1" si="9"/>
        <v>0</v>
      </c>
      <c r="M55" s="417">
        <f t="shared" ca="1" si="10"/>
        <v>1</v>
      </c>
    </row>
    <row r="56" spans="2:13" x14ac:dyDescent="0.2">
      <c r="B56" s="426">
        <f t="shared" si="11"/>
        <v>84</v>
      </c>
      <c r="C56" s="404">
        <f t="shared" si="1"/>
        <v>2.0366002695426551E-3</v>
      </c>
      <c r="D56" s="401">
        <f ca="1">MpropuPlein+1*MasseSans</f>
        <v>2.7551000000000001</v>
      </c>
      <c r="E56" s="401">
        <f t="shared" ca="1" si="2"/>
        <v>2.7550500000000002</v>
      </c>
      <c r="F56" s="401">
        <f t="shared" ca="1" si="3"/>
        <v>2.7549999999999999</v>
      </c>
      <c r="G56" s="408">
        <f t="shared" ca="1" si="4"/>
        <v>0</v>
      </c>
      <c r="H56" s="404">
        <f t="shared" ca="1" si="5"/>
        <v>7.3922443133251844E-4</v>
      </c>
      <c r="I56" s="404">
        <f t="shared" ca="1" si="6"/>
        <v>7.3923784738390383E-4</v>
      </c>
      <c r="J56" s="404">
        <f t="shared" ca="1" si="7"/>
        <v>0</v>
      </c>
      <c r="K56" s="411">
        <f t="shared" ca="1" si="8"/>
        <v>0</v>
      </c>
      <c r="L56" s="414">
        <f t="shared" ca="1" si="9"/>
        <v>0</v>
      </c>
      <c r="M56" s="417">
        <f t="shared" ca="1" si="10"/>
        <v>1</v>
      </c>
    </row>
    <row r="57" spans="2:13" x14ac:dyDescent="0.2">
      <c r="B57" s="426">
        <f t="shared" si="11"/>
        <v>84</v>
      </c>
      <c r="C57" s="404">
        <f t="shared" si="1"/>
        <v>2.0366002695426551E-3</v>
      </c>
      <c r="D57" s="401">
        <f ca="1">MpropuPlein+1.25*MasseSans</f>
        <v>3.4438499999999999</v>
      </c>
      <c r="E57" s="401">
        <f t="shared" ca="1" si="2"/>
        <v>3.4438</v>
      </c>
      <c r="F57" s="401">
        <f t="shared" ca="1" si="3"/>
        <v>3.4437499999999996</v>
      </c>
      <c r="G57" s="408">
        <f t="shared" ca="1" si="4"/>
        <v>0</v>
      </c>
      <c r="H57" s="404">
        <f t="shared" ca="1" si="5"/>
        <v>5.913816916030708E-4</v>
      </c>
      <c r="I57" s="404">
        <f t="shared" ca="1" si="6"/>
        <v>5.9139027790712311E-4</v>
      </c>
      <c r="J57" s="404">
        <f t="shared" ca="1" si="7"/>
        <v>0</v>
      </c>
      <c r="K57" s="411">
        <f t="shared" ca="1" si="8"/>
        <v>0</v>
      </c>
      <c r="L57" s="414">
        <f t="shared" ca="1" si="9"/>
        <v>0</v>
      </c>
      <c r="M57" s="417">
        <f t="shared" ca="1" si="10"/>
        <v>1</v>
      </c>
    </row>
    <row r="58" spans="2:13" x14ac:dyDescent="0.2">
      <c r="B58" s="426">
        <f t="shared" si="11"/>
        <v>84</v>
      </c>
      <c r="C58" s="404">
        <f t="shared" si="1"/>
        <v>2.0366002695426551E-3</v>
      </c>
      <c r="D58" s="401">
        <f ca="1">MpropuPlein+1.5*MasseSans</f>
        <v>4.1326000000000001</v>
      </c>
      <c r="E58" s="401">
        <f t="shared" ca="1" si="2"/>
        <v>4.1325500000000002</v>
      </c>
      <c r="F58" s="401">
        <f t="shared" ca="1" si="3"/>
        <v>4.1325000000000003</v>
      </c>
      <c r="G58" s="408">
        <f t="shared" ca="1" si="4"/>
        <v>0</v>
      </c>
      <c r="H58" s="404">
        <f t="shared" ca="1" si="5"/>
        <v>4.9281926886369316E-4</v>
      </c>
      <c r="I58" s="404">
        <f t="shared" ca="1" si="6"/>
        <v>4.9282523158926915E-4</v>
      </c>
      <c r="J58" s="404">
        <f t="shared" ca="1" si="7"/>
        <v>0</v>
      </c>
      <c r="K58" s="411">
        <f t="shared" ca="1" si="8"/>
        <v>0</v>
      </c>
      <c r="L58" s="414">
        <f t="shared" ca="1" si="9"/>
        <v>0</v>
      </c>
      <c r="M58" s="417">
        <f t="shared" ca="1" si="10"/>
        <v>1</v>
      </c>
    </row>
    <row r="59" spans="2:13" x14ac:dyDescent="0.2">
      <c r="B59" s="426">
        <f t="shared" si="11"/>
        <v>84</v>
      </c>
      <c r="C59" s="404">
        <f t="shared" si="1"/>
        <v>2.0366002695426551E-3</v>
      </c>
      <c r="D59" s="401">
        <f ca="1">MpropuPlein+1.75*MasseSans</f>
        <v>4.8213499999999998</v>
      </c>
      <c r="E59" s="401">
        <f t="shared" ca="1" si="2"/>
        <v>4.8212999999999999</v>
      </c>
      <c r="F59" s="401">
        <f t="shared" ca="1" si="3"/>
        <v>4.82125</v>
      </c>
      <c r="G59" s="408">
        <f t="shared" ca="1" si="4"/>
        <v>0</v>
      </c>
      <c r="H59" s="404">
        <f t="shared" ca="1" si="5"/>
        <v>4.2241724629097028E-4</v>
      </c>
      <c r="I59" s="404">
        <f t="shared" ca="1" si="6"/>
        <v>4.224216270765165E-4</v>
      </c>
      <c r="J59" s="404">
        <f t="shared" ca="1" si="7"/>
        <v>0</v>
      </c>
      <c r="K59" s="411">
        <f t="shared" ca="1" si="8"/>
        <v>0</v>
      </c>
      <c r="L59" s="414">
        <f t="shared" ca="1" si="9"/>
        <v>0</v>
      </c>
      <c r="M59" s="417">
        <f t="shared" ca="1" si="10"/>
        <v>1</v>
      </c>
    </row>
    <row r="60" spans="2:13" x14ac:dyDescent="0.2">
      <c r="B60" s="427">
        <f t="shared" si="11"/>
        <v>84</v>
      </c>
      <c r="C60" s="405">
        <f t="shared" si="1"/>
        <v>2.0366002695426551E-3</v>
      </c>
      <c r="D60" s="402">
        <f ca="1">MpropuPlein+2*MasseSans</f>
        <v>5.5100999999999996</v>
      </c>
      <c r="E60" s="402">
        <f t="shared" ca="1" si="2"/>
        <v>5.5100499999999997</v>
      </c>
      <c r="F60" s="402">
        <f t="shared" ca="1" si="3"/>
        <v>5.51</v>
      </c>
      <c r="G60" s="409">
        <f t="shared" ca="1" si="4"/>
        <v>0</v>
      </c>
      <c r="H60" s="405">
        <f t="shared" ca="1" si="5"/>
        <v>3.696155696486702E-4</v>
      </c>
      <c r="I60" s="405">
        <f t="shared" ca="1" si="6"/>
        <v>3.6961892369195192E-4</v>
      </c>
      <c r="J60" s="405">
        <f t="shared" ca="1" si="7"/>
        <v>0</v>
      </c>
      <c r="K60" s="412">
        <f t="shared" ca="1" si="8"/>
        <v>0</v>
      </c>
      <c r="L60" s="415">
        <f t="shared" ca="1" si="9"/>
        <v>0</v>
      </c>
      <c r="M60" s="418">
        <f t="shared" ca="1" si="10"/>
        <v>1</v>
      </c>
    </row>
    <row r="61" spans="2:13" x14ac:dyDescent="0.2">
      <c r="B61" s="425">
        <f t="shared" ref="B61:B69" si="12">D_ref*1.5</f>
        <v>126</v>
      </c>
      <c r="C61" s="403">
        <f t="shared" si="1"/>
        <v>4.5823506064709748E-3</v>
      </c>
      <c r="D61" s="400">
        <f ca="1">MpropuPlein+0*MasseSans</f>
        <v>1E-4</v>
      </c>
      <c r="E61" s="400">
        <f t="shared" ca="1" si="2"/>
        <v>5.0000000000000002E-5</v>
      </c>
      <c r="F61" s="400">
        <f t="shared" ca="1" si="3"/>
        <v>0</v>
      </c>
      <c r="G61" s="407">
        <f t="shared" ca="1" si="4"/>
        <v>10.19</v>
      </c>
      <c r="H61" s="403">
        <f t="shared" ca="1" si="5"/>
        <v>91.647012129419494</v>
      </c>
      <c r="I61" s="403" t="e">
        <f t="shared" ca="1" si="6"/>
        <v>#DIV/0!</v>
      </c>
      <c r="J61" s="403">
        <f t="shared" ca="1" si="7"/>
        <v>0.32588463435851783</v>
      </c>
      <c r="K61" s="410">
        <f t="shared" ca="1" si="8"/>
        <v>0.33344786161988355</v>
      </c>
      <c r="L61" s="413" t="e">
        <f t="shared" ca="1" si="9"/>
        <v>#DIV/0!</v>
      </c>
      <c r="M61" s="416" t="e">
        <f t="shared" ca="1" si="10"/>
        <v>#DIV/0!</v>
      </c>
    </row>
    <row r="62" spans="2:13" x14ac:dyDescent="0.2">
      <c r="B62" s="426">
        <f t="shared" si="12"/>
        <v>126</v>
      </c>
      <c r="C62" s="404">
        <f t="shared" si="1"/>
        <v>4.5823506064709748E-3</v>
      </c>
      <c r="D62" s="401">
        <f ca="1">MpropuPlein+0.25*MasseSans</f>
        <v>0.68884999999999996</v>
      </c>
      <c r="E62" s="401">
        <f t="shared" ca="1" si="2"/>
        <v>0.68879999999999997</v>
      </c>
      <c r="F62" s="401">
        <f t="shared" ca="1" si="3"/>
        <v>0.68874999999999997</v>
      </c>
      <c r="G62" s="408">
        <f t="shared" ca="1" si="4"/>
        <v>0</v>
      </c>
      <c r="H62" s="404">
        <f t="shared" ca="1" si="5"/>
        <v>6.6526576748997899E-3</v>
      </c>
      <c r="I62" s="404">
        <f t="shared" ca="1" si="6"/>
        <v>6.6531406264551361E-3</v>
      </c>
      <c r="J62" s="404">
        <f t="shared" ca="1" si="7"/>
        <v>0</v>
      </c>
      <c r="K62" s="411">
        <f t="shared" ca="1" si="8"/>
        <v>0</v>
      </c>
      <c r="L62" s="414">
        <f t="shared" ca="1" si="9"/>
        <v>0</v>
      </c>
      <c r="M62" s="417">
        <f t="shared" ca="1" si="10"/>
        <v>1</v>
      </c>
    </row>
    <row r="63" spans="2:13" x14ac:dyDescent="0.2">
      <c r="B63" s="426">
        <f t="shared" si="12"/>
        <v>126</v>
      </c>
      <c r="C63" s="404">
        <f t="shared" si="1"/>
        <v>4.5823506064709748E-3</v>
      </c>
      <c r="D63" s="401">
        <f ca="1">MpropuPlein+0.5*MasseSans</f>
        <v>1.3775999999999999</v>
      </c>
      <c r="E63" s="401">
        <f t="shared" ca="1" si="2"/>
        <v>1.3775499999999998</v>
      </c>
      <c r="F63" s="401">
        <f t="shared" ca="1" si="3"/>
        <v>1.3774999999999999</v>
      </c>
      <c r="G63" s="408">
        <f t="shared" ca="1" si="4"/>
        <v>0</v>
      </c>
      <c r="H63" s="404">
        <f t="shared" ca="1" si="5"/>
        <v>3.3264495709563902E-3</v>
      </c>
      <c r="I63" s="404">
        <f t="shared" ca="1" si="6"/>
        <v>3.3265703132275681E-3</v>
      </c>
      <c r="J63" s="404">
        <f t="shared" ca="1" si="7"/>
        <v>0</v>
      </c>
      <c r="K63" s="411">
        <f t="shared" ca="1" si="8"/>
        <v>0</v>
      </c>
      <c r="L63" s="414">
        <f t="shared" ca="1" si="9"/>
        <v>0</v>
      </c>
      <c r="M63" s="417">
        <f t="shared" ca="1" si="10"/>
        <v>1</v>
      </c>
    </row>
    <row r="64" spans="2:13" x14ac:dyDescent="0.2">
      <c r="B64" s="426">
        <f t="shared" si="12"/>
        <v>126</v>
      </c>
      <c r="C64" s="404">
        <f t="shared" si="1"/>
        <v>4.5823506064709748E-3</v>
      </c>
      <c r="D64" s="401">
        <f ca="1">MpropuPlein+0.75*MasseSans</f>
        <v>2.0663500000000004</v>
      </c>
      <c r="E64" s="401">
        <f t="shared" ca="1" si="2"/>
        <v>2.0663000000000005</v>
      </c>
      <c r="F64" s="401">
        <f t="shared" ca="1" si="3"/>
        <v>2.0662500000000001</v>
      </c>
      <c r="G64" s="408">
        <f t="shared" ca="1" si="4"/>
        <v>0</v>
      </c>
      <c r="H64" s="404">
        <f t="shared" ca="1" si="5"/>
        <v>2.2176598782708097E-3</v>
      </c>
      <c r="I64" s="404">
        <f t="shared" ca="1" si="6"/>
        <v>2.2177135421517116E-3</v>
      </c>
      <c r="J64" s="404">
        <f t="shared" ca="1" si="7"/>
        <v>0</v>
      </c>
      <c r="K64" s="411">
        <f t="shared" ca="1" si="8"/>
        <v>0</v>
      </c>
      <c r="L64" s="414">
        <f t="shared" ca="1" si="9"/>
        <v>0</v>
      </c>
      <c r="M64" s="417">
        <f t="shared" ca="1" si="10"/>
        <v>1</v>
      </c>
    </row>
    <row r="65" spans="2:13" x14ac:dyDescent="0.2">
      <c r="B65" s="426">
        <f t="shared" si="12"/>
        <v>126</v>
      </c>
      <c r="C65" s="404">
        <f t="shared" si="1"/>
        <v>4.5823506064709748E-3</v>
      </c>
      <c r="D65" s="401">
        <f ca="1">MpropuPlein+1*MasseSans</f>
        <v>2.7551000000000001</v>
      </c>
      <c r="E65" s="401">
        <f t="shared" ca="1" si="2"/>
        <v>2.7550500000000002</v>
      </c>
      <c r="F65" s="401">
        <f t="shared" ca="1" si="3"/>
        <v>2.7549999999999999</v>
      </c>
      <c r="G65" s="408">
        <f t="shared" ca="1" si="4"/>
        <v>0</v>
      </c>
      <c r="H65" s="404">
        <f t="shared" ca="1" si="5"/>
        <v>1.6632549704981667E-3</v>
      </c>
      <c r="I65" s="404">
        <f t="shared" ca="1" si="6"/>
        <v>1.663285156613784E-3</v>
      </c>
      <c r="J65" s="404">
        <f t="shared" ca="1" si="7"/>
        <v>0</v>
      </c>
      <c r="K65" s="411">
        <f t="shared" ca="1" si="8"/>
        <v>0</v>
      </c>
      <c r="L65" s="414">
        <f t="shared" ca="1" si="9"/>
        <v>0</v>
      </c>
      <c r="M65" s="417">
        <f t="shared" ca="1" si="10"/>
        <v>1</v>
      </c>
    </row>
    <row r="66" spans="2:13" x14ac:dyDescent="0.2">
      <c r="B66" s="426">
        <f t="shared" si="12"/>
        <v>126</v>
      </c>
      <c r="C66" s="404">
        <f t="shared" si="1"/>
        <v>4.5823506064709748E-3</v>
      </c>
      <c r="D66" s="401">
        <f ca="1">MpropuPlein+1.25*MasseSans</f>
        <v>3.4438499999999999</v>
      </c>
      <c r="E66" s="401">
        <f t="shared" ca="1" si="2"/>
        <v>3.4438</v>
      </c>
      <c r="F66" s="401">
        <f t="shared" ca="1" si="3"/>
        <v>3.4437499999999996</v>
      </c>
      <c r="G66" s="408">
        <f t="shared" ca="1" si="4"/>
        <v>0</v>
      </c>
      <c r="H66" s="404">
        <f t="shared" ca="1" si="5"/>
        <v>1.3306088061069096E-3</v>
      </c>
      <c r="I66" s="404">
        <f t="shared" ca="1" si="6"/>
        <v>1.3306281252910273E-3</v>
      </c>
      <c r="J66" s="404">
        <f t="shared" ca="1" si="7"/>
        <v>0</v>
      </c>
      <c r="K66" s="411">
        <f t="shared" ca="1" si="8"/>
        <v>0</v>
      </c>
      <c r="L66" s="414">
        <f t="shared" ca="1" si="9"/>
        <v>0</v>
      </c>
      <c r="M66" s="417">
        <f t="shared" ca="1" si="10"/>
        <v>1</v>
      </c>
    </row>
    <row r="67" spans="2:13" x14ac:dyDescent="0.2">
      <c r="B67" s="426">
        <f t="shared" si="12"/>
        <v>126</v>
      </c>
      <c r="C67" s="404">
        <f t="shared" si="1"/>
        <v>4.5823506064709748E-3</v>
      </c>
      <c r="D67" s="401">
        <f ca="1">MpropuPlein+1.5*MasseSans</f>
        <v>4.1326000000000001</v>
      </c>
      <c r="E67" s="401">
        <f t="shared" ca="1" si="2"/>
        <v>4.1325500000000002</v>
      </c>
      <c r="F67" s="401">
        <f t="shared" ca="1" si="3"/>
        <v>4.1325000000000003</v>
      </c>
      <c r="G67" s="408">
        <f t="shared" ca="1" si="4"/>
        <v>0</v>
      </c>
      <c r="H67" s="404">
        <f t="shared" ca="1" si="5"/>
        <v>1.1088433549433098E-3</v>
      </c>
      <c r="I67" s="404">
        <f t="shared" ca="1" si="6"/>
        <v>1.1088567710758558E-3</v>
      </c>
      <c r="J67" s="404">
        <f t="shared" ca="1" si="7"/>
        <v>0</v>
      </c>
      <c r="K67" s="411">
        <f t="shared" ca="1" si="8"/>
        <v>0</v>
      </c>
      <c r="L67" s="414">
        <f t="shared" ca="1" si="9"/>
        <v>0</v>
      </c>
      <c r="M67" s="417">
        <f t="shared" ca="1" si="10"/>
        <v>1</v>
      </c>
    </row>
    <row r="68" spans="2:13" x14ac:dyDescent="0.2">
      <c r="B68" s="426">
        <f t="shared" si="12"/>
        <v>126</v>
      </c>
      <c r="C68" s="404">
        <f t="shared" si="1"/>
        <v>4.5823506064709748E-3</v>
      </c>
      <c r="D68" s="401">
        <f ca="1">MpropuPlein+1.75*MasseSans</f>
        <v>4.8213499999999998</v>
      </c>
      <c r="E68" s="401">
        <f t="shared" ca="1" si="2"/>
        <v>4.8212999999999999</v>
      </c>
      <c r="F68" s="401">
        <f t="shared" ca="1" si="3"/>
        <v>4.82125</v>
      </c>
      <c r="G68" s="408">
        <f t="shared" ca="1" si="4"/>
        <v>0</v>
      </c>
      <c r="H68" s="404">
        <f t="shared" ca="1" si="5"/>
        <v>9.5043880415468334E-4</v>
      </c>
      <c r="I68" s="404">
        <f t="shared" ca="1" si="6"/>
        <v>9.5044866092216227E-4</v>
      </c>
      <c r="J68" s="404">
        <f t="shared" ca="1" si="7"/>
        <v>0</v>
      </c>
      <c r="K68" s="411">
        <f t="shared" ca="1" si="8"/>
        <v>0</v>
      </c>
      <c r="L68" s="414">
        <f t="shared" ca="1" si="9"/>
        <v>0</v>
      </c>
      <c r="M68" s="417">
        <f t="shared" ca="1" si="10"/>
        <v>1</v>
      </c>
    </row>
    <row r="69" spans="2:13" x14ac:dyDescent="0.2">
      <c r="B69" s="427">
        <f t="shared" si="12"/>
        <v>126</v>
      </c>
      <c r="C69" s="405">
        <f t="shared" si="1"/>
        <v>4.5823506064709748E-3</v>
      </c>
      <c r="D69" s="402">
        <f ca="1">MpropuPlein+2*MasseSans</f>
        <v>5.5100999999999996</v>
      </c>
      <c r="E69" s="402">
        <f t="shared" ca="1" si="2"/>
        <v>5.5100499999999997</v>
      </c>
      <c r="F69" s="402">
        <f t="shared" ca="1" si="3"/>
        <v>5.51</v>
      </c>
      <c r="G69" s="409">
        <f t="shared" ca="1" si="4"/>
        <v>0</v>
      </c>
      <c r="H69" s="405">
        <f t="shared" ca="1" si="5"/>
        <v>8.3163503170950812E-4</v>
      </c>
      <c r="I69" s="405">
        <f t="shared" ca="1" si="6"/>
        <v>8.3164257830689202E-4</v>
      </c>
      <c r="J69" s="405">
        <f t="shared" ca="1" si="7"/>
        <v>0</v>
      </c>
      <c r="K69" s="412">
        <f t="shared" ca="1" si="8"/>
        <v>0</v>
      </c>
      <c r="L69" s="415">
        <f t="shared" ca="1" si="9"/>
        <v>0</v>
      </c>
      <c r="M69" s="418">
        <f t="shared" ca="1" si="10"/>
        <v>1</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MF0</v>
      </c>
      <c r="N4" s="75"/>
      <c r="O4" s="6"/>
      <c r="P4" s="273"/>
      <c r="Q4" s="436"/>
      <c r="R4" s="48"/>
      <c r="S4" s="48"/>
      <c r="T4" s="48"/>
      <c r="U4" s="48"/>
    </row>
    <row r="5" spans="2:21" ht="15.75" customHeight="1" x14ac:dyDescent="0.2">
      <c r="B5" s="74"/>
      <c r="D5" t="s">
        <v>462</v>
      </c>
      <c r="E5" t="str">
        <f>Propu</f>
        <v>Aucun (2e ét. inerte)</v>
      </c>
      <c r="G5" t="s">
        <v>459</v>
      </c>
      <c r="H5">
        <f>MasseSans</f>
        <v>2.7549999999999999</v>
      </c>
      <c r="N5" s="75"/>
      <c r="O5" s="6"/>
      <c r="P5" s="273"/>
      <c r="Q5" s="436"/>
      <c r="R5" s="48"/>
      <c r="S5" s="48"/>
      <c r="T5" s="48"/>
      <c r="U5" s="48"/>
    </row>
    <row r="6" spans="2:21" x14ac:dyDescent="0.2">
      <c r="B6" s="74"/>
      <c r="D6" t="s">
        <v>455</v>
      </c>
      <c r="E6" s="2" t="str">
        <f>Trajecto!H34</f>
        <v>Brun/Orange…</v>
      </c>
      <c r="G6" t="s">
        <v>460</v>
      </c>
      <c r="H6">
        <f>D_ref</f>
        <v>84</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2.5</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2.7549999999999999</v>
      </c>
      <c r="F11" s="246" t="s">
        <v>123</v>
      </c>
      <c r="G11" s="246" t="s">
        <v>125</v>
      </c>
      <c r="H11" s="668" t="e">
        <f ca="1">Vsortie_de_rampe</f>
        <v>#N/A</v>
      </c>
      <c r="I11" s="669"/>
      <c r="J11" s="76"/>
      <c r="N11" s="75"/>
      <c r="P11" s="48"/>
      <c r="Q11" s="436"/>
      <c r="R11" s="48"/>
      <c r="S11" s="48"/>
      <c r="T11" s="48"/>
      <c r="U11" s="440">
        <f>IF(RIGHT(Nb_diam,1)=",", "", X_j)</f>
        <v>0</v>
      </c>
    </row>
    <row r="12" spans="2:21" ht="13.5" thickBot="1" x14ac:dyDescent="0.25">
      <c r="B12" s="74"/>
      <c r="C12" s="12"/>
      <c r="D12" s="276"/>
      <c r="E12" s="244"/>
      <c r="F12" s="6" t="s">
        <v>123</v>
      </c>
      <c r="G12" s="6" t="s">
        <v>126</v>
      </c>
      <c r="H12" s="670">
        <f>Finesse</f>
        <v>11.80952380952381</v>
      </c>
      <c r="I12" s="671"/>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0">
        <f>Cn</f>
        <v>15.602161052846441</v>
      </c>
      <c r="I13" s="671"/>
      <c r="J13" s="76"/>
      <c r="N13" s="75"/>
      <c r="O13" s="6"/>
      <c r="P13" s="48"/>
      <c r="Q13" s="436"/>
      <c r="R13" s="48"/>
      <c r="S13" s="48"/>
      <c r="T13" s="48"/>
      <c r="U13" s="440">
        <f>IF(RIGHT(Nb_diam,1)=",", "", X_r)</f>
        <v>0</v>
      </c>
    </row>
    <row r="14" spans="2:21" x14ac:dyDescent="0.2">
      <c r="B14" s="74"/>
      <c r="C14" s="12"/>
      <c r="D14" s="276" t="s">
        <v>143</v>
      </c>
      <c r="E14" s="244">
        <f>L_rampe</f>
        <v>2.5</v>
      </c>
      <c r="F14" s="6" t="s">
        <v>123</v>
      </c>
      <c r="G14" s="6" t="s">
        <v>127</v>
      </c>
      <c r="H14" s="247">
        <f ca="1">MS_min</f>
        <v>2.631111023846108</v>
      </c>
      <c r="I14" s="254">
        <f ca="1">MS_max</f>
        <v>2.6312812708857969</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41.05101794196667</v>
      </c>
      <c r="I15" s="254">
        <f ca="1">MS_Cn_max</f>
        <v>41.053674163698666</v>
      </c>
      <c r="J15" s="76"/>
      <c r="K15" s="76"/>
      <c r="N15" s="75"/>
      <c r="P15" s="48"/>
      <c r="Q15" s="436"/>
      <c r="R15" s="48"/>
      <c r="S15" s="48"/>
      <c r="T15" s="48"/>
    </row>
    <row r="16" spans="2:21" x14ac:dyDescent="0.2">
      <c r="B16" s="74"/>
      <c r="C16" s="12"/>
      <c r="D16" s="276" t="s">
        <v>145</v>
      </c>
      <c r="E16" s="244">
        <f>Q_ail</f>
        <v>4</v>
      </c>
      <c r="F16" s="6" t="s">
        <v>128</v>
      </c>
      <c r="G16" s="6" t="s">
        <v>129</v>
      </c>
      <c r="H16" s="247">
        <f ca="1">V_para</f>
        <v>9.5828692532858195</v>
      </c>
      <c r="I16" s="253">
        <f>V_satellite</f>
        <v>10.960038730752361</v>
      </c>
      <c r="J16" s="76"/>
      <c r="N16" s="75"/>
      <c r="P16" s="48"/>
      <c r="Q16" s="436"/>
      <c r="R16" s="48"/>
      <c r="S16" s="48"/>
      <c r="T16" s="48"/>
      <c r="U16" s="440">
        <f>IF(RIGHT(Nb_diam,1)=",", "", l_j)</f>
        <v>0</v>
      </c>
    </row>
    <row r="17" spans="2:21" x14ac:dyDescent="0.2">
      <c r="B17" s="74"/>
      <c r="C17" s="12"/>
      <c r="D17" s="276" t="s">
        <v>146</v>
      </c>
      <c r="E17" s="272" t="str">
        <f>Forme_ogive</f>
        <v>Conique (droite)</v>
      </c>
      <c r="F17" s="6" t="s">
        <v>130</v>
      </c>
      <c r="G17" s="6" t="s">
        <v>131</v>
      </c>
      <c r="H17" s="670">
        <f>T_para</f>
        <v>14.2</v>
      </c>
      <c r="I17" s="671"/>
      <c r="J17" s="258"/>
      <c r="N17" s="75"/>
      <c r="P17" s="434" t="s">
        <v>342</v>
      </c>
      <c r="Q17" s="440">
        <f>IF(RIGHT(Nb_diam,1)=",", "", D2j)</f>
        <v>0</v>
      </c>
      <c r="R17" s="48"/>
      <c r="S17" s="48"/>
      <c r="T17" s="48"/>
      <c r="U17" s="436"/>
    </row>
    <row r="18" spans="2:21" x14ac:dyDescent="0.2">
      <c r="B18" s="74"/>
      <c r="C18" s="12"/>
      <c r="D18" s="276" t="s">
        <v>148</v>
      </c>
      <c r="E18" s="244">
        <f ca="1">XpropuRef-Long_propu</f>
        <v>942</v>
      </c>
      <c r="F18" s="12" t="s">
        <v>130</v>
      </c>
      <c r="G18" s="12" t="s">
        <v>427</v>
      </c>
      <c r="H18" s="635">
        <f ca="1">T_para-Combustion-Depotage</f>
        <v>14.2</v>
      </c>
      <c r="I18" s="674"/>
      <c r="N18" s="75"/>
      <c r="P18" s="48"/>
      <c r="Q18" s="436"/>
      <c r="R18" s="48"/>
      <c r="S18" s="48"/>
    </row>
    <row r="19" spans="2:21" x14ac:dyDescent="0.2">
      <c r="B19" s="74"/>
      <c r="C19" s="531"/>
      <c r="D19" s="269"/>
      <c r="E19" s="271"/>
      <c r="F19" s="519" t="s">
        <v>132</v>
      </c>
      <c r="G19" s="274" t="s">
        <v>426</v>
      </c>
      <c r="H19" s="675">
        <f ca="1">Portee_balistique</f>
        <v>612.90891036688618</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548</v>
      </c>
      <c r="E23" s="527" t="s">
        <v>38</v>
      </c>
      <c r="F23" s="528">
        <f>m_ail</f>
        <v>170</v>
      </c>
      <c r="G23" s="526">
        <f>m_can</f>
        <v>180</v>
      </c>
      <c r="I23" s="529" t="s">
        <v>448</v>
      </c>
      <c r="J23" s="528">
        <f>l_j</f>
        <v>0</v>
      </c>
      <c r="K23" s="526">
        <f>l_r</f>
        <v>0</v>
      </c>
      <c r="N23" s="75"/>
      <c r="O23" s="273"/>
      <c r="P23" s="436"/>
      <c r="Q23" s="48"/>
      <c r="R23" s="48"/>
      <c r="S23" s="48"/>
      <c r="T23" s="226"/>
      <c r="U23" s="436"/>
    </row>
    <row r="24" spans="2:21" x14ac:dyDescent="0.2">
      <c r="B24" s="74"/>
      <c r="C24" s="526" t="s">
        <v>440</v>
      </c>
      <c r="D24" s="526">
        <f>Long_tot</f>
        <v>992</v>
      </c>
      <c r="E24" s="527" t="s">
        <v>443</v>
      </c>
      <c r="F24" s="528">
        <f>n_ail</f>
        <v>80</v>
      </c>
      <c r="G24" s="526">
        <f>n_can</f>
        <v>80</v>
      </c>
      <c r="I24" s="529" t="s">
        <v>449</v>
      </c>
      <c r="J24" s="528">
        <f>D1j</f>
        <v>0</v>
      </c>
      <c r="K24" s="526">
        <f>D1r</f>
        <v>0</v>
      </c>
      <c r="N24" s="75"/>
      <c r="O24" s="273"/>
      <c r="P24" s="436"/>
      <c r="Q24" s="48"/>
      <c r="R24" s="48"/>
      <c r="S24" s="48"/>
      <c r="T24" s="226"/>
      <c r="U24" s="436"/>
    </row>
    <row r="25" spans="2:21" x14ac:dyDescent="0.2">
      <c r="B25" s="74"/>
      <c r="C25" s="526" t="s">
        <v>441</v>
      </c>
      <c r="D25" s="526">
        <f>XpropuRef</f>
        <v>942</v>
      </c>
      <c r="E25" s="527" t="s">
        <v>444</v>
      </c>
      <c r="F25" s="528">
        <f>p_ail</f>
        <v>120</v>
      </c>
      <c r="G25" s="526">
        <f>p_can</f>
        <v>160</v>
      </c>
      <c r="I25" s="529" t="s">
        <v>450</v>
      </c>
      <c r="J25" s="528">
        <f>D2j</f>
        <v>0</v>
      </c>
      <c r="K25" s="526">
        <f>D2r</f>
        <v>0</v>
      </c>
      <c r="N25" s="75"/>
      <c r="O25" s="273"/>
      <c r="P25" s="436"/>
      <c r="Q25" s="48"/>
      <c r="R25" s="48"/>
      <c r="S25" s="48"/>
      <c r="T25" s="226"/>
      <c r="U25" s="436"/>
    </row>
    <row r="26" spans="2:21" x14ac:dyDescent="0.2">
      <c r="B26" s="74"/>
      <c r="C26" s="526" t="s">
        <v>438</v>
      </c>
      <c r="D26" s="526">
        <f>D_ref</f>
        <v>84</v>
      </c>
      <c r="E26" s="527" t="s">
        <v>445</v>
      </c>
      <c r="F26" s="528">
        <f>E_ail</f>
        <v>107</v>
      </c>
      <c r="G26" s="526">
        <f>E_can</f>
        <v>110</v>
      </c>
      <c r="I26" s="529" t="s">
        <v>451</v>
      </c>
      <c r="J26" s="528">
        <f>X_j</f>
        <v>0</v>
      </c>
      <c r="K26" s="526">
        <f>X_r</f>
        <v>0</v>
      </c>
      <c r="N26" s="75"/>
      <c r="O26" s="273"/>
      <c r="P26" s="436"/>
      <c r="Q26" s="48"/>
      <c r="R26" s="48"/>
      <c r="S26" s="48"/>
      <c r="T26" s="226"/>
      <c r="U26" s="436"/>
    </row>
    <row r="27" spans="2:21" x14ac:dyDescent="0.2">
      <c r="B27" s="74"/>
      <c r="C27" s="526" t="s">
        <v>439</v>
      </c>
      <c r="D27" s="526">
        <f>Long_ogive</f>
        <v>252</v>
      </c>
      <c r="E27" s="527" t="s">
        <v>446</v>
      </c>
      <c r="F27" s="528">
        <f>X_ail</f>
        <v>942</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430</v>
      </c>
      <c r="P29" s="441">
        <f>n_ail</f>
        <v>80</v>
      </c>
      <c r="Q29" s="2"/>
      <c r="R29" s="48"/>
      <c r="S29" s="48"/>
      <c r="T29" s="48"/>
      <c r="U29" s="12" t="s">
        <v>434</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432</v>
      </c>
      <c r="U30" s="523">
        <f>[0]!p_can</f>
        <v>160</v>
      </c>
    </row>
    <row r="31" spans="2:21" ht="13.5" thickBot="1" x14ac:dyDescent="0.25">
      <c r="B31" s="74"/>
      <c r="C31" s="83">
        <f>Beta_rampe</f>
        <v>77.775282912698117</v>
      </c>
      <c r="D31" s="84">
        <f ca="1">Portee_balistique</f>
        <v>612.90891036688618</v>
      </c>
      <c r="E31" s="677">
        <f ca="1">T_para+Dt_para</f>
        <v>142.99514656651434</v>
      </c>
      <c r="F31" s="677"/>
      <c r="G31" s="677"/>
      <c r="H31" s="678">
        <f ca="1">Altitude_culmi</f>
        <v>1234.2335143170092</v>
      </c>
      <c r="I31" s="678"/>
      <c r="J31" s="85">
        <f ca="1">Temps_culmi</f>
        <v>14.099999999999945</v>
      </c>
      <c r="K31" s="86">
        <f ca="1">Vit_culmi</f>
        <v>19.056870589161392</v>
      </c>
      <c r="L31" s="84">
        <f ca="1">Acc_max</f>
        <v>36.698364520798592</v>
      </c>
      <c r="M31" s="86">
        <f ca="1">Vit_max</f>
        <v>176.71085285003218</v>
      </c>
      <c r="N31" s="75"/>
      <c r="O31" s="273" t="s">
        <v>436</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110</v>
      </c>
    </row>
    <row r="34" spans="2:21" ht="13.5" thickBot="1" x14ac:dyDescent="0.25">
      <c r="B34" s="77"/>
      <c r="C34" s="78"/>
      <c r="D34" s="78"/>
      <c r="E34" s="78"/>
      <c r="F34" s="78"/>
      <c r="G34" s="78"/>
      <c r="H34" s="78"/>
      <c r="I34" s="78"/>
      <c r="J34" s="78"/>
      <c r="K34" s="78"/>
      <c r="L34" s="78"/>
      <c r="M34" s="78"/>
      <c r="N34" s="79"/>
      <c r="O34" s="2"/>
      <c r="P34" s="273" t="s">
        <v>431</v>
      </c>
      <c r="Q34" s="441">
        <f>E_ail</f>
        <v>107</v>
      </c>
      <c r="T34" s="226" t="s">
        <v>436</v>
      </c>
      <c r="U34" s="523">
        <f>[0]!ep_can</f>
        <v>4</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MF0</v>
      </c>
      <c r="N38" s="75"/>
    </row>
    <row r="39" spans="2:21" x14ac:dyDescent="0.2">
      <c r="B39" s="74"/>
      <c r="D39" s="2"/>
      <c r="N39" s="75"/>
    </row>
    <row r="40" spans="2:21" x14ac:dyDescent="0.2">
      <c r="B40" s="74"/>
      <c r="D40" s="275" t="s">
        <v>149</v>
      </c>
      <c r="E40" s="246">
        <f>D_ref</f>
        <v>84</v>
      </c>
      <c r="F40" s="265"/>
      <c r="G40" s="265"/>
      <c r="H40" s="261" t="s">
        <v>198</v>
      </c>
      <c r="I40" s="261" t="s">
        <v>199</v>
      </c>
      <c r="J40" s="262" t="s">
        <v>200</v>
      </c>
      <c r="N40" s="75"/>
    </row>
    <row r="41" spans="2:21" x14ac:dyDescent="0.2">
      <c r="B41" s="74"/>
      <c r="D41" s="276" t="s">
        <v>147</v>
      </c>
      <c r="E41" s="6">
        <f>Long_ogive</f>
        <v>252</v>
      </c>
      <c r="F41" s="2"/>
      <c r="G41" s="2" t="s">
        <v>201</v>
      </c>
      <c r="H41" s="6">
        <f>MasseSans</f>
        <v>2.7549999999999999</v>
      </c>
      <c r="I41" s="6">
        <f ca="1">MasseVide</f>
        <v>2.7549999999999999</v>
      </c>
      <c r="J41" s="244">
        <f ca="1">MassePlein</f>
        <v>2.7551000000000001</v>
      </c>
      <c r="N41" s="75"/>
    </row>
    <row r="42" spans="2:21" x14ac:dyDescent="0.2">
      <c r="B42" s="74"/>
      <c r="D42" s="276" t="s">
        <v>150</v>
      </c>
      <c r="E42" s="6">
        <f>X_ail-m_ail</f>
        <v>772</v>
      </c>
      <c r="F42" s="255"/>
      <c r="G42" s="255" t="s">
        <v>218</v>
      </c>
      <c r="H42" s="263">
        <f>XcgSans</f>
        <v>548</v>
      </c>
      <c r="I42" s="263">
        <f ca="1">XcgVide</f>
        <v>548</v>
      </c>
      <c r="J42" s="245">
        <f ca="1">XcgPlein</f>
        <v>548.01430075133385</v>
      </c>
      <c r="N42" s="75"/>
    </row>
    <row r="43" spans="2:21" x14ac:dyDescent="0.2">
      <c r="B43" s="74"/>
      <c r="D43" s="276" t="str">
        <f>IF(Lang="Français","Emplanture 'm'",IF(Lang="English","Root edge  'm'",""))</f>
        <v>Emplanture 'm'</v>
      </c>
      <c r="E43" s="244">
        <f>m_ail</f>
        <v>170</v>
      </c>
      <c r="N43" s="75"/>
    </row>
    <row r="44" spans="2:21" x14ac:dyDescent="0.2">
      <c r="B44" s="74"/>
      <c r="D44" s="276" t="str">
        <f>IF(Lang="Français","Saumon      'n'",IF(Lang="English","Tip edge    'n'",""))</f>
        <v>Saumon      'n'</v>
      </c>
      <c r="E44" s="244">
        <f>n_ail</f>
        <v>80</v>
      </c>
      <c r="F44" s="246" t="s">
        <v>202</v>
      </c>
      <c r="G44" s="246" t="s">
        <v>207</v>
      </c>
      <c r="H44" s="668" t="e">
        <f ca="1">Vsortie_de_rampe</f>
        <v>#N/A</v>
      </c>
      <c r="I44" s="669"/>
      <c r="N44" s="75"/>
    </row>
    <row r="45" spans="2:21" x14ac:dyDescent="0.2">
      <c r="B45" s="74"/>
      <c r="D45" s="276" t="str">
        <f>IF(Lang="Français","Flèche        'p'",IF(Lang="English","Offset         'p'",""))</f>
        <v>Flèche        'p'</v>
      </c>
      <c r="E45" s="244">
        <f>p_ail</f>
        <v>120</v>
      </c>
      <c r="F45" s="6" t="s">
        <v>203</v>
      </c>
      <c r="G45" s="6" t="s">
        <v>208</v>
      </c>
      <c r="H45" s="670">
        <f>Finesse</f>
        <v>11.80952380952381</v>
      </c>
      <c r="I45" s="671"/>
      <c r="N45" s="75"/>
    </row>
    <row r="46" spans="2:21" x14ac:dyDescent="0.2">
      <c r="B46" s="74"/>
      <c r="D46" s="276" t="str">
        <f>IF(Lang="Français","Envergure   'E'",IF(Lang="English","Span          'E'",""))</f>
        <v>Envergure   'E'</v>
      </c>
      <c r="E46" s="244">
        <f>E_ail</f>
        <v>107</v>
      </c>
      <c r="F46" s="6" t="s">
        <v>204</v>
      </c>
      <c r="G46" s="6" t="s">
        <v>209</v>
      </c>
      <c r="H46" s="670">
        <f>Cn</f>
        <v>15.602161052846441</v>
      </c>
      <c r="I46" s="671"/>
      <c r="N46" s="75"/>
    </row>
    <row r="47" spans="2:21" x14ac:dyDescent="0.2">
      <c r="B47" s="74"/>
      <c r="D47" s="276" t="s">
        <v>144</v>
      </c>
      <c r="E47" s="244">
        <f>ep_ail</f>
        <v>3</v>
      </c>
      <c r="F47" s="6" t="s">
        <v>205</v>
      </c>
      <c r="G47" s="6" t="s">
        <v>210</v>
      </c>
      <c r="H47" s="247">
        <f ca="1">MS_min</f>
        <v>2.631111023846108</v>
      </c>
      <c r="I47" s="254">
        <f ca="1">MS_max</f>
        <v>2.6312812708857969</v>
      </c>
      <c r="N47" s="75"/>
    </row>
    <row r="48" spans="2:21" x14ac:dyDescent="0.2">
      <c r="B48" s="74"/>
      <c r="D48" s="276" t="s">
        <v>145</v>
      </c>
      <c r="E48" s="244">
        <f>Q_ail</f>
        <v>4</v>
      </c>
      <c r="F48" s="274" t="s">
        <v>206</v>
      </c>
      <c r="G48" s="274" t="s">
        <v>211</v>
      </c>
      <c r="H48" s="256">
        <f ca="1">MS_Cn_min</f>
        <v>41.05101794196667</v>
      </c>
      <c r="I48" s="264">
        <f ca="1">MS_Cn_max</f>
        <v>41.053674163698666</v>
      </c>
      <c r="N48" s="75"/>
    </row>
    <row r="49" spans="2:14" x14ac:dyDescent="0.2">
      <c r="B49" s="74"/>
      <c r="D49" s="276" t="s">
        <v>148</v>
      </c>
      <c r="E49" s="244">
        <f ca="1">XpropuRef-Long_propu</f>
        <v>942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992</v>
      </c>
      <c r="G51" s="276" t="s">
        <v>212</v>
      </c>
      <c r="H51" s="6">
        <f>Sref</f>
        <v>6.8257694409323945E-3</v>
      </c>
      <c r="J51" s="267"/>
      <c r="N51" s="75"/>
    </row>
    <row r="52" spans="2:14" x14ac:dyDescent="0.2">
      <c r="B52" s="74"/>
      <c r="D52" s="276" t="s">
        <v>196</v>
      </c>
      <c r="E52" s="244">
        <f>MAX(D_ref,D_ail,D_og,(RIGHT(Nb_diam,1)=",")*MAX(D1j,D1r,D2j,D2r))</f>
        <v>84</v>
      </c>
      <c r="G52" s="276" t="s">
        <v>213</v>
      </c>
      <c r="H52" s="6">
        <f>Beta_rampe</f>
        <v>77.775282912698117</v>
      </c>
      <c r="I52" s="6">
        <v>80</v>
      </c>
      <c r="J52" s="244">
        <v>90</v>
      </c>
      <c r="N52" s="75"/>
    </row>
    <row r="53" spans="2:14" x14ac:dyDescent="0.2">
      <c r="B53" s="74"/>
      <c r="D53" s="277" t="s">
        <v>197</v>
      </c>
      <c r="E53" s="260">
        <f>E_ail*2+D_ail</f>
        <v>298</v>
      </c>
      <c r="G53" s="278" t="s">
        <v>215</v>
      </c>
      <c r="H53" s="247">
        <f ca="1">Temps_culmi</f>
        <v>14.099999999999945</v>
      </c>
      <c r="I53" s="259"/>
      <c r="J53" s="268"/>
      <c r="N53" s="75"/>
    </row>
    <row r="54" spans="2:14" x14ac:dyDescent="0.2">
      <c r="B54" s="74"/>
      <c r="G54" s="278" t="s">
        <v>216</v>
      </c>
      <c r="H54" s="242">
        <f ca="1">Altitude_culmi</f>
        <v>1234.2335143170092</v>
      </c>
      <c r="I54" s="259"/>
      <c r="J54" s="268"/>
      <c r="N54" s="75"/>
    </row>
    <row r="55" spans="2:14" x14ac:dyDescent="0.2">
      <c r="B55" s="74"/>
      <c r="C55" s="275" t="s">
        <v>233</v>
      </c>
      <c r="D55" s="249" t="s">
        <v>60</v>
      </c>
      <c r="E55" s="243">
        <f>Long_tot</f>
        <v>992</v>
      </c>
      <c r="G55" s="278" t="s">
        <v>217</v>
      </c>
      <c r="H55" s="248">
        <f ca="1">Vit_culmi</f>
        <v>19.056870589161392</v>
      </c>
      <c r="I55" s="259"/>
      <c r="J55" s="268"/>
      <c r="N55" s="75"/>
    </row>
    <row r="56" spans="2:14" x14ac:dyDescent="0.2">
      <c r="B56" s="74"/>
      <c r="C56" s="276"/>
      <c r="D56" s="2" t="s">
        <v>219</v>
      </c>
      <c r="E56" s="244">
        <f>MAX(D_ref,D_ail,D_og,(RIGHT(Nb_diam,1)=",")*MAX(D1j,D1r,D2j,D2r))</f>
        <v>84</v>
      </c>
      <c r="G56" s="278" t="s">
        <v>133</v>
      </c>
      <c r="H56" s="242">
        <f ca="1">Portee_balistique</f>
        <v>612.90891036688618</v>
      </c>
      <c r="I56" s="259"/>
      <c r="J56" s="268"/>
      <c r="N56" s="75"/>
    </row>
    <row r="57" spans="2:14" x14ac:dyDescent="0.2">
      <c r="B57" s="74"/>
      <c r="C57" s="276"/>
      <c r="D57" s="2" t="s">
        <v>220</v>
      </c>
      <c r="E57" s="244">
        <f>E_ail*2+D_ail</f>
        <v>298</v>
      </c>
      <c r="G57" s="278" t="s">
        <v>214</v>
      </c>
      <c r="H57" s="242">
        <f ca="1">T_balistique</f>
        <v>33.000000000000178</v>
      </c>
      <c r="I57" s="259"/>
      <c r="J57" s="268"/>
      <c r="N57" s="75"/>
    </row>
    <row r="58" spans="2:14" x14ac:dyDescent="0.2">
      <c r="B58" s="74"/>
      <c r="C58" s="276"/>
      <c r="D58" s="2" t="s">
        <v>221</v>
      </c>
      <c r="E58" s="244">
        <f ca="1">MassePlein</f>
        <v>2.7551000000000001</v>
      </c>
      <c r="G58" s="278" t="s">
        <v>137</v>
      </c>
      <c r="H58" s="248">
        <f ca="1">Vit_max</f>
        <v>176.71085285003218</v>
      </c>
      <c r="I58" s="259"/>
      <c r="J58" s="268"/>
      <c r="N58" s="75"/>
    </row>
    <row r="59" spans="2:14" x14ac:dyDescent="0.2">
      <c r="B59" s="74"/>
      <c r="C59" s="277" t="s">
        <v>234</v>
      </c>
      <c r="D59" s="255" t="s">
        <v>145</v>
      </c>
      <c r="E59" s="260">
        <f>Q_ail</f>
        <v>4</v>
      </c>
      <c r="G59" s="278" t="s">
        <v>136</v>
      </c>
      <c r="H59" s="242">
        <f ca="1">Acc_max</f>
        <v>36.698364520798592</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202.21532818250441</v>
      </c>
      <c r="F62" s="280">
        <f ca="1">E62/9.81</f>
        <v>20.613183300968849</v>
      </c>
      <c r="H62" s="2"/>
      <c r="I62" s="2"/>
      <c r="J62" s="2"/>
      <c r="K62" s="2"/>
      <c r="N62" s="75"/>
    </row>
    <row r="63" spans="2:14" x14ac:dyDescent="0.2">
      <c r="B63" s="74"/>
      <c r="C63" s="276"/>
      <c r="D63" s="2" t="s">
        <v>223</v>
      </c>
      <c r="E63" s="242">
        <f ca="1">2*Acc_max*Masse_ail</f>
        <v>5.8900875055881743</v>
      </c>
      <c r="F63" s="248">
        <f ca="1">E63/9.81</f>
        <v>0.60041666723630727</v>
      </c>
      <c r="G63" s="246" t="s">
        <v>229</v>
      </c>
      <c r="H63" s="288">
        <f>S_ail*(ep_ail/1000)*2000</f>
        <v>8.0250000000000002E-2</v>
      </c>
      <c r="I63" s="2"/>
      <c r="J63" s="2"/>
      <c r="K63" s="2"/>
      <c r="N63" s="75"/>
    </row>
    <row r="64" spans="2:14" x14ac:dyDescent="0.2">
      <c r="B64" s="74"/>
      <c r="C64" s="277"/>
      <c r="D64" s="255" t="s">
        <v>224</v>
      </c>
      <c r="E64" s="263">
        <f ca="1">0.104*S_ail*Vit_max^2</f>
        <v>43.436375191345142</v>
      </c>
      <c r="F64" s="281">
        <f ca="1">E64/9.81</f>
        <v>4.4277650551829906</v>
      </c>
      <c r="G64" s="274" t="s">
        <v>228</v>
      </c>
      <c r="H64" s="289">
        <f>(E_ail*(m_ail+n_ail)/2)/10^6</f>
        <v>1.3375E-2</v>
      </c>
      <c r="I64" s="2"/>
      <c r="J64" s="2"/>
      <c r="K64" s="2"/>
      <c r="N64" s="75"/>
    </row>
    <row r="65" spans="2:14" x14ac:dyDescent="0.2">
      <c r="B65" s="74"/>
      <c r="C65" s="282" t="s">
        <v>242</v>
      </c>
      <c r="D65" s="285" t="s">
        <v>240</v>
      </c>
      <c r="E65" s="286">
        <f ca="1">2*Acc_max*H65</f>
        <v>101.1076640912522</v>
      </c>
      <c r="F65" s="286">
        <f ca="1">E65/9.81</f>
        <v>10.306591650484425</v>
      </c>
      <c r="G65" s="287" t="s">
        <v>241</v>
      </c>
      <c r="H65" s="279">
        <f ca="1">E58/2</f>
        <v>1.3775500000000001</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14.2</v>
      </c>
      <c r="I67" s="251">
        <f ca="1">Temps_culmi</f>
        <v>14.099999999999945</v>
      </c>
      <c r="J67" s="2"/>
      <c r="K67" s="2"/>
      <c r="N67" s="75"/>
    </row>
    <row r="68" spans="2:14" x14ac:dyDescent="0.2">
      <c r="B68" s="74"/>
      <c r="C68" s="6"/>
      <c r="D68" s="2"/>
      <c r="E68" s="2"/>
      <c r="F68" s="275" t="s">
        <v>231</v>
      </c>
      <c r="G68" s="249" t="s">
        <v>129</v>
      </c>
      <c r="H68" s="250">
        <f ca="1">V_para</f>
        <v>9.5828692532858195</v>
      </c>
      <c r="I68" s="251">
        <f>V_satellite</f>
        <v>10.960038730752361</v>
      </c>
      <c r="J68" s="2"/>
      <c r="K68" s="2"/>
      <c r="N68" s="75"/>
    </row>
    <row r="69" spans="2:14" x14ac:dyDescent="0.2">
      <c r="B69" s="74"/>
      <c r="C69" s="6"/>
      <c r="D69" s="2"/>
      <c r="E69" s="2"/>
      <c r="F69" s="276"/>
      <c r="G69" s="2" t="s">
        <v>237</v>
      </c>
      <c r="H69" s="247">
        <f>S_para</f>
        <v>0.48049999999999998</v>
      </c>
      <c r="I69" s="253">
        <f>S_satellite</f>
        <v>0.02</v>
      </c>
      <c r="J69" s="2"/>
      <c r="K69" s="2"/>
      <c r="N69" s="75"/>
    </row>
    <row r="70" spans="2:14" x14ac:dyDescent="0.2">
      <c r="B70" s="74"/>
      <c r="C70" s="226"/>
      <c r="D70" s="2"/>
      <c r="F70" s="276"/>
      <c r="G70" s="2" t="s">
        <v>236</v>
      </c>
      <c r="H70" s="247">
        <f ca="1">V_ouverture</f>
        <v>19.030997224553833</v>
      </c>
      <c r="I70" s="253">
        <f ca="1">V_ouv_sat</f>
        <v>131.9116753840031</v>
      </c>
      <c r="N70" s="75"/>
    </row>
    <row r="71" spans="2:14" x14ac:dyDescent="0.2">
      <c r="B71" s="74"/>
      <c r="C71" s="226"/>
      <c r="F71" s="276"/>
      <c r="G71" s="2" t="s">
        <v>201</v>
      </c>
      <c r="H71" s="247">
        <f ca="1">m_vide</f>
        <v>2.7549999999999999</v>
      </c>
      <c r="I71" s="253">
        <f>m_satellite</f>
        <v>0.15</v>
      </c>
      <c r="N71" s="75"/>
    </row>
    <row r="72" spans="2:14" x14ac:dyDescent="0.2">
      <c r="B72" s="74"/>
      <c r="C72" s="226"/>
      <c r="F72" s="276"/>
      <c r="G72" s="2" t="s">
        <v>238</v>
      </c>
      <c r="H72" s="283">
        <f ca="1">1/2*Rho_moyen*S_para*V_ouverture^2</f>
        <v>106.59150075058113</v>
      </c>
      <c r="I72" s="284">
        <f ca="1">1/2*Rho_moyen*S_satellite*V_ouv_sat^2</f>
        <v>213.15845375702901</v>
      </c>
      <c r="N72" s="75"/>
    </row>
    <row r="73" spans="2:14" x14ac:dyDescent="0.2">
      <c r="B73" s="74"/>
      <c r="D73" s="2"/>
      <c r="F73" s="277"/>
      <c r="G73" s="255" t="s">
        <v>239</v>
      </c>
      <c r="H73" s="256">
        <f ca="1">H72/9.81</f>
        <v>10.865596406787066</v>
      </c>
      <c r="I73" s="257">
        <f ca="1">I72/9.81</f>
        <v>21.728690495109991</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SP02-Alpha</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45931</v>
      </c>
      <c r="E83" s="48"/>
      <c r="F83" s="436"/>
      <c r="G83" s="48"/>
      <c r="H83" s="48"/>
      <c r="I83" s="48"/>
      <c r="J83" s="48"/>
      <c r="K83" s="48"/>
      <c r="N83" s="75"/>
    </row>
    <row r="84" spans="2:14" ht="13.5" thickBot="1" x14ac:dyDescent="0.25">
      <c r="B84" s="74"/>
      <c r="E84" s="48"/>
      <c r="F84" s="436"/>
      <c r="G84" s="48"/>
      <c r="H84" s="48"/>
      <c r="I84" s="48"/>
      <c r="J84" s="440">
        <f>IF(RIGHT(Nb_diam,1)=",", "", X_j)</f>
        <v>0</v>
      </c>
      <c r="K84" s="48"/>
      <c r="N84" s="75"/>
    </row>
    <row r="85" spans="2:14" ht="13.5" thickBot="1" x14ac:dyDescent="0.25">
      <c r="B85" s="74"/>
      <c r="C85" s="275" t="s">
        <v>337</v>
      </c>
      <c r="D85" s="243" t="str">
        <f>Propu</f>
        <v>Aucun (2e ét. inerte)</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0</v>
      </c>
      <c r="G90" s="48"/>
      <c r="H90" s="48"/>
      <c r="I90" s="48"/>
      <c r="J90" s="441">
        <f>X_ail-m_ail</f>
        <v>772</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0</v>
      </c>
      <c r="K92" s="48"/>
      <c r="N92" s="75"/>
    </row>
    <row r="93" spans="2:14" x14ac:dyDescent="0.2">
      <c r="B93" s="74"/>
      <c r="E93" s="48"/>
      <c r="F93" s="436"/>
      <c r="G93" s="48"/>
      <c r="H93" s="48"/>
      <c r="I93" s="48"/>
      <c r="J93" s="436"/>
      <c r="K93" s="48"/>
      <c r="N93" s="75"/>
    </row>
    <row r="94" spans="2:14" x14ac:dyDescent="0.2">
      <c r="B94" s="74"/>
      <c r="E94" s="434" t="s">
        <v>343</v>
      </c>
      <c r="F94" s="440">
        <f>IF(RIGHT(Nb_diam,1)=",", "", D2r)</f>
        <v>0</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170</v>
      </c>
      <c r="G97" s="48"/>
      <c r="H97" s="48"/>
      <c r="I97" s="48"/>
      <c r="J97" s="441">
        <f>p_ail</f>
        <v>120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942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107</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2.7549999999999999</v>
      </c>
      <c r="F107" s="244">
        <f ca="1">MassePlein</f>
        <v>2.7551000000000001</v>
      </c>
      <c r="N107" s="75"/>
    </row>
    <row r="108" spans="2:14" x14ac:dyDescent="0.2">
      <c r="B108" s="74"/>
      <c r="D108" s="431" t="s">
        <v>352</v>
      </c>
      <c r="E108" s="274">
        <f>XcgSans</f>
        <v>548</v>
      </c>
      <c r="F108" s="260">
        <f ca="1">XcgPlein</f>
        <v>548.01430075133385</v>
      </c>
      <c r="N108" s="75"/>
    </row>
    <row r="109" spans="2:14" x14ac:dyDescent="0.2">
      <c r="B109" s="74"/>
      <c r="N109" s="75"/>
    </row>
    <row r="110" spans="2:14" x14ac:dyDescent="0.2">
      <c r="B110" s="74"/>
      <c r="D110" s="438" t="s">
        <v>355</v>
      </c>
      <c r="E110" s="439">
        <f ca="1">MasseVide</f>
        <v>2.7549999999999999</v>
      </c>
      <c r="G110" s="429" t="s">
        <v>356</v>
      </c>
      <c r="H110" s="265"/>
      <c r="I110" s="265"/>
      <c r="J110" s="266"/>
      <c r="N110" s="75"/>
    </row>
    <row r="111" spans="2:14" x14ac:dyDescent="0.2">
      <c r="B111" s="74"/>
      <c r="G111" s="276" t="s">
        <v>213</v>
      </c>
      <c r="H111" s="6">
        <f>Beta_rampe</f>
        <v>77.775282912698117</v>
      </c>
      <c r="I111" s="6">
        <v>80</v>
      </c>
      <c r="J111" s="244">
        <v>90</v>
      </c>
      <c r="N111" s="75"/>
    </row>
    <row r="112" spans="2:14" x14ac:dyDescent="0.2">
      <c r="B112" s="74"/>
      <c r="G112" s="278" t="s">
        <v>215</v>
      </c>
      <c r="H112" s="247">
        <f ca="1">Temps_culmi</f>
        <v>14.099999999999945</v>
      </c>
      <c r="I112" s="259"/>
      <c r="J112" s="268"/>
      <c r="N112" s="75"/>
    </row>
    <row r="113" spans="2:14" ht="12.75" customHeight="1" x14ac:dyDescent="0.25">
      <c r="B113" s="74"/>
      <c r="D113" s="435" t="s">
        <v>357</v>
      </c>
      <c r="E113" s="48"/>
      <c r="G113" s="278" t="s">
        <v>216</v>
      </c>
      <c r="H113" s="242">
        <f ca="1">Altitude_culmi</f>
        <v>1234.2335143170092</v>
      </c>
      <c r="I113" s="259"/>
      <c r="J113" s="268"/>
      <c r="N113" s="75"/>
    </row>
    <row r="114" spans="2:14" ht="12.75" customHeight="1" x14ac:dyDescent="0.25">
      <c r="B114" s="74"/>
      <c r="D114" s="48"/>
      <c r="E114" s="48"/>
      <c r="F114" s="435"/>
      <c r="G114" s="278" t="s">
        <v>217</v>
      </c>
      <c r="H114" s="248">
        <f ca="1">Vit_culmi</f>
        <v>19.056870589161392</v>
      </c>
      <c r="I114" s="259"/>
      <c r="J114" s="268"/>
      <c r="N114" s="75"/>
    </row>
    <row r="115" spans="2:14" x14ac:dyDescent="0.2">
      <c r="B115" s="74"/>
      <c r="C115" s="429" t="s">
        <v>358</v>
      </c>
      <c r="D115" s="249"/>
      <c r="E115" s="446">
        <v>0.1</v>
      </c>
      <c r="G115" s="278" t="s">
        <v>133</v>
      </c>
      <c r="H115" s="242">
        <f ca="1">Portee_balistique</f>
        <v>612.90891036688618</v>
      </c>
      <c r="I115" s="259"/>
      <c r="J115" s="268"/>
      <c r="N115" s="75"/>
    </row>
    <row r="116" spans="2:14" ht="12.75" customHeight="1" x14ac:dyDescent="0.2">
      <c r="B116" s="74"/>
      <c r="C116" s="431" t="s">
        <v>359</v>
      </c>
      <c r="D116" s="255"/>
      <c r="E116" s="447">
        <f>E_ail*(m_ail+n_ail)/2</f>
        <v>13375</v>
      </c>
      <c r="G116" s="278" t="s">
        <v>137</v>
      </c>
      <c r="H116" s="248">
        <f ca="1">Vit_max</f>
        <v>176.71085285003218</v>
      </c>
      <c r="I116" s="259"/>
      <c r="J116" s="268"/>
      <c r="N116" s="75"/>
    </row>
    <row r="117" spans="2:14" ht="12.75" customHeight="1" x14ac:dyDescent="0.2">
      <c r="B117" s="74"/>
      <c r="D117" s="48"/>
      <c r="E117" s="48"/>
      <c r="F117" s="48"/>
      <c r="G117" s="278" t="s">
        <v>136</v>
      </c>
      <c r="H117" s="242">
        <f ca="1">Acc_max</f>
        <v>36.698364520798592</v>
      </c>
      <c r="I117" s="259"/>
      <c r="J117" s="268"/>
      <c r="N117" s="75"/>
    </row>
    <row r="118" spans="2:14" x14ac:dyDescent="0.2">
      <c r="B118" s="74"/>
      <c r="C118" s="429" t="s">
        <v>360</v>
      </c>
      <c r="D118" s="249"/>
      <c r="E118" s="457"/>
      <c r="F118" s="458">
        <f>J90/100</f>
        <v>7.72</v>
      </c>
      <c r="G118" s="276" t="s">
        <v>5</v>
      </c>
      <c r="H118" s="6">
        <f>Cx</f>
        <v>0.6</v>
      </c>
      <c r="I118" s="259"/>
      <c r="J118" s="268"/>
      <c r="N118" s="75"/>
    </row>
    <row r="119" spans="2:14" x14ac:dyDescent="0.2">
      <c r="B119" s="74"/>
      <c r="C119" s="437" t="s">
        <v>361</v>
      </c>
      <c r="D119" s="2"/>
      <c r="E119" s="459">
        <f ca="1">2*Acc_max*MasseSans</f>
        <v>202.20798850960023</v>
      </c>
      <c r="F119" s="460">
        <f ca="1">E119/g</f>
        <v>20.612435118205934</v>
      </c>
      <c r="G119" s="269" t="s">
        <v>222</v>
      </c>
      <c r="H119" s="270"/>
      <c r="I119" s="270"/>
      <c r="J119" s="271"/>
      <c r="N119" s="75"/>
    </row>
    <row r="120" spans="2:14" x14ac:dyDescent="0.2">
      <c r="B120" s="74"/>
      <c r="C120" s="437" t="s">
        <v>362</v>
      </c>
      <c r="D120" s="2"/>
      <c r="E120" s="459">
        <f ca="1">2*Acc_max*E115</f>
        <v>7.3396729041597188</v>
      </c>
      <c r="F120" s="460">
        <f ca="1">E120/g</f>
        <v>0.74818276291128627</v>
      </c>
      <c r="N120" s="75"/>
    </row>
    <row r="121" spans="2:14" x14ac:dyDescent="0.2">
      <c r="B121" s="74"/>
      <c r="C121" s="431" t="s">
        <v>363</v>
      </c>
      <c r="D121" s="255"/>
      <c r="E121" s="452">
        <f ca="1">0.104*E116/1000000*Vit_max^2</f>
        <v>43.436375191345149</v>
      </c>
      <c r="F121" s="453">
        <f ca="1">E121/g</f>
        <v>4.4277650551829915</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106.88152816767574</v>
      </c>
      <c r="F128" s="451">
        <f ca="1">E128/g</f>
        <v>10.895160873361441</v>
      </c>
      <c r="H128" s="48"/>
      <c r="I128" s="48"/>
      <c r="J128" s="48"/>
      <c r="K128" s="48"/>
      <c r="N128" s="75"/>
    </row>
    <row r="129" spans="2:14" x14ac:dyDescent="0.2">
      <c r="B129" s="74"/>
      <c r="C129" s="679" t="s">
        <v>369</v>
      </c>
      <c r="D129" s="680"/>
      <c r="E129" s="452">
        <f ca="1">E128/E126*2</f>
        <v>53.44076408383787</v>
      </c>
      <c r="F129" s="453">
        <f ca="1">E129/g</f>
        <v>5.4475804366807203</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7.4818276291128623</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P U s o W / u k 4 L W m A A A A 9 w A A A B I A H A B D b 2 5 m a W c v U G F j a 2 F n Z S 5 4 b W w g o h g A K K A U A A A A A A A A A A A A A A A A A A A A A A A A A A A A h Y 8 9 C s I w A I W v U r I 3 f y p K S d N B c L I g C u I a Y t o G 2 1 S S 1 P R u D h 7 J K 1 j R q p v j + 9 4 3 v H e / 3 l j W N 3 V 0 U d b p 1 q S A Q A w i Z W R 7 1 K Z M Q e e L e A E y z j Z C n k S p o k E 2 L u n d M Q W V 9 + c E o R A C D B P Y 2 h J R j A k 6 5 O u d r F Q j w E f W / + V Y G + e F k Q p w t n + N 4 R S S 6 Q w S T O c Q M z R S l m v z N e g w + N n + Q L b s a t 9 Z x Q s b r 7 Y M j Z G h 9 w n + A F B L A w Q U A A I A C A A 9 S y 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U s o W y i K R 7 g O A A A A E Q A A A B M A H A B G b 3 J t d W x h c y 9 T Z W N 0 a W 9 u M S 5 t I K I Y A C i g F A A A A A A A A A A A A A A A A A A A A A A A A A A A A C t O T S 7 J z M 9 T C I b Q h t Y A U E s B A i 0 A F A A C A A g A P U s o W / u k 4 L W m A A A A 9 w A A A B I A A A A A A A A A A A A A A A A A A A A A A E N v b m Z p Z y 9 Q Y W N r Y W d l L n h t b F B L A Q I t A B Q A A g A I A D 1 L K F s P y u m r p A A A A O k A A A A T A A A A A A A A A A A A A A A A A P I A A A B b Q 2 9 u d G V u d F 9 U e X B l c 1 0 u e G 1 s U E s B A i 0 A F A A C A A g A P U s o 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x 7 W S I U e 3 J N t G 4 E w n H c F G 0 A A A A A A g A A A A A A E G Y A A A A B A A A g A A A A z K l E n R A d g y e i 8 2 w 3 A o D Z t 0 s L n T Q V X 1 B 8 + H D F p a Q Y M / A A A A A A D o A A A A A C A A A g A A A A k 1 o V Y z W D L N A j H o s v x Q J / L k D 2 K r j u V 9 n j B 0 X 2 z j A E h 3 l Q A A A A 9 O m I F a i 6 f z p g D p 9 G Z 4 I p b A P C B 0 k V G V 5 5 h R s h + G D J o X 4 5 F u Z X 1 9 M m 1 y h N m h r G W 5 8 X z c Y 3 H J a V c R z I z J p e k K I 9 A b Q o 4 / n p w C O x y 8 4 A U 7 S O r F d A A A A A h l Z P K q U t X w 3 T m r A x J 3 u T k u V R V h 7 X E S x S 0 B 9 b P p Q U Z I Y e p y j + c r 1 8 f V n O r D w J T N K g S o n z O 2 6 A W 5 y r T Z G h X U R n P Q = = < / D a t a M a s h u p > 
</file>

<file path=customXml/itemProps1.xml><?xml version="1.0" encoding="utf-8"?>
<ds:datastoreItem xmlns:ds="http://schemas.openxmlformats.org/officeDocument/2006/customXml" ds:itemID="{55605F61-EC50-4E81-96A3-F99E069CFE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2025-10-01T12:46:12Z</dcterms:modified>
</cp:coreProperties>
</file>