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
    </mc:Choice>
  </mc:AlternateContent>
  <xr:revisionPtr revIDLastSave="0" documentId="13_ncr:1_{D9F81D71-A993-4B40-9600-BA64945A5202}" xr6:coauthVersionLast="47" xr6:coauthVersionMax="47" xr10:uidLastSave="{00000000-0000-0000-0000-000000000000}"/>
  <bookViews>
    <workbookView xWindow="-28920" yWindow="15"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EUR">Stabilito!$P$14</definedName>
    <definedName name="FEURE">[1]Propu!$L$2</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Q3" i="4"/>
  <c r="Y4" i="4"/>
  <c r="T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I3" i="4"/>
  <c r="B4" i="4"/>
  <c r="I4" i="4"/>
  <c r="P4" i="4"/>
  <c r="J3" i="4"/>
  <c r="T2" i="4"/>
  <c r="S4" i="4"/>
  <c r="R3" i="4"/>
  <c r="R4" i="4"/>
  <c r="V3" i="4"/>
  <c r="E3" i="4"/>
  <c r="P3" i="4"/>
  <c r="D3" i="4"/>
  <c r="G4" i="4"/>
  <c r="S3" i="4"/>
  <c r="P2" i="4"/>
  <c r="W3" i="4"/>
  <c r="U4" i="4"/>
  <c r="V2" i="4"/>
  <c r="N3" i="4"/>
  <c r="F3" i="4"/>
  <c r="X3" i="4"/>
  <c r="C4" i="4"/>
  <c r="N4" i="4"/>
  <c r="K4" i="4"/>
  <c r="L4" i="4"/>
  <c r="W4" i="4"/>
  <c r="B3" i="4"/>
  <c r="C3" i="4"/>
  <c r="J2" i="4"/>
  <c r="J4" i="4"/>
  <c r="O4" i="4"/>
  <c r="T4" i="4"/>
  <c r="H2" i="4"/>
  <c r="Z2" i="4"/>
  <c r="O3" i="4"/>
  <c r="Y3" i="4"/>
  <c r="M3" i="4"/>
  <c r="U3" i="4"/>
  <c r="V4" i="4"/>
  <c r="N2" i="4"/>
  <c r="K3" i="4"/>
  <c r="R2" i="4"/>
  <c r="H3" i="4"/>
  <c r="G3" i="4"/>
  <c r="M4" i="4"/>
  <c r="L2" i="4"/>
  <c r="X4" i="4"/>
  <c r="Q4" i="4"/>
  <c r="H4" i="4"/>
  <c r="F4" i="4"/>
  <c r="E4" i="4"/>
  <c r="D4" i="4"/>
  <c r="L3" i="4"/>
  <c r="X2" i="4"/>
  <c r="P14" i="6" l="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N14" i="6" l="1"/>
  <c r="I41" i="7" s="1"/>
  <c r="D62" i="8"/>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C25" i="1" l="1"/>
  <c r="C32" i="1" s="1"/>
  <c r="K49" i="1" s="1"/>
  <c r="F63" i="8"/>
  <c r="I63" i="8" s="1"/>
  <c r="E110" i="7"/>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A7" i="3"/>
  <c r="B7" i="3" s="1"/>
  <c r="P7" i="3" s="1"/>
  <c r="Q7" i="3" s="1"/>
  <c r="AD6" i="3"/>
  <c r="P6" i="3"/>
  <c r="Q6" i="3" s="1"/>
  <c r="Z6" i="3"/>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H16" i="7" l="1"/>
  <c r="P29" i="1"/>
  <c r="H71" i="7"/>
  <c r="P28" i="1"/>
  <c r="H68" i="7"/>
  <c r="B191" i="6"/>
  <c r="C149" i="6"/>
  <c r="F108" i="7"/>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AD108" i="3" s="1"/>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AD118" i="3" s="1"/>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AD128" i="3" s="1"/>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l="1"/>
  <c r="AG139" i="3" s="1"/>
  <c r="AD138" i="3"/>
  <c r="U138" i="3"/>
  <c r="E139" i="3" s="1"/>
  <c r="H139" i="3" s="1"/>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AD148" i="3" s="1"/>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W168" i="3"/>
  <c r="L168" i="3" l="1"/>
  <c r="AD168" i="3"/>
  <c r="U168" i="3"/>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P174" i="3" l="1"/>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AD174" i="3" s="1"/>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AD178" i="3" s="1"/>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AD188" i="3" s="1"/>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P194" i="3" l="1"/>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AD194" i="3" s="1"/>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AD198" i="3" s="1"/>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Z279" i="3"/>
  <c r="AC279" i="3"/>
  <c r="T279" i="3" l="1"/>
  <c r="L278" i="3"/>
  <c r="U278" i="3" l="1"/>
  <c r="D279" i="3" s="1"/>
  <c r="AG279" i="3"/>
  <c r="AH279" i="3"/>
  <c r="Y277" i="3"/>
  <c r="G279" i="3" l="1"/>
  <c r="E279" i="3"/>
  <c r="H279" i="3" s="1"/>
  <c r="I279" i="3" l="1"/>
  <c r="J279" i="3"/>
  <c r="AD279" i="3" s="1"/>
  <c r="M279" i="3"/>
  <c r="N279" i="3" s="1"/>
  <c r="F279" i="3"/>
  <c r="K279" i="3"/>
  <c r="AE279" i="3" s="1"/>
  <c r="V279" i="3" l="1"/>
  <c r="W279" i="3" s="1"/>
  <c r="A280" i="3"/>
  <c r="B280" i="3" s="1"/>
  <c r="L279" i="3"/>
  <c r="U279" i="3" l="1"/>
  <c r="Y278" i="3"/>
  <c r="AA280" i="3"/>
  <c r="P280" i="3"/>
  <c r="Q280" i="3" s="1"/>
  <c r="R280" i="3" s="1"/>
  <c r="S280" i="3" s="1"/>
  <c r="AC280" i="3"/>
  <c r="Z280" i="3"/>
  <c r="T280" i="3" l="1"/>
  <c r="AH280" i="3" s="1"/>
  <c r="D280" i="3" l="1"/>
  <c r="G280" i="3" s="1"/>
  <c r="E280" i="3"/>
  <c r="H280" i="3" s="1"/>
  <c r="K280" i="3" s="1"/>
  <c r="AE280" i="3" s="1"/>
  <c r="AG280" i="3"/>
  <c r="F280" i="3" l="1"/>
  <c r="I280" i="3"/>
  <c r="J280" i="3"/>
  <c r="AD280" i="3" s="1"/>
  <c r="M280" i="3"/>
  <c r="N280" i="3" s="1"/>
  <c r="V280" i="3"/>
  <c r="A281" i="3"/>
  <c r="B281" i="3" s="1"/>
  <c r="L280" i="3" l="1"/>
  <c r="W280" i="3"/>
  <c r="AC281" i="3"/>
  <c r="AA281" i="3"/>
  <c r="P281" i="3"/>
  <c r="Q281" i="3" s="1"/>
  <c r="R281" i="3" s="1"/>
  <c r="S281" i="3" s="1"/>
  <c r="Z281" i="3"/>
  <c r="T281" i="3" l="1"/>
  <c r="AG281" i="3" s="1"/>
  <c r="U280" i="3"/>
  <c r="Y279" i="3"/>
  <c r="D281" i="3" l="1"/>
  <c r="E281" i="3"/>
  <c r="H281" i="3" s="1"/>
  <c r="AH281" i="3"/>
  <c r="F281" i="3" l="1"/>
  <c r="G281" i="3"/>
  <c r="K281" i="3"/>
  <c r="AE281" i="3" s="1"/>
  <c r="I281" i="3" l="1"/>
  <c r="J281" i="3"/>
  <c r="AD281" i="3" s="1"/>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P283" i="3"/>
  <c r="Q283" i="3" s="1"/>
  <c r="R283" i="3" s="1"/>
  <c r="S283" i="3" s="1"/>
  <c r="AA283" i="3"/>
  <c r="T283" i="3" l="1"/>
  <c r="AH283" i="3" s="1"/>
  <c r="AG283" i="3" l="1"/>
  <c r="E283" i="3"/>
  <c r="H283" i="3" s="1"/>
  <c r="K283" i="3" s="1"/>
  <c r="AE283" i="3" s="1"/>
  <c r="D283" i="3"/>
  <c r="F283" i="3" l="1"/>
  <c r="G283" i="3"/>
  <c r="J283" i="3" s="1"/>
  <c r="AD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AD285" i="3" s="1"/>
  <c r="M285" i="3"/>
  <c r="N285" i="3" s="1"/>
  <c r="W285" i="3" l="1"/>
  <c r="L285" i="3"/>
  <c r="AA286" i="3"/>
  <c r="P286" i="3"/>
  <c r="Q286" i="3" s="1"/>
  <c r="R286" i="3" s="1"/>
  <c r="S286" i="3" s="1"/>
  <c r="AC286" i="3"/>
  <c r="Z286" i="3"/>
  <c r="T286" i="3" l="1"/>
  <c r="AH286" i="3" s="1"/>
  <c r="U285" i="3"/>
  <c r="Y284" i="3"/>
  <c r="D286" i="3" l="1"/>
  <c r="G286" i="3" s="1"/>
  <c r="AG286" i="3"/>
  <c r="E286" i="3"/>
  <c r="H286" i="3" s="1"/>
  <c r="F286" i="3" l="1"/>
  <c r="I286" i="3"/>
  <c r="J286" i="3"/>
  <c r="AD286" i="3" s="1"/>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P299" i="3"/>
  <c r="Q299" i="3" s="1"/>
  <c r="R299" i="3" s="1"/>
  <c r="S299" i="3" s="1"/>
  <c r="AA299" i="3"/>
  <c r="AC299" i="3"/>
  <c r="L298" i="3" l="1"/>
  <c r="T299" i="3"/>
  <c r="AG299" i="3" l="1"/>
  <c r="U298" i="3"/>
  <c r="E299" i="3" s="1"/>
  <c r="H299" i="3" s="1"/>
  <c r="AH299" i="3"/>
  <c r="Y297" i="3"/>
  <c r="D299" i="3" l="1"/>
  <c r="G299" i="3" s="1"/>
  <c r="K299" i="3"/>
  <c r="AE299" i="3" s="1"/>
  <c r="F299" i="3" l="1"/>
  <c r="I299" i="3"/>
  <c r="J299" i="3"/>
  <c r="AD299" i="3" s="1"/>
  <c r="M299" i="3"/>
  <c r="N299" i="3" s="1"/>
  <c r="V299" i="3"/>
  <c r="A300" i="3"/>
  <c r="B300" i="3" s="1"/>
  <c r="W299" i="3" l="1"/>
  <c r="L299" i="3"/>
  <c r="Z300" i="3"/>
  <c r="P300" i="3"/>
  <c r="Q300" i="3" s="1"/>
  <c r="R300" i="3" s="1"/>
  <c r="S300" i="3" s="1"/>
  <c r="AA300" i="3"/>
  <c r="AC300" i="3"/>
  <c r="U299" i="3" l="1"/>
  <c r="Y298" i="3"/>
  <c r="T300" i="3"/>
  <c r="E300" i="3" l="1"/>
  <c r="H300" i="3" s="1"/>
  <c r="K300" i="3" s="1"/>
  <c r="AE300" i="3" s="1"/>
  <c r="AH300" i="3"/>
  <c r="AG300" i="3"/>
  <c r="D300" i="3"/>
  <c r="F300" i="3" l="1"/>
  <c r="G300" i="3"/>
  <c r="V300" i="3"/>
  <c r="A301" i="3"/>
  <c r="B301" i="3" s="1"/>
  <c r="I300" i="3" l="1"/>
  <c r="W300" i="3" s="1"/>
  <c r="J300" i="3"/>
  <c r="AD300" i="3" s="1"/>
  <c r="M300" i="3"/>
  <c r="N300" i="3" s="1"/>
  <c r="AC301" i="3"/>
  <c r="Z301" i="3"/>
  <c r="AA301" i="3"/>
  <c r="P301" i="3"/>
  <c r="Q301" i="3" s="1"/>
  <c r="R301" i="3" s="1"/>
  <c r="S301" i="3" s="1"/>
  <c r="L300" i="3" l="1"/>
  <c r="T301" i="3"/>
  <c r="AH301" i="3" l="1"/>
  <c r="U300" i="3"/>
  <c r="D301" i="3" s="1"/>
  <c r="AG301" i="3"/>
  <c r="Y299" i="3"/>
  <c r="E301" i="3" l="1"/>
  <c r="H301" i="3" s="1"/>
  <c r="K301" i="3" s="1"/>
  <c r="AE301" i="3" s="1"/>
  <c r="G301" i="3"/>
  <c r="F301" i="3" l="1"/>
  <c r="I301" i="3"/>
  <c r="J301" i="3"/>
  <c r="AD301" i="3" s="1"/>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Z303" i="3"/>
  <c r="P303" i="3"/>
  <c r="Q303" i="3" s="1"/>
  <c r="R303" i="3" s="1"/>
  <c r="S303" i="3" s="1"/>
  <c r="AA303" i="3"/>
  <c r="AC303" i="3"/>
  <c r="L302" i="3" l="1"/>
  <c r="Y301" i="3" s="1"/>
  <c r="AD302" i="3"/>
  <c r="T303" i="3"/>
  <c r="U302" i="3" l="1"/>
  <c r="E303" i="3" s="1"/>
  <c r="H303" i="3" s="1"/>
  <c r="K303" i="3" s="1"/>
  <c r="AE303" i="3" s="1"/>
  <c r="D303" i="3"/>
  <c r="G303" i="3" s="1"/>
  <c r="AH303" i="3"/>
  <c r="AG303" i="3"/>
  <c r="F303" i="3" l="1"/>
  <c r="I303" i="3"/>
  <c r="J303" i="3"/>
  <c r="AD303" i="3" s="1"/>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U304" i="3" l="1"/>
  <c r="Y303" i="3"/>
  <c r="T305" i="3"/>
  <c r="AG305" i="3" s="1"/>
  <c r="AH305" i="3" l="1"/>
  <c r="E305" i="3"/>
  <c r="H305" i="3" s="1"/>
  <c r="K305" i="3" s="1"/>
  <c r="AE305" i="3" s="1"/>
  <c r="D305" i="3"/>
  <c r="V305" i="3" l="1"/>
  <c r="A306" i="3"/>
  <c r="B306" i="3" s="1"/>
  <c r="F305" i="3"/>
  <c r="G305" i="3"/>
  <c r="I305" i="3" l="1"/>
  <c r="W305" i="3" s="1"/>
  <c r="J305" i="3"/>
  <c r="AD305" i="3" s="1"/>
  <c r="M305" i="3"/>
  <c r="N305" i="3" s="1"/>
  <c r="AA306" i="3"/>
  <c r="Z306" i="3"/>
  <c r="P306" i="3"/>
  <c r="Q306" i="3" s="1"/>
  <c r="R306" i="3" s="1"/>
  <c r="S306" i="3" s="1"/>
  <c r="AC306" i="3"/>
  <c r="T306" i="3" l="1"/>
  <c r="L305" i="3"/>
  <c r="U305" i="3" l="1"/>
  <c r="E306" i="3" s="1"/>
  <c r="H306" i="3" s="1"/>
  <c r="AH306" i="3"/>
  <c r="AG306" i="3"/>
  <c r="Y304" i="3"/>
  <c r="D306" i="3" l="1"/>
  <c r="G306" i="3" s="1"/>
  <c r="K306" i="3"/>
  <c r="AE306" i="3" s="1"/>
  <c r="F306" i="3" l="1"/>
  <c r="I306" i="3"/>
  <c r="J306" i="3"/>
  <c r="AD306" i="3" s="1"/>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AD309" i="3" s="1"/>
  <c r="M309" i="3"/>
  <c r="N309" i="3" s="1"/>
  <c r="W309" i="3" l="1"/>
  <c r="L309" i="3"/>
  <c r="AC310" i="3"/>
  <c r="Z310" i="3"/>
  <c r="AA310" i="3"/>
  <c r="P310" i="3"/>
  <c r="Q310" i="3" s="1"/>
  <c r="R310" i="3" s="1"/>
  <c r="S310" i="3" s="1"/>
  <c r="T310" i="3" l="1"/>
  <c r="AH310" i="3" s="1"/>
  <c r="U309" i="3"/>
  <c r="Y308" i="3"/>
  <c r="AG310" i="3" l="1"/>
  <c r="E310" i="3"/>
  <c r="H310" i="3" s="1"/>
  <c r="D310" i="3"/>
  <c r="K310" i="3" l="1"/>
  <c r="AE310" i="3" s="1"/>
  <c r="F310" i="3"/>
  <c r="G310" i="3"/>
  <c r="I310" i="3" l="1"/>
  <c r="J310" i="3"/>
  <c r="AD310" i="3" s="1"/>
  <c r="M310" i="3"/>
  <c r="N310" i="3" s="1"/>
  <c r="V310" i="3"/>
  <c r="A311" i="3"/>
  <c r="B311" i="3" s="1"/>
  <c r="W310" i="3" l="1"/>
  <c r="L310" i="3"/>
  <c r="AA311" i="3"/>
  <c r="Z311" i="3"/>
  <c r="P311" i="3"/>
  <c r="Q311" i="3" s="1"/>
  <c r="R311" i="3" s="1"/>
  <c r="S311" i="3" s="1"/>
  <c r="AC311" i="3"/>
  <c r="T311" i="3" l="1"/>
  <c r="AH311" i="3" s="1"/>
  <c r="U310" i="3"/>
  <c r="Y309" i="3"/>
  <c r="D311" i="3" l="1"/>
  <c r="G311" i="3" s="1"/>
  <c r="E311" i="3"/>
  <c r="H311" i="3" s="1"/>
  <c r="AG311" i="3"/>
  <c r="I311" i="3" l="1"/>
  <c r="J311" i="3"/>
  <c r="AD311" i="3" s="1"/>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A313" i="3"/>
  <c r="T313" i="3" l="1"/>
  <c r="L312" i="3"/>
  <c r="AG313" i="3" l="1"/>
  <c r="AH313" i="3"/>
  <c r="U312" i="3"/>
  <c r="D313" i="3" s="1"/>
  <c r="Y311" i="3"/>
  <c r="E313" i="3" l="1"/>
  <c r="H313" i="3" s="1"/>
  <c r="K313" i="3" s="1"/>
  <c r="AE313" i="3" s="1"/>
  <c r="G313" i="3"/>
  <c r="F313" i="3" l="1"/>
  <c r="I313" i="3"/>
  <c r="J313" i="3"/>
  <c r="AD313" i="3" s="1"/>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A315" i="3"/>
  <c r="AC315" i="3"/>
  <c r="T315" i="3" l="1"/>
  <c r="D315" i="3" s="1"/>
  <c r="AH315" i="3" l="1"/>
  <c r="AG315" i="3"/>
  <c r="E315" i="3"/>
  <c r="H315" i="3" s="1"/>
  <c r="K315" i="3" s="1"/>
  <c r="AE315" i="3" s="1"/>
  <c r="G315" i="3"/>
  <c r="F315" i="3" l="1"/>
  <c r="I315" i="3"/>
  <c r="J315" i="3"/>
  <c r="AD315" i="3" s="1"/>
  <c r="M315" i="3"/>
  <c r="N315" i="3" s="1"/>
  <c r="V315" i="3"/>
  <c r="A316" i="3"/>
  <c r="B316" i="3" s="1"/>
  <c r="W315" i="3" l="1"/>
  <c r="L315" i="3"/>
  <c r="Z316" i="3"/>
  <c r="AC316" i="3"/>
  <c r="P316" i="3"/>
  <c r="Q316" i="3" s="1"/>
  <c r="R316" i="3" s="1"/>
  <c r="S316" i="3" s="1"/>
  <c r="AA316" i="3"/>
  <c r="U315" i="3" l="1"/>
  <c r="Y314" i="3"/>
  <c r="T316" i="3"/>
  <c r="AG316" i="3" s="1"/>
  <c r="D316" i="3" l="1"/>
  <c r="AH316" i="3"/>
  <c r="E316" i="3"/>
  <c r="H316" i="3" s="1"/>
  <c r="F316" i="3" l="1"/>
  <c r="G316" i="3"/>
  <c r="K316" i="3"/>
  <c r="AE316" i="3" s="1"/>
  <c r="V316" i="3" l="1"/>
  <c r="A317" i="3"/>
  <c r="B317" i="3" s="1"/>
  <c r="I316" i="3"/>
  <c r="J316" i="3"/>
  <c r="AD316" i="3" s="1"/>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A319" i="3"/>
  <c r="T319" i="3" l="1"/>
  <c r="L318" i="3"/>
  <c r="U318" i="3" l="1"/>
  <c r="E319" i="3" s="1"/>
  <c r="H319" i="3" s="1"/>
  <c r="AH319" i="3"/>
  <c r="AG319" i="3"/>
  <c r="Y317" i="3"/>
  <c r="D319" i="3" l="1"/>
  <c r="G319" i="3" s="1"/>
  <c r="K319" i="3"/>
  <c r="AE319" i="3" s="1"/>
  <c r="F319" i="3" l="1"/>
  <c r="V319" i="3"/>
  <c r="A320" i="3"/>
  <c r="B320" i="3" s="1"/>
  <c r="I319" i="3"/>
  <c r="J319" i="3"/>
  <c r="AD319" i="3" s="1"/>
  <c r="M319" i="3"/>
  <c r="N319" i="3" s="1"/>
  <c r="L319" i="3" l="1"/>
  <c r="W319" i="3"/>
  <c r="AA320" i="3"/>
  <c r="AC320" i="3"/>
  <c r="P320" i="3"/>
  <c r="Q320" i="3" s="1"/>
  <c r="R320" i="3" s="1"/>
  <c r="S320" i="3" s="1"/>
  <c r="Z320" i="3"/>
  <c r="U319" i="3" l="1"/>
  <c r="Y318" i="3"/>
  <c r="T320" i="3"/>
  <c r="AH320" i="3" s="1"/>
  <c r="D320" i="3" l="1"/>
  <c r="AG320" i="3"/>
  <c r="E320" i="3"/>
  <c r="H320" i="3" s="1"/>
  <c r="F320" i="3" l="1"/>
  <c r="G320" i="3"/>
  <c r="K320" i="3"/>
  <c r="AE320" i="3" s="1"/>
  <c r="I320" i="3" l="1"/>
  <c r="J320" i="3"/>
  <c r="AD320" i="3" s="1"/>
  <c r="M320" i="3"/>
  <c r="N320" i="3" s="1"/>
  <c r="V320" i="3"/>
  <c r="A321" i="3"/>
  <c r="B321" i="3" s="1"/>
  <c r="W320" i="3" l="1"/>
  <c r="L320" i="3"/>
  <c r="AC321" i="3"/>
  <c r="AA321" i="3"/>
  <c r="Z321" i="3"/>
  <c r="P321" i="3"/>
  <c r="Q321" i="3" s="1"/>
  <c r="R321" i="3" s="1"/>
  <c r="S321" i="3" s="1"/>
  <c r="U320" i="3" l="1"/>
  <c r="Y319" i="3"/>
  <c r="T321" i="3"/>
  <c r="D321" i="3" l="1"/>
  <c r="G321" i="3" s="1"/>
  <c r="AH321" i="3"/>
  <c r="E321" i="3"/>
  <c r="H321" i="3" s="1"/>
  <c r="AG321" i="3"/>
  <c r="F321" i="3" l="1"/>
  <c r="I321" i="3"/>
  <c r="J321" i="3"/>
  <c r="AD321" i="3" s="1"/>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C323" i="3"/>
  <c r="T323" i="3" l="1"/>
  <c r="L322" i="3"/>
  <c r="AH323" i="3" l="1"/>
  <c r="U322" i="3"/>
  <c r="D323" i="3" s="1"/>
  <c r="AG323" i="3"/>
  <c r="Y321" i="3"/>
  <c r="G323" i="3" l="1"/>
  <c r="E323" i="3"/>
  <c r="H323" i="3" s="1"/>
  <c r="F323" i="3" l="1"/>
  <c r="K323" i="3"/>
  <c r="AE323" i="3" s="1"/>
  <c r="I323" i="3"/>
  <c r="J323" i="3"/>
  <c r="AD323" i="3" s="1"/>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C389" i="3"/>
  <c r="Z389" i="3"/>
  <c r="T389" i="3" l="1"/>
  <c r="L388" i="3"/>
  <c r="U388" i="3" l="1"/>
  <c r="E389" i="3" s="1"/>
  <c r="H389" i="3" s="1"/>
  <c r="AH389" i="3"/>
  <c r="AG389" i="3"/>
  <c r="Y387" i="3"/>
  <c r="D389" i="3" l="1"/>
  <c r="G389" i="3" s="1"/>
  <c r="K389" i="3"/>
  <c r="AE389" i="3" s="1"/>
  <c r="F389" i="3" l="1"/>
  <c r="V389" i="3"/>
  <c r="A390" i="3"/>
  <c r="B390" i="3" s="1"/>
  <c r="I389" i="3"/>
  <c r="J389" i="3"/>
  <c r="AD389" i="3" s="1"/>
  <c r="M389" i="3"/>
  <c r="N389" i="3" s="1"/>
  <c r="W389" i="3" l="1"/>
  <c r="L389" i="3"/>
  <c r="P390" i="3"/>
  <c r="Q390" i="3" s="1"/>
  <c r="R390" i="3" s="1"/>
  <c r="S390" i="3" s="1"/>
  <c r="AC390" i="3"/>
  <c r="AA390" i="3"/>
  <c r="Z390" i="3"/>
  <c r="U389" i="3" l="1"/>
  <c r="Y388" i="3"/>
  <c r="T390" i="3"/>
  <c r="AG390" i="3" s="1"/>
  <c r="D390" i="3" l="1"/>
  <c r="AH390" i="3"/>
  <c r="E390" i="3"/>
  <c r="H390" i="3" s="1"/>
  <c r="F390" i="3" l="1"/>
  <c r="G390" i="3"/>
  <c r="K390" i="3"/>
  <c r="AE390" i="3" s="1"/>
  <c r="I390" i="3" l="1"/>
  <c r="J390" i="3"/>
  <c r="AD390" i="3" s="1"/>
  <c r="M390" i="3"/>
  <c r="N390" i="3" s="1"/>
  <c r="V390" i="3"/>
  <c r="A391" i="3"/>
  <c r="B391" i="3" s="1"/>
  <c r="W390" i="3" l="1"/>
  <c r="L390" i="3"/>
  <c r="AC391" i="3"/>
  <c r="AA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AD391" i="3" s="1"/>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s="1"/>
  <c r="Y520" i="3" l="1"/>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Y560" i="3" l="1"/>
  <c r="AH562"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J774" i="3"/>
  <c r="P775" i="3"/>
  <c r="Q775" i="3" s="1"/>
  <c r="R775" i="3" s="1"/>
  <c r="S775" i="3" s="1"/>
  <c r="Z775" i="3"/>
  <c r="AD775" i="3"/>
  <c r="AA775" i="3"/>
  <c r="AC775" i="3"/>
  <c r="I774" i="3" l="1"/>
  <c r="W774" i="3" s="1"/>
  <c r="L774" i="3"/>
  <c r="Y773"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<sst xmlns="http://schemas.openxmlformats.org/spreadsheetml/2006/main" count="1735" uniqueCount="576">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</sst>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-495.01209891601582</c:v>
                </c:pt>
                <c:pt idx="1">
                  <c:v>-495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108.6951459173211</c:v>
                </c:pt>
                <c:pt idx="2">
                  <c:v>108.6951459173211</c:v>
                </c:pt>
                <c:pt idx="3">
                  <c:v>0</c:v>
                </c:pt>
              </c:numCache>
            </c:numRef>
          </c:xVal>
          <c:yVal>
            <c:numRef>
              <c:f>Stabilito!$C$151:$C$154</c:f>
              <c:numCache>
                <c:formatCode>0</c:formatCode>
                <c:ptCount val="4"/>
                <c:pt idx="0">
                  <c:v>-836.17122860587619</c:v>
                </c:pt>
                <c:pt idx="1">
                  <c:v>-836.17122860587619</c:v>
                </c:pt>
                <c:pt idx="2">
                  <c:v>-836.17122860587619</c:v>
                </c:pt>
                <c:pt idx="3">
                  <c:v>-836.17122860587619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-1131.2</c:v>
                </c:pt>
                <c:pt idx="1">
                  <c:v>-1131.2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-1110</c:v>
                </c:pt>
                <c:pt idx="1">
                  <c:v>-1110</c:v>
                </c:pt>
                <c:pt idx="2">
                  <c:v>-1110</c:v>
                </c:pt>
                <c:pt idx="3">
                  <c:v>-1110</c:v>
                </c:pt>
                <c:pt idx="4">
                  <c:v>-1110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-1147.3333333333333</c:v>
                </c:pt>
                <c:pt idx="1">
                  <c:v>-1147.3333333333333</c:v>
                </c:pt>
                <c:pt idx="2">
                  <c:v>-1147.3333333333333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-850</c:v>
                </c:pt>
                <c:pt idx="1">
                  <c:v>-940</c:v>
                </c:pt>
                <c:pt idx="2">
                  <c:v>-1030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-1030</c:v>
                </c:pt>
                <c:pt idx="1">
                  <c:v>-1070</c:v>
                </c:pt>
                <c:pt idx="2">
                  <c:v>-1110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-850</c:v>
                </c:pt>
                <c:pt idx="1">
                  <c:v>-945</c:v>
                </c:pt>
                <c:pt idx="2">
                  <c:v>-1040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-495.00604945800791</c:v>
                </c:pt>
                <c:pt idx="1">
                  <c:v>-665.58863903194208</c:v>
                </c:pt>
                <c:pt idx="2">
                  <c:v>-836.17122860587619</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3.2803762470178883</c:v>
                </c:pt>
                <c:pt idx="1">
                  <c:v>3.2803762470178883</c:v>
                </c:pt>
                <c:pt idx="2">
                  <c:v>3.2804925827488094</c:v>
                </c:pt>
                <c:pt idx="3">
                  <c:v>3.2804925827488094</c:v>
                </c:pt>
              </c:numCache>
            </c:numRef>
          </c:xVal>
          <c:yVal>
            <c:numRef>
              <c:f>Stabilito!$C$190:$C$193</c:f>
              <c:numCache>
                <c:formatCode>0.00</c:formatCode>
                <c:ptCount val="4"/>
                <c:pt idx="0">
                  <c:v>15.677184507305929</c:v>
                </c:pt>
                <c:pt idx="1">
                  <c:v>15.677184507305929</c:v>
                </c:pt>
                <c:pt idx="2">
                  <c:v>15.677184507305929</c:v>
                </c:pt>
                <c:pt idx="3">
                  <c:v>15.677184507305929</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3.2804925827488094</c:v>
                </c:pt>
                <c:pt idx="1">
                  <c:v>3.2803762470178883</c:v>
                </c:pt>
              </c:numCache>
            </c:numRef>
          </c:xVal>
          <c:yVal>
            <c:numRef>
              <c:f>Stabilito!$C$193:$C$194</c:f>
              <c:numCache>
                <c:formatCode>0.00</c:formatCode>
                <c:ptCount val="2"/>
                <c:pt idx="0">
                  <c:v>15.677184507305929</c:v>
                </c:pt>
                <c:pt idx="1">
                  <c:v>15.677184507305929</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OpenRocket</c:v>
                      </c:pt>
                    </c:strCache>
                  </c:strRef>
                </c:tx>
                <c:xVal>
                  <c:numRef>
                    <c:extLst>
                      <c:ext uri="{02D57815-91ED-43cb-92C2-25804820EDAC}">
                        <c15:formulaRef>
                          <c15:sqref>Stabilito!$U$31:$U$32</c15:sqref>
                        </c15:formulaRef>
                      </c:ext>
                    </c:extLst>
                    <c:numCache>
                      <c:formatCode>General</c:formatCode>
                      <c:ptCount val="2"/>
                      <c:pt idx="0">
                        <c:v>4.0199999999999996</c:v>
                      </c:pt>
                      <c:pt idx="1">
                        <c:v>3.89</c:v>
                      </c:pt>
                    </c:numCache>
                  </c:numRef>
                </c:xVal>
                <c:yVal>
                  <c:numRef>
                    <c:extLst>
                      <c:ext uri="{02D57815-91ED-43cb-92C2-25804820EDAC}">
                        <c15:formulaRef>
                          <c15:sqref>Stabilito!$V$31:$V$32</c15:sqref>
                        </c15:formulaRef>
                      </c:ext>
                    </c:extLst>
                    <c:numCache>
                      <c:formatCode>General</c:formatCode>
                      <c:ptCount val="2"/>
                      <c:pt idx="0">
                        <c:v>14.656000000000001</c:v>
                      </c:pt>
                      <c:pt idx="1">
                        <c:v>14.656000000000001</c:v>
                      </c:pt>
                    </c:numCache>
                  </c:numRef>
                </c:yVal>
                <c:smooth val="0"/>
                <c:extLst>
                  <c:ext xmlns:c16="http://schemas.microsoft.com/office/drawing/2014/chart" uri="{C3380CC4-5D6E-409C-BE32-E72D297353CC}">
                    <c16:uniqueId val="{00000000-8031-40A7-ABEC-EBB0364DC019}"/>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1228.5089968952202</c:v>
                </c:pt>
              </c:numCache>
            </c:numRef>
          </c:xVal>
          <c:yVal>
            <c:numRef>
              <c:f>Trajecto!$C$121</c:f>
              <c:numCache>
                <c:formatCode>0</c:formatCode>
                <c:ptCount val="1"/>
                <c:pt idx="0">
                  <c:v>1228.5089968952202</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146.2486720134192</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181.52819185665223</c:v>
                </c:pt>
                <c:pt idx="105">
                  <c:v>#N/A</c:v>
                </c:pt>
                <c:pt idx="106">
                  <c:v>#N/A</c:v>
                </c:pt>
                <c:pt idx="107">
                  <c:v>#N/A</c:v>
                </c:pt>
                <c:pt idx="108">
                  <c:v>#N/A</c:v>
                </c:pt>
                <c:pt idx="109">
                  <c:v>#N/A</c:v>
                </c:pt>
                <c:pt idx="110">
                  <c:v>#N/A</c:v>
                </c:pt>
                <c:pt idx="111">
                  <c:v>#N/A</c:v>
                </c:pt>
                <c:pt idx="112">
                  <c:v>#N/A</c:v>
                </c:pt>
                <c:pt idx="113">
                  <c:v>#N/A</c:v>
                </c:pt>
                <c:pt idx="114">
                  <c:v>213.94293545892069</c:v>
                </c:pt>
                <c:pt idx="115">
                  <c:v>#N/A</c:v>
                </c:pt>
                <c:pt idx="116">
                  <c:v>#N/A</c:v>
                </c:pt>
                <c:pt idx="117">
                  <c:v>#N/A</c:v>
                </c:pt>
                <c:pt idx="118">
                  <c:v>#N/A</c:v>
                </c:pt>
                <c:pt idx="119">
                  <c:v>#N/A</c:v>
                </c:pt>
                <c:pt idx="120">
                  <c:v>#N/A</c:v>
                </c:pt>
                <c:pt idx="121">
                  <c:v>#N/A</c:v>
                </c:pt>
                <c:pt idx="122">
                  <c:v>#N/A</c:v>
                </c:pt>
                <c:pt idx="123">
                  <c:v>#N/A</c:v>
                </c:pt>
                <c:pt idx="124">
                  <c:v>244.12528961728356</c:v>
                </c:pt>
                <c:pt idx="125">
                  <c:v>#N/A</c:v>
                </c:pt>
                <c:pt idx="126">
                  <c:v>#N/A</c:v>
                </c:pt>
                <c:pt idx="127">
                  <c:v>#N/A</c:v>
                </c:pt>
                <c:pt idx="128">
                  <c:v>#N/A</c:v>
                </c:pt>
                <c:pt idx="129">
                  <c:v>#N/A</c:v>
                </c:pt>
                <c:pt idx="130">
                  <c:v>#N/A</c:v>
                </c:pt>
                <c:pt idx="131">
                  <c:v>#N/A</c:v>
                </c:pt>
                <c:pt idx="132">
                  <c:v>#N/A</c:v>
                </c:pt>
                <c:pt idx="133">
                  <c:v>#N/A</c:v>
                </c:pt>
                <c:pt idx="134">
                  <c:v>272.54993591195063</c:v>
                </c:pt>
                <c:pt idx="135">
                  <c:v>#N/A</c:v>
                </c:pt>
                <c:pt idx="136">
                  <c:v>#N/A</c:v>
                </c:pt>
                <c:pt idx="137">
                  <c:v>#N/A</c:v>
                </c:pt>
                <c:pt idx="138">
                  <c:v>#N/A</c:v>
                </c:pt>
                <c:pt idx="139">
                  <c:v>#N/A</c:v>
                </c:pt>
                <c:pt idx="140">
                  <c:v>#N/A</c:v>
                </c:pt>
                <c:pt idx="141">
                  <c:v>#N/A</c:v>
                </c:pt>
                <c:pt idx="142">
                  <c:v>#N/A</c:v>
                </c:pt>
                <c:pt idx="143">
                  <c:v>#N/A</c:v>
                </c:pt>
                <c:pt idx="144">
                  <c:v>299.58106748473489</c:v>
                </c:pt>
                <c:pt idx="145">
                  <c:v>#N/A</c:v>
                </c:pt>
                <c:pt idx="146">
                  <c:v>#N/A</c:v>
                </c:pt>
                <c:pt idx="147">
                  <c:v>#N/A</c:v>
                </c:pt>
                <c:pt idx="148">
                  <c:v>#N/A</c:v>
                </c:pt>
                <c:pt idx="149">
                  <c:v>#N/A</c:v>
                </c:pt>
                <c:pt idx="150">
                  <c:v>#N/A</c:v>
                </c:pt>
                <c:pt idx="151">
                  <c:v>#N/A</c:v>
                </c:pt>
                <c:pt idx="152">
                  <c:v>#N/A</c:v>
                </c:pt>
                <c:pt idx="153">
                  <c:v>#N/A</c:v>
                </c:pt>
                <c:pt idx="154">
                  <c:v>325.50617115598385</c:v>
                </c:pt>
                <c:pt idx="155">
                  <c:v>#N/A</c:v>
                </c:pt>
                <c:pt idx="156">
                  <c:v>#N/A</c:v>
                </c:pt>
                <c:pt idx="157">
                  <c:v>#N/A</c:v>
                </c:pt>
                <c:pt idx="158">
                  <c:v>#N/A</c:v>
                </c:pt>
                <c:pt idx="159">
                  <c:v>#N/A</c:v>
                </c:pt>
                <c:pt idx="160">
                  <c:v>#N/A</c:v>
                </c:pt>
                <c:pt idx="161">
                  <c:v>#N/A</c:v>
                </c:pt>
                <c:pt idx="162">
                  <c:v>#N/A</c:v>
                </c:pt>
                <c:pt idx="163">
                  <c:v>#N/A</c:v>
                </c:pt>
                <c:pt idx="164">
                  <c:v>350.55710132694384</c:v>
                </c:pt>
                <c:pt idx="165">
                  <c:v>#N/A</c:v>
                </c:pt>
                <c:pt idx="166">
                  <c:v>#N/A</c:v>
                </c:pt>
                <c:pt idx="167">
                  <c:v>#N/A</c:v>
                </c:pt>
                <c:pt idx="168">
                  <c:v>#N/A</c:v>
                </c:pt>
                <c:pt idx="169">
                  <c:v>#N/A</c:v>
                </c:pt>
                <c:pt idx="170">
                  <c:v>#N/A</c:v>
                </c:pt>
                <c:pt idx="171">
                  <c:v>#N/A</c:v>
                </c:pt>
                <c:pt idx="172">
                  <c:v>#N/A</c:v>
                </c:pt>
                <c:pt idx="173">
                  <c:v>#N/A</c:v>
                </c:pt>
                <c:pt idx="174">
                  <c:v>374.92267585435457</c:v>
                </c:pt>
                <c:pt idx="175">
                  <c:v>#N/A</c:v>
                </c:pt>
                <c:pt idx="176">
                  <c:v>#N/A</c:v>
                </c:pt>
                <c:pt idx="177">
                  <c:v>#N/A</c:v>
                </c:pt>
                <c:pt idx="178">
                  <c:v>#N/A</c:v>
                </c:pt>
                <c:pt idx="179">
                  <c:v>#N/A</c:v>
                </c:pt>
                <c:pt idx="180">
                  <c:v>#N/A</c:v>
                </c:pt>
                <c:pt idx="181">
                  <c:v>#N/A</c:v>
                </c:pt>
                <c:pt idx="182">
                  <c:v>#N/A</c:v>
                </c:pt>
                <c:pt idx="183">
                  <c:v>#N/A</c:v>
                </c:pt>
                <c:pt idx="184">
                  <c:v>398.75416975520528</c:v>
                </c:pt>
                <c:pt idx="185">
                  <c:v>#N/A</c:v>
                </c:pt>
                <c:pt idx="186">
                  <c:v>#N/A</c:v>
                </c:pt>
                <c:pt idx="187">
                  <c:v>#N/A</c:v>
                </c:pt>
                <c:pt idx="188">
                  <c:v>#N/A</c:v>
                </c:pt>
                <c:pt idx="189">
                  <c:v>#N/A</c:v>
                </c:pt>
                <c:pt idx="190">
                  <c:v>#N/A</c:v>
                </c:pt>
                <c:pt idx="191">
                  <c:v>#N/A</c:v>
                </c:pt>
                <c:pt idx="192">
                  <c:v>#N/A</c:v>
                </c:pt>
                <c:pt idx="193">
                  <c:v>#N/A</c:v>
                </c:pt>
                <c:pt idx="194">
                  <c:v>422.16287971484354</c:v>
                </c:pt>
                <c:pt idx="195">
                  <c:v>#N/A</c:v>
                </c:pt>
                <c:pt idx="196">
                  <c:v>#N/A</c:v>
                </c:pt>
                <c:pt idx="197">
                  <c:v>#N/A</c:v>
                </c:pt>
                <c:pt idx="198">
                  <c:v>#N/A</c:v>
                </c:pt>
                <c:pt idx="199">
                  <c:v>#N/A</c:v>
                </c:pt>
                <c:pt idx="200">
                  <c:v>#N/A</c:v>
                </c:pt>
                <c:pt idx="201">
                  <c:v>#N/A</c:v>
                </c:pt>
                <c:pt idx="202">
                  <c:v>#N/A</c:v>
                </c:pt>
                <c:pt idx="203">
                  <c:v>#N/A</c:v>
                </c:pt>
                <c:pt idx="204">
                  <c:v>445.20951075885836</c:v>
                </c:pt>
                <c:pt idx="205">
                  <c:v>#N/A</c:v>
                </c:pt>
                <c:pt idx="206">
                  <c:v>#N/A</c:v>
                </c:pt>
                <c:pt idx="207">
                  <c:v>#N/A</c:v>
                </c:pt>
                <c:pt idx="208">
                  <c:v>#N/A</c:v>
                </c:pt>
                <c:pt idx="209">
                  <c:v>#N/A</c:v>
                </c:pt>
                <c:pt idx="210">
                  <c:v>#N/A</c:v>
                </c:pt>
                <c:pt idx="211">
                  <c:v>#N/A</c:v>
                </c:pt>
                <c:pt idx="212">
                  <c:v>#N/A</c:v>
                </c:pt>
                <c:pt idx="213">
                  <c:v>#N/A</c:v>
                </c:pt>
                <c:pt idx="214">
                  <c:v>467.89495518432534</c:v>
                </c:pt>
                <c:pt idx="215">
                  <c:v>#N/A</c:v>
                </c:pt>
                <c:pt idx="216">
                  <c:v>#N/A</c:v>
                </c:pt>
                <c:pt idx="217">
                  <c:v>#N/A</c:v>
                </c:pt>
                <c:pt idx="218">
                  <c:v>#N/A</c:v>
                </c:pt>
                <c:pt idx="219">
                  <c:v>#N/A</c:v>
                </c:pt>
                <c:pt idx="220">
                  <c:v>#N/A</c:v>
                </c:pt>
                <c:pt idx="221">
                  <c:v>#N/A</c:v>
                </c:pt>
                <c:pt idx="222">
                  <c:v>#N/A</c:v>
                </c:pt>
                <c:pt idx="223">
                  <c:v>#N/A</c:v>
                </c:pt>
                <c:pt idx="224">
                  <c:v>490.16898338728771</c:v>
                </c:pt>
                <c:pt idx="225">
                  <c:v>#N/A</c:v>
                </c:pt>
                <c:pt idx="226">
                  <c:v>#N/A</c:v>
                </c:pt>
                <c:pt idx="227">
                  <c:v>#N/A</c:v>
                </c:pt>
                <c:pt idx="228">
                  <c:v>#N/A</c:v>
                </c:pt>
                <c:pt idx="229">
                  <c:v>#N/A</c:v>
                </c:pt>
                <c:pt idx="230">
                  <c:v>#N/A</c:v>
                </c:pt>
                <c:pt idx="231">
                  <c:v>#N/A</c:v>
                </c:pt>
                <c:pt idx="232">
                  <c:v>#N/A</c:v>
                </c:pt>
                <c:pt idx="233">
                  <c:v>#N/A</c:v>
                </c:pt>
                <c:pt idx="234">
                  <c:v>511.95259872278507</c:v>
                </c:pt>
                <c:pt idx="235">
                  <c:v>#N/A</c:v>
                </c:pt>
                <c:pt idx="236">
                  <c:v>#N/A</c:v>
                </c:pt>
                <c:pt idx="237">
                  <c:v>#N/A</c:v>
                </c:pt>
                <c:pt idx="238">
                  <c:v>#N/A</c:v>
                </c:pt>
                <c:pt idx="239">
                  <c:v>#N/A</c:v>
                </c:pt>
                <c:pt idx="240">
                  <c:v>#N/A</c:v>
                </c:pt>
                <c:pt idx="241">
                  <c:v>#N/A</c:v>
                </c:pt>
                <c:pt idx="242">
                  <c:v>#N/A</c:v>
                </c:pt>
                <c:pt idx="243">
                  <c:v>#N/A</c:v>
                </c:pt>
                <c:pt idx="244">
                  <c:v>533.15733106140499</c:v>
                </c:pt>
                <c:pt idx="245">
                  <c:v>#N/A</c:v>
                </c:pt>
                <c:pt idx="246">
                  <c:v>#N/A</c:v>
                </c:pt>
                <c:pt idx="247">
                  <c:v>#N/A</c:v>
                </c:pt>
                <c:pt idx="248">
                  <c:v>#N/A</c:v>
                </c:pt>
                <c:pt idx="249">
                  <c:v>#N/A</c:v>
                </c:pt>
                <c:pt idx="250">
                  <c:v>#N/A</c:v>
                </c:pt>
                <c:pt idx="251">
                  <c:v>#N/A</c:v>
                </c:pt>
                <c:pt idx="252">
                  <c:v>#N/A</c:v>
                </c:pt>
                <c:pt idx="253">
                  <c:v>#N/A</c:v>
                </c:pt>
                <c:pt idx="254">
                  <c:v>553.69686632045909</c:v>
                </c:pt>
                <c:pt idx="255">
                  <c:v>#N/A</c:v>
                </c:pt>
                <c:pt idx="256">
                  <c:v>#N/A</c:v>
                </c:pt>
                <c:pt idx="257">
                  <c:v>#N/A</c:v>
                </c:pt>
                <c:pt idx="258">
                  <c:v>#N/A</c:v>
                </c:pt>
                <c:pt idx="259">
                  <c:v>#N/A</c:v>
                </c:pt>
                <c:pt idx="260">
                  <c:v>#N/A</c:v>
                </c:pt>
                <c:pt idx="261">
                  <c:v>#N/A</c:v>
                </c:pt>
                <c:pt idx="262">
                  <c:v>#N/A</c:v>
                </c:pt>
                <c:pt idx="263">
                  <c:v>#N/A</c:v>
                </c:pt>
                <c:pt idx="264">
                  <c:v>573.49349798998685</c:v>
                </c:pt>
                <c:pt idx="265">
                  <c:v>#N/A</c:v>
                </c:pt>
                <c:pt idx="266">
                  <c:v>#N/A</c:v>
                </c:pt>
                <c:pt idx="267">
                  <c:v>#N/A</c:v>
                </c:pt>
                <c:pt idx="268">
                  <c:v>#N/A</c:v>
                </c:pt>
                <c:pt idx="269">
                  <c:v>#N/A</c:v>
                </c:pt>
                <c:pt idx="270">
                  <c:v>#N/A</c:v>
                </c:pt>
                <c:pt idx="271">
                  <c:v>#N/A</c:v>
                </c:pt>
                <c:pt idx="272">
                  <c:v>#N/A</c:v>
                </c:pt>
                <c:pt idx="273">
                  <c:v>#N/A</c:v>
                </c:pt>
                <c:pt idx="274">
                  <c:v>592.48163368109101</c:v>
                </c:pt>
                <c:pt idx="275">
                  <c:v>#N/A</c:v>
                </c:pt>
                <c:pt idx="276">
                  <c:v>#N/A</c:v>
                </c:pt>
                <c:pt idx="277">
                  <c:v>#N/A</c:v>
                </c:pt>
                <c:pt idx="278">
                  <c:v>#N/A</c:v>
                </c:pt>
                <c:pt idx="279">
                  <c:v>#N/A</c:v>
                </c:pt>
                <c:pt idx="280">
                  <c:v>#N/A</c:v>
                </c:pt>
                <c:pt idx="281">
                  <c:v>#N/A</c:v>
                </c:pt>
                <c:pt idx="282">
                  <c:v>#N/A</c:v>
                </c:pt>
                <c:pt idx="283">
                  <c:v>#N/A</c:v>
                </c:pt>
                <c:pt idx="284">
                  <c:v>610.60950952917892</c:v>
                </c:pt>
                <c:pt idx="285">
                  <c:v>#N/A</c:v>
                </c:pt>
                <c:pt idx="286">
                  <c:v>#N/A</c:v>
                </c:pt>
                <c:pt idx="287">
                  <c:v>#N/A</c:v>
                </c:pt>
                <c:pt idx="288">
                  <c:v>#N/A</c:v>
                </c:pt>
                <c:pt idx="289">
                  <c:v>#N/A</c:v>
                </c:pt>
                <c:pt idx="290">
                  <c:v>#N/A</c:v>
                </c:pt>
                <c:pt idx="291">
                  <c:v>#N/A</c:v>
                </c:pt>
                <c:pt idx="292">
                  <c:v>#N/A</c:v>
                </c:pt>
                <c:pt idx="293">
                  <c:v>#N/A</c:v>
                </c:pt>
                <c:pt idx="294">
                  <c:v>627.83970401063493</c:v>
                </c:pt>
                <c:pt idx="295">
                  <c:v>#N/A</c:v>
                </c:pt>
                <c:pt idx="296">
                  <c:v>#N/A</c:v>
                </c:pt>
                <c:pt idx="297">
                  <c:v>#N/A</c:v>
                </c:pt>
                <c:pt idx="298">
                  <c:v>#N/A</c:v>
                </c:pt>
                <c:pt idx="299">
                  <c:v>#N/A</c:v>
                </c:pt>
                <c:pt idx="300">
                  <c:v>#N/A</c:v>
                </c:pt>
                <c:pt idx="301">
                  <c:v>#N/A</c:v>
                </c:pt>
                <c:pt idx="302">
                  <c:v>#N/A</c:v>
                </c:pt>
                <c:pt idx="303">
                  <c:v>#N/A</c:v>
                </c:pt>
                <c:pt idx="304">
                  <c:v>644.14880648615474</c:v>
                </c:pt>
                <c:pt idx="305">
                  <c:v>#N/A</c:v>
                </c:pt>
                <c:pt idx="306">
                  <c:v>#N/A</c:v>
                </c:pt>
                <c:pt idx="307">
                  <c:v>#N/A</c:v>
                </c:pt>
                <c:pt idx="308">
                  <c:v>#N/A</c:v>
                </c:pt>
                <c:pt idx="309">
                  <c:v>#N/A</c:v>
                </c:pt>
                <c:pt idx="310">
                  <c:v>#N/A</c:v>
                </c:pt>
                <c:pt idx="311">
                  <c:v>#N/A</c:v>
                </c:pt>
                <c:pt idx="312">
                  <c:v>#N/A</c:v>
                </c:pt>
                <c:pt idx="313">
                  <c:v>#N/A</c:v>
                </c:pt>
                <c:pt idx="314">
                  <c:v>659.52649415742542</c:v>
                </c:pt>
                <c:pt idx="315">
                  <c:v>#N/A</c:v>
                </c:pt>
                <c:pt idx="316">
                  <c:v>#N/A</c:v>
                </c:pt>
                <c:pt idx="317">
                  <c:v>#N/A</c:v>
                </c:pt>
                <c:pt idx="318">
                  <c:v>#N/A</c:v>
                </c:pt>
                <c:pt idx="319">
                  <c:v>#N/A</c:v>
                </c:pt>
                <c:pt idx="320">
                  <c:v>#N/A</c:v>
                </c:pt>
                <c:pt idx="321">
                  <c:v>#N/A</c:v>
                </c:pt>
                <c:pt idx="322">
                  <c:v>#N/A</c:v>
                </c:pt>
                <c:pt idx="323">
                  <c:v>#N/A</c:v>
                </c:pt>
                <c:pt idx="324">
                  <c:v>673.97421854203503</c:v>
                </c:pt>
                <c:pt idx="325">
                  <c:v>#N/A</c:v>
                </c:pt>
                <c:pt idx="326">
                  <c:v>#N/A</c:v>
                </c:pt>
                <c:pt idx="327">
                  <c:v>#N/A</c:v>
                </c:pt>
                <c:pt idx="328">
                  <c:v>#N/A</c:v>
                </c:pt>
                <c:pt idx="329">
                  <c:v>#N/A</c:v>
                </c:pt>
                <c:pt idx="330">
                  <c:v>#N/A</c:v>
                </c:pt>
                <c:pt idx="331">
                  <c:v>#N/A</c:v>
                </c:pt>
                <c:pt idx="332">
                  <c:v>#N/A</c:v>
                </c:pt>
                <c:pt idx="333">
                  <c:v>#N/A</c:v>
                </c:pt>
                <c:pt idx="334">
                  <c:v>687.50366589605926</c:v>
                </c:pt>
                <c:pt idx="335">
                  <c:v>#N/A</c:v>
                </c:pt>
                <c:pt idx="336">
                  <c:v>#N/A</c:v>
                </c:pt>
                <c:pt idx="337">
                  <c:v>#N/A</c:v>
                </c:pt>
                <c:pt idx="338">
                  <c:v>#N/A</c:v>
                </c:pt>
                <c:pt idx="339">
                  <c:v>#N/A</c:v>
                </c:pt>
                <c:pt idx="340">
                  <c:v>#N/A</c:v>
                </c:pt>
                <c:pt idx="341">
                  <c:v>#N/A</c:v>
                </c:pt>
                <c:pt idx="342">
                  <c:v>#N/A</c:v>
                </c:pt>
                <c:pt idx="343">
                  <c:v>#N/A</c:v>
                </c:pt>
                <c:pt idx="344">
                  <c:v>700.13512391529889</c:v>
                </c:pt>
                <c:pt idx="345">
                  <c:v>#N/A</c:v>
                </c:pt>
                <c:pt idx="346">
                  <c:v>#N/A</c:v>
                </c:pt>
                <c:pt idx="347">
                  <c:v>#N/A</c:v>
                </c:pt>
                <c:pt idx="348">
                  <c:v>#N/A</c:v>
                </c:pt>
                <c:pt idx="349">
                  <c:v>#N/A</c:v>
                </c:pt>
                <c:pt idx="350">
                  <c:v>#N/A</c:v>
                </c:pt>
                <c:pt idx="351">
                  <c:v>#N/A</c:v>
                </c:pt>
                <c:pt idx="352">
                  <c:v>#N/A</c:v>
                </c:pt>
                <c:pt idx="353">
                  <c:v>#N/A</c:v>
                </c:pt>
                <c:pt idx="354">
                  <c:v>711.89585680436642</c:v>
                </c:pt>
                <c:pt idx="355">
                  <c:v>#N/A</c:v>
                </c:pt>
                <c:pt idx="356">
                  <c:v>#N/A</c:v>
                </c:pt>
                <c:pt idx="357">
                  <c:v>#N/A</c:v>
                </c:pt>
                <c:pt idx="358">
                  <c:v>#N/A</c:v>
                </c:pt>
                <c:pt idx="359">
                  <c:v>#N/A</c:v>
                </c:pt>
                <c:pt idx="360">
                  <c:v>#N/A</c:v>
                </c:pt>
                <c:pt idx="361">
                  <c:v>#N/A</c:v>
                </c:pt>
                <c:pt idx="362">
                  <c:v>#N/A</c:v>
                </c:pt>
                <c:pt idx="363">
                  <c:v>#N/A</c:v>
                </c:pt>
                <c:pt idx="364">
                  <c:v>722.81856274720496</c:v>
                </c:pt>
                <c:pt idx="365">
                  <c:v>#N/A</c:v>
                </c:pt>
                <c:pt idx="366">
                  <c:v>#N/A</c:v>
                </c:pt>
                <c:pt idx="367">
                  <c:v>#N/A</c:v>
                </c:pt>
                <c:pt idx="368">
                  <c:v>#N/A</c:v>
                </c:pt>
                <c:pt idx="369">
                  <c:v>#N/A</c:v>
                </c:pt>
                <c:pt idx="370">
                  <c:v>#N/A</c:v>
                </c:pt>
                <c:pt idx="371">
                  <c:v>#N/A</c:v>
                </c:pt>
                <c:pt idx="372">
                  <c:v>#N/A</c:v>
                </c:pt>
                <c:pt idx="373">
                  <c:v>#N/A</c:v>
                </c:pt>
                <c:pt idx="374">
                  <c:v>732.93996297666331</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564.96320263534824</c:v>
                </c:pt>
                <c:pt idx="1">
                  <c:v>566.4439458607053</c:v>
                </c:pt>
                <c:pt idx="2">
                  <c:v>567.92212391565374</c:v>
                </c:pt>
                <c:pt idx="3">
                  <c:v>569.39774246996137</c:v>
                </c:pt>
                <c:pt idx="4">
                  <c:v>570.8708071697157</c:v>
                </c:pt>
                <c:pt idx="5">
                  <c:v>572.34132363745448</c:v>
                </c:pt>
                <c:pt idx="6">
                  <c:v>573.80929747229504</c:v>
                </c:pt>
                <c:pt idx="7">
                  <c:v>575.27473425006247</c:v>
                </c:pt>
                <c:pt idx="8">
                  <c:v>576.73763952341744</c:v>
                </c:pt>
                <c:pt idx="9">
                  <c:v>578.19801882198283</c:v>
                </c:pt>
                <c:pt idx="10">
                  <c:v>579.65587765246937</c:v>
                </c:pt>
                <c:pt idx="11">
                  <c:v>581.11122148943525</c:v>
                </c:pt>
                <c:pt idx="12">
                  <c:v>582.56405576621398</c:v>
                </c:pt>
                <c:pt idx="13">
                  <c:v>584.01438588473945</c:v>
                </c:pt>
                <c:pt idx="14">
                  <c:v>585.4622172251967</c:v>
                </c:pt>
                <c:pt idx="15">
                  <c:v>586.90755514613522</c:v>
                </c:pt>
                <c:pt idx="16">
                  <c:v>588.35040498458193</c:v>
                </c:pt>
                <c:pt idx="17">
                  <c:v>589.79077205615283</c:v>
                </c:pt>
                <c:pt idx="18">
                  <c:v>591.2286616551645</c:v>
                </c:pt>
                <c:pt idx="19">
                  <c:v>592.66407905474432</c:v>
                </c:pt>
                <c:pt idx="20">
                  <c:v>594.09702950694032</c:v>
                </c:pt>
                <c:pt idx="21">
                  <c:v>595.5275182475134</c:v>
                </c:pt>
                <c:pt idx="22">
                  <c:v>596.95555050064729</c:v>
                </c:pt>
                <c:pt idx="23">
                  <c:v>598.38113147420961</c:v>
                </c:pt>
                <c:pt idx="24">
                  <c:v>599.80426635509707</c:v>
                </c:pt>
                <c:pt idx="25">
                  <c:v>601.22496030934508</c:v>
                </c:pt>
                <c:pt idx="26">
                  <c:v>602.64321848223756</c:v>
                </c:pt>
                <c:pt idx="27">
                  <c:v>604.05904599841529</c:v>
                </c:pt>
                <c:pt idx="28">
                  <c:v>605.47244796198368</c:v>
                </c:pt>
                <c:pt idx="29">
                  <c:v>606.88342945662021</c:v>
                </c:pt>
                <c:pt idx="30">
                  <c:v>608.29199554568072</c:v>
                </c:pt>
                <c:pt idx="31">
                  <c:v>609.69815127230538</c:v>
                </c:pt>
                <c:pt idx="32">
                  <c:v>611.10190165952349</c:v>
                </c:pt>
                <c:pt idx="33">
                  <c:v>612.5032517103582</c:v>
                </c:pt>
                <c:pt idx="34">
                  <c:v>613.90220640792973</c:v>
                </c:pt>
                <c:pt idx="35">
                  <c:v>615.29877071555882</c:v>
                </c:pt>
                <c:pt idx="36">
                  <c:v>616.69294957686895</c:v>
                </c:pt>
                <c:pt idx="37">
                  <c:v>618.08474791588787</c:v>
                </c:pt>
                <c:pt idx="38">
                  <c:v>619.47417063714863</c:v>
                </c:pt>
                <c:pt idx="39">
                  <c:v>620.86122262579011</c:v>
                </c:pt>
                <c:pt idx="40">
                  <c:v>622.24590874765659</c:v>
                </c:pt>
                <c:pt idx="41">
                  <c:v>623.62823384939657</c:v>
                </c:pt>
                <c:pt idx="42">
                  <c:v>625.00820275856154</c:v>
                </c:pt>
                <c:pt idx="43">
                  <c:v>626.38582028370342</c:v>
                </c:pt>
                <c:pt idx="44">
                  <c:v>627.761091214472</c:v>
                </c:pt>
                <c:pt idx="45">
                  <c:v>629.1340203217112</c:v>
                </c:pt>
                <c:pt idx="46">
                  <c:v>630.50461235755483</c:v>
                </c:pt>
                <c:pt idx="47">
                  <c:v>631.87287205552207</c:v>
                </c:pt>
                <c:pt idx="48">
                  <c:v>633.23880413061204</c:v>
                </c:pt>
                <c:pt idx="49">
                  <c:v>634.60241327939787</c:v>
                </c:pt>
                <c:pt idx="50">
                  <c:v>635.96370418011986</c:v>
                </c:pt>
                <c:pt idx="51">
                  <c:v>637.32268149277866</c:v>
                </c:pt>
                <c:pt idx="52">
                  <c:v>638.67934985922705</c:v>
                </c:pt>
                <c:pt idx="53">
                  <c:v>640.03371390326208</c:v>
                </c:pt>
                <c:pt idx="54">
                  <c:v>641.3857782307158</c:v>
                </c:pt>
                <c:pt idx="55">
                  <c:v>642.73554742954559</c:v>
                </c:pt>
                <c:pt idx="56">
                  <c:v>644.08302606992447</c:v>
                </c:pt>
                <c:pt idx="57">
                  <c:v>645.42821870432988</c:v>
                </c:pt>
                <c:pt idx="58">
                  <c:v>646.77112986763291</c:v>
                </c:pt>
                <c:pt idx="59">
                  <c:v>648.11176407718608</c:v>
                </c:pt>
                <c:pt idx="60">
                  <c:v>649.45012583291134</c:v>
                </c:pt>
                <c:pt idx="61">
                  <c:v>650.78621961738656</c:v>
                </c:pt>
                <c:pt idx="62">
                  <c:v>652.12004989593277</c:v>
                </c:pt>
                <c:pt idx="63">
                  <c:v>653.45162111669936</c:v>
                </c:pt>
                <c:pt idx="64">
                  <c:v>654.78093771075021</c:v>
                </c:pt>
                <c:pt idx="65">
                  <c:v>656.10800409214789</c:v>
                </c:pt>
                <c:pt idx="66">
                  <c:v>657.4328246580385</c:v>
                </c:pt>
                <c:pt idx="67">
                  <c:v>658.75540378873518</c:v>
                </c:pt>
                <c:pt idx="68">
                  <c:v>660.07574584780161</c:v>
                </c:pt>
                <c:pt idx="69">
                  <c:v>661.39385518213453</c:v>
                </c:pt>
                <c:pt idx="70">
                  <c:v>662.70973612204614</c:v>
                </c:pt>
                <c:pt idx="71">
                  <c:v>664.02339298134586</c:v>
                </c:pt>
                <c:pt idx="72">
                  <c:v>665.3348300574213</c:v>
                </c:pt>
                <c:pt idx="73">
                  <c:v>666.64405163131926</c:v>
                </c:pt>
                <c:pt idx="74">
                  <c:v>667.95106196782569</c:v>
                </c:pt>
                <c:pt idx="75">
                  <c:v>669.25586531554563</c:v>
                </c:pt>
                <c:pt idx="76">
                  <c:v>670.55846590698195</c:v>
                </c:pt>
                <c:pt idx="77">
                  <c:v>671.85886795861472</c:v>
                </c:pt>
                <c:pt idx="78">
                  <c:v>673.15707567097877</c:v>
                </c:pt>
                <c:pt idx="79">
                  <c:v>674.45309322874198</c:v>
                </c:pt>
                <c:pt idx="80">
                  <c:v>675.74692480078204</c:v>
                </c:pt>
                <c:pt idx="81">
                  <c:v>677.03857454026354</c:v>
                </c:pt>
                <c:pt idx="82">
                  <c:v>678.32804658471434</c:v>
                </c:pt>
                <c:pt idx="83">
                  <c:v>679.61534505610109</c:v>
                </c:pt>
                <c:pt idx="84">
                  <c:v>680.90047406090468</c:v>
                </c:pt>
                <c:pt idx="85">
                  <c:v>682.18343769019532</c:v>
                </c:pt>
                <c:pt idx="86">
                  <c:v>683.46424001970684</c:v>
                </c:pt>
                <c:pt idx="87">
                  <c:v>684.74288510991062</c:v>
                </c:pt>
                <c:pt idx="88">
                  <c:v>686.01937700608914</c:v>
                </c:pt>
                <c:pt idx="89">
                  <c:v>687.29371973840921</c:v>
                </c:pt>
                <c:pt idx="90">
                  <c:v>688.56591732199445</c:v>
                </c:pt>
                <c:pt idx="91">
                  <c:v>689.8359737569973</c:v>
                </c:pt>
                <c:pt idx="92">
                  <c:v>691.10389302867111</c:v>
                </c:pt>
                <c:pt idx="93">
                  <c:v>692.36967910744124</c:v>
                </c:pt>
                <c:pt idx="94">
                  <c:v>693.63333594897597</c:v>
                </c:pt>
                <c:pt idx="95">
                  <c:v>694.89486749425691</c:v>
                </c:pt>
                <c:pt idx="96">
                  <c:v>696.1542776696491</c:v>
                </c:pt>
                <c:pt idx="97">
                  <c:v>697.41157038697031</c:v>
                </c:pt>
                <c:pt idx="98">
                  <c:v>698.66674954356063</c:v>
                </c:pt>
                <c:pt idx="99">
                  <c:v>699.91981902235091</c:v>
                </c:pt>
                <c:pt idx="100">
                  <c:v>701.17078269193121</c:v>
                </c:pt>
                <c:pt idx="101">
                  <c:v>713.56489843057204</c:v>
                </c:pt>
                <c:pt idx="102">
                  <c:v>725.75091110552262</c:v>
                </c:pt>
                <c:pt idx="103">
                  <c:v>737.73255191315161</c:v>
                </c:pt>
                <c:pt idx="104">
                  <c:v>749.51341735208348</c:v>
                </c:pt>
                <c:pt idx="105">
                  <c:v>761.09697538337673</c:v>
                </c:pt>
                <c:pt idx="106">
                  <c:v>772.486571234243</c:v>
                </c:pt>
                <c:pt idx="107">
                  <c:v>783.68543286978581</c:v>
                </c:pt>
                <c:pt idx="108">
                  <c:v>794.69667615528988</c:v>
                </c:pt>
                <c:pt idx="109">
                  <c:v>805.52330972981918</c:v>
                </c:pt>
                <c:pt idx="110">
                  <c:v>816.16823961026557</c:v>
                </c:pt>
                <c:pt idx="111">
                  <c:v>826.63427354352064</c:v>
                </c:pt>
                <c:pt idx="112">
                  <c:v>836.92412512309636</c:v>
                </c:pt>
                <c:pt idx="113">
                  <c:v>847.04041768529385</c:v>
                </c:pt>
                <c:pt idx="114">
                  <c:v>856.98568799889529</c:v>
                </c:pt>
                <c:pt idx="115">
                  <c:v>866.76238976132652</c:v>
                </c:pt>
                <c:pt idx="116">
                  <c:v>876.37289691329329</c:v>
                </c:pt>
                <c:pt idx="117">
                  <c:v>885.81950678303144</c:v>
                </c:pt>
                <c:pt idx="118">
                  <c:v>895.10444307051534</c:v>
                </c:pt>
                <c:pt idx="119">
                  <c:v>904.22985868123965</c:v>
                </c:pt>
                <c:pt idx="120">
                  <c:v>913.19783841851813</c:v>
                </c:pt>
                <c:pt idx="121">
                  <c:v>922.01040154262455</c:v>
                </c:pt>
                <c:pt idx="122">
                  <c:v>930.66950420453213</c:v>
                </c:pt>
                <c:pt idx="123">
                  <c:v>939.17704176148004</c:v>
                </c:pt>
                <c:pt idx="124">
                  <c:v>947.534850981114</c:v>
                </c:pt>
                <c:pt idx="125">
                  <c:v>955.7447121404972</c:v>
                </c:pt>
                <c:pt idx="126">
                  <c:v>963.80835102587503</c:v>
                </c:pt>
                <c:pt idx="127">
                  <c:v>971.72744083869338</c:v>
                </c:pt>
                <c:pt idx="128">
                  <c:v>979.50360401301668</c:v>
                </c:pt>
                <c:pt idx="129">
                  <c:v>987.13841394916187</c:v>
                </c:pt>
                <c:pt idx="130">
                  <c:v>994.63339666806075</c:v>
                </c:pt>
                <c:pt idx="131">
                  <c:v>1001.9900323905811</c:v>
                </c:pt>
                <c:pt idx="132">
                  <c:v>1009.2097570457736</c:v>
                </c:pt>
                <c:pt idx="133">
                  <c:v>1016.2939637117688</c:v>
                </c:pt>
                <c:pt idx="134">
                  <c:v>1023.2440039928222</c:v>
                </c:pt>
                <c:pt idx="135">
                  <c:v>1030.0611893357946</c:v>
                </c:pt>
                <c:pt idx="136">
                  <c:v>1036.7467922891592</c:v>
                </c:pt>
                <c:pt idx="137">
                  <c:v>1043.3020477074474</c:v>
                </c:pt>
                <c:pt idx="138">
                  <c:v>1049.7281539038702</c:v>
                </c:pt>
                <c:pt idx="139">
                  <c:v>1056.0262737537003</c:v>
                </c:pt>
                <c:pt idx="140">
                  <c:v>1062.1975357508511</c:v>
                </c:pt>
                <c:pt idx="141">
                  <c:v>1068.2430350199497</c:v>
                </c:pt>
                <c:pt idx="142">
                  <c:v>1074.1638342860772</c:v>
                </c:pt>
                <c:pt idx="143">
                  <c:v>1079.9609648042283</c:v>
                </c:pt>
                <c:pt idx="144">
                  <c:v>1085.6354272504354</c:v>
                </c:pt>
                <c:pt idx="145">
                  <c:v>1091.1881925763944</c:v>
                </c:pt>
                <c:pt idx="146">
                  <c:v>1096.6202028293394</c:v>
                </c:pt>
                <c:pt idx="147">
                  <c:v>1101.9323719388224</c:v>
                </c:pt>
                <c:pt idx="148">
                  <c:v>1107.1255864719712</c:v>
                </c:pt>
                <c:pt idx="149">
                  <c:v>1112.2007063587268</c:v>
                </c:pt>
                <c:pt idx="150">
                  <c:v>1117.1585655884846</c:v>
                </c:pt>
                <c:pt idx="151">
                  <c:v>1121.9999728795087</c:v>
                </c:pt>
                <c:pt idx="152">
                  <c:v>1126.7257123224208</c:v>
                </c:pt>
                <c:pt idx="153">
                  <c:v>1131.3365439990166</c:v>
                </c:pt>
                <c:pt idx="154">
                  <c:v>1135.833204577614</c:v>
                </c:pt>
                <c:pt idx="155">
                  <c:v>1140.2164078860899</c:v>
                </c:pt>
                <c:pt idx="156">
                  <c:v>1144.4868454637312</c:v>
                </c:pt>
                <c:pt idx="157">
                  <c:v>1148.6451870929843</c:v>
                </c:pt>
                <c:pt idx="158">
                  <c:v>1152.6920813121644</c:v>
                </c:pt>
                <c:pt idx="159">
                  <c:v>1156.6281559101621</c:v>
                </c:pt>
                <c:pt idx="160">
                  <c:v>1160.4540184041662</c:v>
                </c:pt>
                <c:pt idx="161">
                  <c:v>1164.1702565014073</c:v>
                </c:pt>
                <c:pt idx="162">
                  <c:v>1167.7774385459272</c:v>
                </c:pt>
                <c:pt idx="163">
                  <c:v>1171.2761139513693</c:v>
                </c:pt>
                <c:pt idx="164">
                  <c:v>1174.6668136207993</c:v>
                </c:pt>
                <c:pt idx="165">
                  <c:v>1177.9500503545732</c:v>
                </c:pt>
                <c:pt idx="166">
                  <c:v>1181.1263192472927</c:v>
                </c:pt>
                <c:pt idx="167">
                  <c:v>1184.1960980749116</c:v>
                </c:pt>
                <c:pt idx="168">
                  <c:v>1187.1598476730969</c:v>
                </c:pt>
                <c:pt idx="169">
                  <c:v>1190.0180123079904</c:v>
                </c:pt>
                <c:pt idx="170">
                  <c:v>1192.7710200405672</c:v>
                </c:pt>
                <c:pt idx="171">
                  <c:v>1195.4192830858565</c:v>
                </c:pt>
                <c:pt idx="172">
                  <c:v>1197.9631981683556</c:v>
                </c:pt>
                <c:pt idx="173">
                  <c:v>1200.4031468750563</c:v>
                </c:pt>
                <c:pt idx="174">
                  <c:v>1202.739496007591</c:v>
                </c:pt>
                <c:pt idx="175">
                  <c:v>1204.972597935109</c:v>
                </c:pt>
                <c:pt idx="176">
                  <c:v>1207.102790949604</c:v>
                </c:pt>
                <c:pt idx="177">
                  <c:v>1209.1303996255317</c:v>
                </c:pt>
                <c:pt idx="178">
                  <c:v>1211.055735185673</c:v>
                </c:pt>
                <c:pt idx="179">
                  <c:v>1212.8790958753277</c:v>
                </c:pt>
                <c:pt idx="180">
                  <c:v>1214.6007673470358</c:v>
                </c:pt>
                <c:pt idx="181">
                  <c:v>1216.2210230581377</c:v>
                </c:pt>
                <c:pt idx="182">
                  <c:v>1217.7401246835707</c:v>
                </c:pt>
                <c:pt idx="183">
                  <c:v>1219.1583225463655</c:v>
                </c:pt>
                <c:pt idx="184">
                  <c:v>1220.4758560683306</c:v>
                </c:pt>
                <c:pt idx="185">
                  <c:v>1221.69295424338</c:v>
                </c:pt>
                <c:pt idx="186">
                  <c:v>1222.8098361358682</c:v>
                </c:pt>
                <c:pt idx="187">
                  <c:v>1223.82671140611</c:v>
                </c:pt>
                <c:pt idx="188">
                  <c:v>1224.7437808649902</c:v>
                </c:pt>
                <c:pt idx="189">
                  <c:v>1225.5612370591737</c:v>
                </c:pt>
                <c:pt idx="190">
                  <c:v>1226.2792648879138</c:v>
                </c:pt>
                <c:pt idx="191">
                  <c:v>1226.898042251823</c:v>
                </c:pt>
                <c:pt idx="192">
                  <c:v>1227.4177407332074</c:v>
                </c:pt>
                <c:pt idx="193">
                  <c:v>1227.8385263067084</c:v>
                </c:pt>
                <c:pt idx="194">
                  <c:v>1228.1605600780451</c:v>
                </c:pt>
                <c:pt idx="195">
                  <c:v>1228.3839990476765</c:v>
                </c:pt>
                <c:pt idx="196">
                  <c:v>1228.5089968952202</c:v>
                </c:pt>
                <c:pt idx="197">
                  <c:v>1228.5357047795567</c:v>
                </c:pt>
                <c:pt idx="198">
                  <c:v>1228.464272148756</c:v>
                </c:pt>
                <c:pt idx="199">
                  <c:v>1228.294847553356</c:v>
                </c:pt>
                <c:pt idx="200">
                  <c:v>1228.0275794561285</c:v>
                </c:pt>
                <c:pt idx="201">
                  <c:v>1227.6626170313341</c:v>
                </c:pt>
                <c:pt idx="202">
                  <c:v>1227.2001109465996</c:v>
                </c:pt>
                <c:pt idx="203">
                  <c:v>1226.6402141209278</c:v>
                </c:pt>
                <c:pt idx="204">
                  <c:v>1225.9830824529638</c:v>
                </c:pt>
                <c:pt idx="205">
                  <c:v>1225.2288755144284</c:v>
                </c:pt>
                <c:pt idx="206">
                  <c:v>1224.3777572045435</c:v>
                </c:pt>
                <c:pt idx="207">
                  <c:v>1223.4298963622591</c:v>
                </c:pt>
                <c:pt idx="208">
                  <c:v>1222.3854673340752</c:v>
                </c:pt>
                <c:pt idx="209">
                  <c:v>1221.2446504962099</c:v>
                </c:pt>
                <c:pt idx="210">
                  <c:v>1220.0076327307272</c:v>
                </c:pt>
                <c:pt idx="211">
                  <c:v>1218.6746078560057</c:v>
                </c:pt>
                <c:pt idx="212">
                  <c:v>1217.2457770125618</c:v>
                </c:pt>
                <c:pt idx="213">
                  <c:v>1215.7213490057579</c:v>
                </c:pt>
                <c:pt idx="214">
                  <c:v>1214.1015406073006</c:v>
                </c:pt>
                <c:pt idx="215">
                  <c:v>1212.3865768177118</c:v>
                </c:pt>
                <c:pt idx="216">
                  <c:v>1210.5766910921168</c:v>
                </c:pt>
                <c:pt idx="217">
                  <c:v>1208.6721255317771</c:v>
                </c:pt>
                <c:pt idx="218">
                  <c:v>1206.6731310438054</c:v>
                </c:pt>
                <c:pt idx="219">
                  <c:v>1204.5799674714588</c:v>
                </c:pt>
                <c:pt idx="220">
                  <c:v>1202.3929036973209</c:v>
                </c:pt>
                <c:pt idx="221">
                  <c:v>1200.1122177215761</c:v>
                </c:pt>
                <c:pt idx="222">
                  <c:v>1197.7381967174426</c:v>
                </c:pt>
                <c:pt idx="223">
                  <c:v>1195.271137065698</c:v>
                </c:pt>
                <c:pt idx="224">
                  <c:v>1192.7113443700835</c:v>
                </c:pt>
                <c:pt idx="225">
                  <c:v>1190.0591334552314</c:v>
                </c:pt>
                <c:pt idx="226">
                  <c:v>1187.3148283486225</c:v>
                </c:pt>
                <c:pt idx="227">
                  <c:v>1184.4787622479482</c:v>
                </c:pt>
                <c:pt idx="228">
                  <c:v>1181.5512774751287</c:v>
                </c:pt>
                <c:pt idx="229">
                  <c:v>1178.5327254181266</c:v>
                </c:pt>
                <c:pt idx="230">
                  <c:v>1175.4234664615869</c:v>
                </c:pt>
                <c:pt idx="231">
                  <c:v>1172.2238699072418</c:v>
                </c:pt>
                <c:pt idx="232">
                  <c:v>1168.9343138849308</c:v>
                </c:pt>
                <c:pt idx="233">
                  <c:v>1165.5551852550097</c:v>
                </c:pt>
                <c:pt idx="234">
                  <c:v>1162.0868795028498</c:v>
                </c:pt>
                <c:pt idx="235">
                  <c:v>1158.5298006260693</c:v>
                </c:pt>
                <c:pt idx="236">
                  <c:v>1154.8843610150809</c:v>
                </c:pt>
                <c:pt idx="237">
                  <c:v>1151.150981327489</c:v>
                </c:pt>
                <c:pt idx="238">
                  <c:v>1147.3300903568279</c:v>
                </c:pt>
                <c:pt idx="239">
                  <c:v>1143.4221248960914</c:v>
                </c:pt>
                <c:pt idx="240">
                  <c:v>1139.4275295964692</c:v>
                </c:pt>
                <c:pt idx="241">
                  <c:v>1135.3467568216756</c:v>
                </c:pt>
                <c:pt idx="242">
                  <c:v>1131.1802664982263</c:v>
                </c:pt>
                <c:pt idx="243">
                  <c:v>1126.928525961996</c:v>
                </c:pt>
                <c:pt idx="244">
                  <c:v>1122.5920098013678</c:v>
                </c:pt>
                <c:pt idx="245">
                  <c:v>1118.1711996972642</c:v>
                </c:pt>
                <c:pt idx="246">
                  <c:v>1113.6665842603325</c:v>
                </c:pt>
                <c:pt idx="247">
                  <c:v>1109.0786588655435</c:v>
                </c:pt>
                <c:pt idx="248">
                  <c:v>1104.4079254844464</c:v>
                </c:pt>
                <c:pt idx="249">
                  <c:v>1099.6548925153097</c:v>
                </c:pt>
                <c:pt idx="250">
                  <c:v>1094.820074611368</c:v>
                </c:pt>
                <c:pt idx="251">
                  <c:v>1089.9039925073832</c:v>
                </c:pt>
                <c:pt idx="252">
                  <c:v>1084.9071728447211</c:v>
                </c:pt>
                <c:pt idx="253">
                  <c:v>1079.8301479951306</c:v>
                </c:pt>
                <c:pt idx="254">
                  <c:v>1074.6734558834107</c:v>
                </c:pt>
                <c:pt idx="255">
                  <c:v>1069.4376398091413</c:v>
                </c:pt>
                <c:pt idx="256">
                  <c:v>1064.1232482676423</c:v>
                </c:pt>
                <c:pt idx="257">
                  <c:v>1058.7308347703288</c:v>
                </c:pt>
                <c:pt idx="258">
                  <c:v>1053.260957664613</c:v>
                </c:pt>
                <c:pt idx="259">
                  <c:v>1047.714179953507</c:v>
                </c:pt>
                <c:pt idx="260">
                  <c:v>1042.0910691150709</c:v>
                </c:pt>
                <c:pt idx="261">
                  <c:v>1036.3921969218454</c:v>
                </c:pt>
                <c:pt idx="262">
                  <c:v>1030.6181392604055</c:v>
                </c:pt>
                <c:pt idx="263">
                  <c:v>1024.7694759511658</c:v>
                </c:pt>
                <c:pt idx="264">
                  <c:v>1018.8467905685632</c:v>
                </c:pt>
                <c:pt idx="265">
                  <c:v>1012.85067026174</c:v>
                </c:pt>
                <c:pt idx="266">
                  <c:v>1006.7817055758452</c:v>
                </c:pt>
                <c:pt idx="267">
                  <c:v>1000.6404902740668</c:v>
                </c:pt>
                <c:pt idx="268">
                  <c:v>994.4276211605071</c:v>
                </c:pt>
                <c:pt idx="269">
                  <c:v>988.14369790400485</c:v>
                </c:pt>
                <c:pt idx="270">
                  <c:v>981.78932286300903</c:v>
                </c:pt>
                <c:pt idx="271">
                  <c:v>975.36510091160062</c:v>
                </c:pt>
                <c:pt idx="272">
                  <c:v>968.87163926675896</c:v>
                </c:pt>
                <c:pt idx="273">
                  <c:v>962.30954731696397</c:v>
                </c:pt>
                <c:pt idx="274">
                  <c:v>955.67943645222113</c:v>
                </c:pt>
                <c:pt idx="275">
                  <c:v>948.98191989559496</c:v>
                </c:pt>
                <c:pt idx="276">
                  <c:v>942.21761253633156</c:v>
                </c:pt>
                <c:pt idx="277">
                  <c:v>935.38713076464694</c:v>
                </c:pt>
                <c:pt idx="278">
                  <c:v>928.49109230825707</c:v>
                </c:pt>
                <c:pt idx="279">
                  <c:v>921.53011607071903</c:v>
                </c:pt>
                <c:pt idx="280">
                  <c:v>914.50482197165195</c:v>
                </c:pt>
                <c:pt idx="281">
                  <c:v>907.41583078890153</c:v>
                </c:pt>
                <c:pt idx="282">
                  <c:v>900.26376400270976</c:v>
                </c:pt>
                <c:pt idx="283">
                  <c:v>893.04924364194744</c:v>
                </c:pt>
                <c:pt idx="284">
                  <c:v>885.77289213246513</c:v>
                </c:pt>
                <c:pt idx="285">
                  <c:v>878.43533214761362</c:v>
                </c:pt>
                <c:pt idx="286">
                  <c:v>871.03718646098321</c:v>
                </c:pt>
                <c:pt idx="287">
                  <c:v>863.57907780140715</c:v>
                </c:pt>
                <c:pt idx="288">
                  <c:v>856.06162871027288</c:v>
                </c:pt>
                <c:pt idx="289">
                  <c:v>848.48546140117969</c:v>
                </c:pt>
                <c:pt idx="290">
                  <c:v>840.85119762198133</c:v>
                </c:pt>
                <c:pt idx="291">
                  <c:v>833.1594585192463</c:v>
                </c:pt>
                <c:pt idx="292">
                  <c:v>825.41086450516855</c:v>
                </c:pt>
                <c:pt idx="293">
                  <c:v>817.60603512695639</c:v>
                </c:pt>
                <c:pt idx="294">
                  <c:v>809.74558893872609</c:v>
                </c:pt>
                <c:pt idx="295">
                  <c:v>801.83014337592351</c:v>
                </c:pt>
                <c:pt idx="296">
                  <c:v>793.86031463229415</c:v>
                </c:pt>
                <c:pt idx="297">
                  <c:v>785.83671753942042</c:v>
                </c:pt>
                <c:pt idx="298">
                  <c:v>777.75996544884174</c:v>
                </c:pt>
                <c:pt idx="299">
                  <c:v>769.63067011677117</c:v>
                </c:pt>
                <c:pt idx="300">
                  <c:v>761.44944159141892</c:v>
                </c:pt>
                <c:pt idx="301">
                  <c:v>753.21688810293188</c:v>
                </c:pt>
                <c:pt idx="302">
                  <c:v>744.93361595595593</c:v>
                </c:pt>
                <c:pt idx="303">
                  <c:v>736.60022942482533</c:v>
                </c:pt>
                <c:pt idx="304">
                  <c:v>728.21733065138051</c:v>
                </c:pt>
                <c:pt idx="305">
                  <c:v>719.78551954541535</c:v>
                </c:pt>
                <c:pt idx="306">
                  <c:v>711.30539368775203</c:v>
                </c:pt>
                <c:pt idx="307">
                  <c:v>702.77754823593898</c:v>
                </c:pt>
                <c:pt idx="308">
                  <c:v>694.20257583256637</c:v>
                </c:pt>
                <c:pt idx="309">
                  <c:v>685.58106651619266</c:v>
                </c:pt>
                <c:pt idx="310">
                  <c:v>676.91360763487125</c:v>
                </c:pt>
                <c:pt idx="311">
                  <c:v>668.20078376226741</c:v>
                </c:pt>
                <c:pt idx="312">
                  <c:v>659.4431766163525</c:v>
                </c:pt>
                <c:pt idx="313">
                  <c:v>650.64136498066148</c:v>
                </c:pt>
                <c:pt idx="314">
                  <c:v>641.7959246280974</c:v>
                </c:pt>
                <c:pt idx="315">
                  <c:v>632.90742824726658</c:v>
                </c:pt>
                <c:pt idx="316">
                  <c:v>623.9764453713251</c:v>
                </c:pt>
                <c:pt idx="317">
                  <c:v>615.00354230931703</c:v>
                </c:pt>
                <c:pt idx="318">
                  <c:v>605.98928207998347</c:v>
                </c:pt>
                <c:pt idx="319">
                  <c:v>596.93422434801926</c:v>
                </c:pt>
                <c:pt idx="320">
                  <c:v>587.83892536275494</c:v>
                </c:pt>
                <c:pt idx="321">
                  <c:v>578.7039378992381</c:v>
                </c:pt>
                <c:pt idx="322">
                  <c:v>569.52981120168897</c:v>
                </c:pt>
                <c:pt idx="323">
                  <c:v>560.31709092930373</c:v>
                </c:pt>
                <c:pt idx="324">
                  <c:v>551.06631910437795</c:v>
                </c:pt>
                <c:pt idx="325">
                  <c:v>541.77803406272074</c:v>
                </c:pt>
                <c:pt idx="326">
                  <c:v>532.45277040633152</c:v>
                </c:pt>
                <c:pt idx="327">
                  <c:v>523.09105895830862</c:v>
                </c:pt>
                <c:pt idx="328">
                  <c:v>513.69342671995912</c:v>
                </c:pt>
                <c:pt idx="329">
                  <c:v>504.26039683007809</c:v>
                </c:pt>
                <c:pt idx="330">
                  <c:v>494.79248852636556</c:v>
                </c:pt>
                <c:pt idx="331">
                  <c:v>485.29021710894841</c:v>
                </c:pt>
                <c:pt idx="332">
                  <c:v>475.754093905974</c:v>
                </c:pt>
                <c:pt idx="333">
                  <c:v>466.18462624124152</c:v>
                </c:pt>
                <c:pt idx="334">
                  <c:v>456.58231740383752</c:v>
                </c:pt>
                <c:pt idx="335">
                  <c:v>446.94766661974091</c:v>
                </c:pt>
                <c:pt idx="336">
                  <c:v>437.28116902536215</c:v>
                </c:pt>
                <c:pt idx="337">
                  <c:v>427.5833156429822</c:v>
                </c:pt>
                <c:pt idx="338">
                  <c:v>417.85459335805558</c:v>
                </c:pt>
                <c:pt idx="339">
                  <c:v>408.09548489834151</c:v>
                </c:pt>
                <c:pt idx="340">
                  <c:v>398.30646881482789</c:v>
                </c:pt>
                <c:pt idx="341">
                  <c:v>388.48801946441199</c:v>
                </c:pt>
                <c:pt idx="342">
                  <c:v>378.64060699430155</c:v>
                </c:pt>
                <c:pt idx="343">
                  <c:v>368.76469732810045</c:v>
                </c:pt>
                <c:pt idx="344">
                  <c:v>358.86075215354271</c:v>
                </c:pt>
                <c:pt idx="345">
                  <c:v>348.92922891183849</c:v>
                </c:pt>
                <c:pt idx="346">
                  <c:v>338.97058078859612</c:v>
                </c:pt>
                <c:pt idx="347">
                  <c:v>328.98525670628396</c:v>
                </c:pt>
                <c:pt idx="348">
                  <c:v>318.97370131819576</c:v>
                </c:pt>
                <c:pt idx="349">
                  <c:v>308.93635500388422</c:v>
                </c:pt>
                <c:pt idx="350">
                  <c:v>298.87365386602647</c:v>
                </c:pt>
                <c:pt idx="351">
                  <c:v>288.78602972868595</c:v>
                </c:pt>
                <c:pt idx="352">
                  <c:v>278.67391013693521</c:v>
                </c:pt>
                <c:pt idx="353">
                  <c:v>268.53771835780447</c:v>
                </c:pt>
                <c:pt idx="354">
                  <c:v>258.37787338252099</c:v>
                </c:pt>
                <c:pt idx="355">
                  <c:v>248.19478993000413</c:v>
                </c:pt>
                <c:pt idx="356">
                  <c:v>237.98887845158214</c:v>
                </c:pt>
                <c:pt idx="357">
                  <c:v>227.76054513689584</c:v>
                </c:pt>
                <c:pt idx="358">
                  <c:v>217.51019192095595</c:v>
                </c:pt>
                <c:pt idx="359">
                  <c:v>207.23821649231988</c:v>
                </c:pt>
                <c:pt idx="360">
                  <c:v>196.94501230235514</c:v>
                </c:pt>
                <c:pt idx="361">
                  <c:v>186.63096857555635</c:v>
                </c:pt>
                <c:pt idx="362">
                  <c:v>176.29647032088332</c:v>
                </c:pt>
                <c:pt idx="363">
                  <c:v>165.94189834408795</c:v>
                </c:pt>
                <c:pt idx="364">
                  <c:v>155.56762926099847</c:v>
                </c:pt>
                <c:pt idx="365">
                  <c:v>145.17403551172944</c:v>
                </c:pt>
                <c:pt idx="366">
                  <c:v>134.76148537578661</c:v>
                </c:pt>
                <c:pt idx="367">
                  <c:v>124.33034298803619</c:v>
                </c:pt>
                <c:pt idx="368">
                  <c:v>113.88096835550856</c:v>
                </c:pt>
                <c:pt idx="369">
                  <c:v>103.41371737500639</c:v>
                </c:pt>
                <c:pt idx="370">
                  <c:v>92.928941851488531</c:v>
                </c:pt>
                <c:pt idx="371">
                  <c:v>82.426989517200496</c:v>
                </c:pt>
                <c:pt idx="372">
                  <c:v>71.908204051523498</c:v>
                </c:pt>
                <c:pt idx="373">
                  <c:v>61.372925101514092</c:v>
                </c:pt>
                <c:pt idx="374">
                  <c:v>50.821488303107266</c:v>
                </c:pt>
                <c:pt idx="375">
                  <c:v>40.254225302955945</c:v>
                </c:pt>
                <c:pt idx="376">
                  <c:v>29.671463780880597</c:v>
                </c:pt>
                <c:pt idx="377">
                  <c:v>19.07352747290307</c:v>
                </c:pt>
                <c:pt idx="378">
                  <c:v>8.4607361948391766</c:v>
                </c:pt>
                <c:pt idx="379">
                  <c:v>-2.1665941335748737</c:v>
                </c:pt>
                <c:pt idx="380">
                  <c:v>-2.1772286619699859</c:v>
                </c:pt>
                <c:pt idx="381">
                  <c:v>-2.187863204436888</c:v>
                </c:pt>
                <c:pt idx="382">
                  <c:v>-2.1984977609752741</c:v>
                </c:pt>
                <c:pt idx="383">
                  <c:v>-2.2091323315848381</c:v>
                </c:pt>
                <c:pt idx="384">
                  <c:v>-2.2197669162652747</c:v>
                </c:pt>
                <c:pt idx="385">
                  <c:v>-2.2304015150162777</c:v>
                </c:pt>
                <c:pt idx="386">
                  <c:v>-2.2410361278375417</c:v>
                </c:pt>
                <c:pt idx="387">
                  <c:v>-2.2516707547287611</c:v>
                </c:pt>
                <c:pt idx="388">
                  <c:v>-2.26230539568963</c:v>
                </c:pt>
                <c:pt idx="389">
                  <c:v>-2.2729400507198423</c:v>
                </c:pt>
                <c:pt idx="390">
                  <c:v>-2.2835747198190925</c:v>
                </c:pt>
                <c:pt idx="391">
                  <c:v>-2.2942094029870748</c:v>
                </c:pt>
                <c:pt idx="392">
                  <c:v>-2.3048441002234834</c:v>
                </c:pt>
                <c:pt idx="393">
                  <c:v>-2.3154788115280129</c:v>
                </c:pt>
                <c:pt idx="394">
                  <c:v>-2.3261135369003574</c:v>
                </c:pt>
                <c:pt idx="395">
                  <c:v>-2.3367482763402108</c:v>
                </c:pt>
                <c:pt idx="396">
                  <c:v>-2.347383029847268</c:v>
                </c:pt>
                <c:pt idx="397">
                  <c:v>-2.3580177974212226</c:v>
                </c:pt>
                <c:pt idx="398">
                  <c:v>-2.3686525790617696</c:v>
                </c:pt>
                <c:pt idx="399">
                  <c:v>-2.3792873747686025</c:v>
                </c:pt>
                <c:pt idx="400">
                  <c:v>-2.3899221845414163</c:v>
                </c:pt>
                <c:pt idx="401">
                  <c:v>-2.4005570083799048</c:v>
                </c:pt>
                <c:pt idx="402">
                  <c:v>-2.4111918462837627</c:v>
                </c:pt>
                <c:pt idx="403">
                  <c:v>-2.4218266982526839</c:v>
                </c:pt>
                <c:pt idx="404">
                  <c:v>-2.432461564286363</c:v>
                </c:pt>
                <c:pt idx="405">
                  <c:v>-2.4430964443844942</c:v>
                </c:pt>
                <c:pt idx="406">
                  <c:v>-2.4537313385467718</c:v>
                </c:pt>
                <c:pt idx="407">
                  <c:v>-2.4643662467728902</c:v>
                </c:pt>
                <c:pt idx="408">
                  <c:v>-2.4750011690625433</c:v>
                </c:pt>
                <c:pt idx="409">
                  <c:v>-2.4856361054154261</c:v>
                </c:pt>
                <c:pt idx="410">
                  <c:v>-2.4962710558312327</c:v>
                </c:pt>
                <c:pt idx="411">
                  <c:v>-2.5069060203096569</c:v>
                </c:pt>
                <c:pt idx="412">
                  <c:v>-2.5175409988503938</c:v>
                </c:pt>
                <c:pt idx="413">
                  <c:v>-2.5281759914531374</c:v>
                </c:pt>
                <c:pt idx="414">
                  <c:v>-2.5388109981175817</c:v>
                </c:pt>
                <c:pt idx="415">
                  <c:v>-2.5494460188434216</c:v>
                </c:pt>
                <c:pt idx="416">
                  <c:v>-2.5600810536303511</c:v>
                </c:pt>
                <c:pt idx="417">
                  <c:v>-2.5707161024780647</c:v>
                </c:pt>
                <c:pt idx="418">
                  <c:v>-2.5813511653862569</c:v>
                </c:pt>
                <c:pt idx="419">
                  <c:v>-2.5919862423546216</c:v>
                </c:pt>
                <c:pt idx="420">
                  <c:v>-2.6026213333828534</c:v>
                </c:pt>
                <c:pt idx="421">
                  <c:v>-2.6132564384706467</c:v>
                </c:pt>
                <c:pt idx="422">
                  <c:v>-2.623891557617696</c:v>
                </c:pt>
                <c:pt idx="423">
                  <c:v>-2.6345266908236957</c:v>
                </c:pt>
                <c:pt idx="424">
                  <c:v>-2.6451618380883399</c:v>
                </c:pt>
                <c:pt idx="425">
                  <c:v>-2.6557969994113231</c:v>
                </c:pt>
                <c:pt idx="426">
                  <c:v>-2.6664321747923396</c:v>
                </c:pt>
                <c:pt idx="427">
                  <c:v>-2.677067364231084</c:v>
                </c:pt>
                <c:pt idx="428">
                  <c:v>-2.6877025677272508</c:v>
                </c:pt>
                <c:pt idx="429">
                  <c:v>-2.6983377852805344</c:v>
                </c:pt>
                <c:pt idx="430">
                  <c:v>-2.7089730168906287</c:v>
                </c:pt>
                <c:pt idx="431">
                  <c:v>-2.7196082625572284</c:v>
                </c:pt>
                <c:pt idx="432">
                  <c:v>-2.7302435222800279</c:v>
                </c:pt>
                <c:pt idx="433">
                  <c:v>-2.7408787960587215</c:v>
                </c:pt>
                <c:pt idx="434">
                  <c:v>-2.7515140838930039</c:v>
                </c:pt>
                <c:pt idx="435">
                  <c:v>-2.7621493857825694</c:v>
                </c:pt>
                <c:pt idx="436">
                  <c:v>-2.7727847017271126</c:v>
                </c:pt>
                <c:pt idx="437">
                  <c:v>-2.7834200317263273</c:v>
                </c:pt>
                <c:pt idx="438">
                  <c:v>-2.7940553757799087</c:v>
                </c:pt>
                <c:pt idx="439">
                  <c:v>-2.8046907338875506</c:v>
                </c:pt>
                <c:pt idx="440">
                  <c:v>-2.8153261060489481</c:v>
                </c:pt>
                <c:pt idx="441">
                  <c:v>-2.825961492263795</c:v>
                </c:pt>
                <c:pt idx="442">
                  <c:v>-2.8365968925317859</c:v>
                </c:pt>
                <c:pt idx="443">
                  <c:v>-2.8472323068526153</c:v>
                </c:pt>
                <c:pt idx="444">
                  <c:v>-2.857867735225978</c:v>
                </c:pt>
                <c:pt idx="445">
                  <c:v>-2.8685031776515681</c:v>
                </c:pt>
                <c:pt idx="446">
                  <c:v>-2.8791386341290801</c:v>
                </c:pt>
                <c:pt idx="447">
                  <c:v>-2.8897741046582084</c:v>
                </c:pt>
                <c:pt idx="448">
                  <c:v>-2.9004095892386479</c:v>
                </c:pt>
                <c:pt idx="449">
                  <c:v>-2.9110450878700926</c:v>
                </c:pt>
                <c:pt idx="450">
                  <c:v>-2.9216806005522371</c:v>
                </c:pt>
                <c:pt idx="451">
                  <c:v>-2.9323161272847758</c:v>
                </c:pt>
                <c:pt idx="452">
                  <c:v>-2.9429516680674035</c:v>
                </c:pt>
                <c:pt idx="453">
                  <c:v>-2.9535872228998143</c:v>
                </c:pt>
                <c:pt idx="454">
                  <c:v>-2.9642227917817028</c:v>
                </c:pt>
                <c:pt idx="455">
                  <c:v>-2.9748583747127637</c:v>
                </c:pt>
                <c:pt idx="456">
                  <c:v>-2.9854939716926912</c:v>
                </c:pt>
                <c:pt idx="457">
                  <c:v>-2.99612958272118</c:v>
                </c:pt>
                <c:pt idx="458">
                  <c:v>-3.0067652077979248</c:v>
                </c:pt>
                <c:pt idx="459">
                  <c:v>-3.0174008469226199</c:v>
                </c:pt>
                <c:pt idx="460">
                  <c:v>-3.0280365000949594</c:v>
                </c:pt>
                <c:pt idx="461">
                  <c:v>-3.0386721673146386</c:v>
                </c:pt>
                <c:pt idx="462">
                  <c:v>-3.0493078485813516</c:v>
                </c:pt>
                <c:pt idx="463">
                  <c:v>-3.0599435438947928</c:v>
                </c:pt>
                <c:pt idx="464">
                  <c:v>-3.0705792532546567</c:v>
                </c:pt>
                <c:pt idx="465">
                  <c:v>-3.0812149766606383</c:v>
                </c:pt>
                <c:pt idx="466">
                  <c:v>-3.0918507141124318</c:v>
                </c:pt>
                <c:pt idx="467">
                  <c:v>-3.102486465609732</c:v>
                </c:pt>
                <c:pt idx="468">
                  <c:v>-3.1131222311522331</c:v>
                </c:pt>
                <c:pt idx="469">
                  <c:v>-3.1237580107396297</c:v>
                </c:pt>
                <c:pt idx="470">
                  <c:v>-3.1343938043716166</c:v>
                </c:pt>
                <c:pt idx="471">
                  <c:v>-3.145029612047888</c:v>
                </c:pt>
                <c:pt idx="472">
                  <c:v>-3.1556654337681387</c:v>
                </c:pt>
                <c:pt idx="473">
                  <c:v>-3.1663012695320631</c:v>
                </c:pt>
                <c:pt idx="474">
                  <c:v>-3.1769371193393563</c:v>
                </c:pt>
                <c:pt idx="475">
                  <c:v>-3.1875729831897122</c:v>
                </c:pt>
                <c:pt idx="476">
                  <c:v>-3.1982088610828256</c:v>
                </c:pt>
                <c:pt idx="477">
                  <c:v>-3.2088447530183912</c:v>
                </c:pt>
                <c:pt idx="478">
                  <c:v>-3.2194806589961038</c:v>
                </c:pt>
                <c:pt idx="479">
                  <c:v>-3.2301165790156574</c:v>
                </c:pt>
                <c:pt idx="480">
                  <c:v>-3.2407525130767469</c:v>
                </c:pt>
                <c:pt idx="481">
                  <c:v>-3.2513884611790669</c:v>
                </c:pt>
                <c:pt idx="482">
                  <c:v>-3.2620244233223121</c:v>
                </c:pt>
                <c:pt idx="483">
                  <c:v>-3.2726603995061767</c:v>
                </c:pt>
                <c:pt idx="484">
                  <c:v>-3.283296389730356</c:v>
                </c:pt>
                <c:pt idx="485">
                  <c:v>-3.293932393994544</c:v>
                </c:pt>
                <c:pt idx="486">
                  <c:v>-3.3045684122984356</c:v>
                </c:pt>
                <c:pt idx="487">
                  <c:v>-3.3152044446417253</c:v>
                </c:pt>
                <c:pt idx="488">
                  <c:v>-3.3258404910241075</c:v>
                </c:pt>
                <c:pt idx="489">
                  <c:v>-3.3364765514452772</c:v>
                </c:pt>
                <c:pt idx="490">
                  <c:v>-3.3471126259049289</c:v>
                </c:pt>
                <c:pt idx="491">
                  <c:v>-3.3577487144027574</c:v>
                </c:pt>
                <c:pt idx="492">
                  <c:v>-3.3683848169384571</c:v>
                </c:pt>
                <c:pt idx="493">
                  <c:v>-3.3790209335117227</c:v>
                </c:pt>
                <c:pt idx="494">
                  <c:v>-3.389657064122249</c:v>
                </c:pt>
                <c:pt idx="495">
                  <c:v>-3.4002932087697304</c:v>
                </c:pt>
                <c:pt idx="496">
                  <c:v>-3.4109293674538614</c:v>
                </c:pt>
                <c:pt idx="497">
                  <c:v>-3.421565540174337</c:v>
                </c:pt>
                <c:pt idx="498">
                  <c:v>-3.4322017269308516</c:v>
                </c:pt>
                <c:pt idx="499">
                  <c:v>-3.4428379277231</c:v>
                </c:pt>
                <c:pt idx="500">
                  <c:v>-3.4534741425507769</c:v>
                </c:pt>
                <c:pt idx="501">
                  <c:v>-3.464110371413577</c:v>
                </c:pt>
                <c:pt idx="502">
                  <c:v>-3.4747466143111949</c:v>
                </c:pt>
                <c:pt idx="503">
                  <c:v>-3.4853828712433255</c:v>
                </c:pt>
                <c:pt idx="504">
                  <c:v>-3.4960191422096631</c:v>
                </c:pt>
                <c:pt idx="505">
                  <c:v>-3.5066554272099029</c:v>
                </c:pt>
                <c:pt idx="506">
                  <c:v>-3.5172917262437391</c:v>
                </c:pt>
                <c:pt idx="507">
                  <c:v>-3.5279280393108663</c:v>
                </c:pt>
                <c:pt idx="508">
                  <c:v>-3.5385643664109798</c:v>
                </c:pt>
                <c:pt idx="509">
                  <c:v>-3.5492007075437737</c:v>
                </c:pt>
                <c:pt idx="510">
                  <c:v>-3.5598370627089428</c:v>
                </c:pt>
                <c:pt idx="511">
                  <c:v>-3.5704734319061822</c:v>
                </c:pt>
                <c:pt idx="512">
                  <c:v>-3.5811098151351861</c:v>
                </c:pt>
                <c:pt idx="513">
                  <c:v>-3.5917462123956496</c:v>
                </c:pt>
                <c:pt idx="514">
                  <c:v>-3.6023826236872676</c:v>
                </c:pt>
                <c:pt idx="515">
                  <c:v>-3.6130190490097345</c:v>
                </c:pt>
                <c:pt idx="516">
                  <c:v>-3.6236554883627448</c:v>
                </c:pt>
                <c:pt idx="517">
                  <c:v>-3.6342919417459933</c:v>
                </c:pt>
                <c:pt idx="518">
                  <c:v>-3.6449284091591752</c:v>
                </c:pt>
                <c:pt idx="519">
                  <c:v>-3.6555648906019851</c:v>
                </c:pt>
                <c:pt idx="520">
                  <c:v>-3.6662013860741176</c:v>
                </c:pt>
                <c:pt idx="521">
                  <c:v>-3.6768378955752672</c:v>
                </c:pt>
                <c:pt idx="522">
                  <c:v>-3.6874744191051287</c:v>
                </c:pt>
                <c:pt idx="523">
                  <c:v>-3.6981109566633972</c:v>
                </c:pt>
                <c:pt idx="524">
                  <c:v>-3.7087475082497674</c:v>
                </c:pt>
                <c:pt idx="525">
                  <c:v>-3.7193840738639339</c:v>
                </c:pt>
                <c:pt idx="526">
                  <c:v>-3.7300206535055915</c:v>
                </c:pt>
                <c:pt idx="527">
                  <c:v>-3.7406572471744353</c:v>
                </c:pt>
                <c:pt idx="528">
                  <c:v>-3.7512938548701595</c:v>
                </c:pt>
                <c:pt idx="529">
                  <c:v>-3.7619304765924593</c:v>
                </c:pt>
                <c:pt idx="530">
                  <c:v>-3.7725671123410289</c:v>
                </c:pt>
                <c:pt idx="531">
                  <c:v>-3.7832037621155639</c:v>
                </c:pt>
                <c:pt idx="532">
                  <c:v>-3.7938404259157585</c:v>
                </c:pt>
                <c:pt idx="533">
                  <c:v>-3.8044771037413079</c:v>
                </c:pt>
                <c:pt idx="534">
                  <c:v>-3.8151137955919063</c:v>
                </c:pt>
                <c:pt idx="535">
                  <c:v>-3.8257505014672493</c:v>
                </c:pt>
                <c:pt idx="536">
                  <c:v>-3.8363872213670311</c:v>
                </c:pt>
                <c:pt idx="537">
                  <c:v>-3.8470239552909464</c:v>
                </c:pt>
                <c:pt idx="538">
                  <c:v>-3.8576607032386905</c:v>
                </c:pt>
                <c:pt idx="539">
                  <c:v>-3.8682974652099578</c:v>
                </c:pt>
                <c:pt idx="540">
                  <c:v>-3.8789342412044436</c:v>
                </c:pt>
                <c:pt idx="541">
                  <c:v>-3.8895710312218421</c:v>
                </c:pt>
                <c:pt idx="542">
                  <c:v>-3.9002078352618486</c:v>
                </c:pt>
                <c:pt idx="543">
                  <c:v>-3.9108446533241579</c:v>
                </c:pt>
                <c:pt idx="544">
                  <c:v>-3.9214814854084645</c:v>
                </c:pt>
                <c:pt idx="545">
                  <c:v>-3.9321183315144634</c:v>
                </c:pt>
                <c:pt idx="546">
                  <c:v>-3.9427551916418495</c:v>
                </c:pt>
                <c:pt idx="547">
                  <c:v>-3.9533920657903177</c:v>
                </c:pt>
                <c:pt idx="548">
                  <c:v>-3.9640289539595628</c:v>
                </c:pt>
                <c:pt idx="549">
                  <c:v>-3.9746658561492798</c:v>
                </c:pt>
                <c:pt idx="550">
                  <c:v>-3.9853027723591632</c:v>
                </c:pt>
                <c:pt idx="551">
                  <c:v>-3.9959397025889083</c:v>
                </c:pt>
                <c:pt idx="552">
                  <c:v>-4.0065766468382096</c:v>
                </c:pt>
                <c:pt idx="553">
                  <c:v>-4.017213605106762</c:v>
                </c:pt>
                <c:pt idx="554">
                  <c:v>-4.0278505773942603</c:v>
                </c:pt>
                <c:pt idx="555">
                  <c:v>-4.0384875637004001</c:v>
                </c:pt>
                <c:pt idx="556">
                  <c:v>-4.0491245640248756</c:v>
                </c:pt>
                <c:pt idx="557">
                  <c:v>-4.0597615783673815</c:v>
                </c:pt>
                <c:pt idx="558">
                  <c:v>-4.070398606727613</c:v>
                </c:pt>
                <c:pt idx="559">
                  <c:v>-4.0810356491052646</c:v>
                </c:pt>
                <c:pt idx="560">
                  <c:v>-4.0916727055000317</c:v>
                </c:pt>
                <c:pt idx="561">
                  <c:v>-4.1023097759116087</c:v>
                </c:pt>
                <c:pt idx="562">
                  <c:v>-4.112946860339691</c:v>
                </c:pt>
                <c:pt idx="563">
                  <c:v>-4.123583958783974</c:v>
                </c:pt>
                <c:pt idx="564">
                  <c:v>-4.1342210712441512</c:v>
                </c:pt>
                <c:pt idx="565">
                  <c:v>-4.1448581977199188</c:v>
                </c:pt>
                <c:pt idx="566">
                  <c:v>-4.1554953382109714</c:v>
                </c:pt>
                <c:pt idx="567">
                  <c:v>-4.1661324927170034</c:v>
                </c:pt>
                <c:pt idx="568">
                  <c:v>-4.1767696612377101</c:v>
                </c:pt>
                <c:pt idx="569">
                  <c:v>-4.187406843772786</c:v>
                </c:pt>
                <c:pt idx="570">
                  <c:v>-4.1980440403219266</c:v>
                </c:pt>
                <c:pt idx="571">
                  <c:v>-4.2086812508848261</c:v>
                </c:pt>
                <c:pt idx="572">
                  <c:v>-4.2193184754611801</c:v>
                </c:pt>
                <c:pt idx="573">
                  <c:v>-4.2299557140506838</c:v>
                </c:pt>
                <c:pt idx="574">
                  <c:v>-4.2405929666530318</c:v>
                </c:pt>
                <c:pt idx="575">
                  <c:v>-4.2512302332679184</c:v>
                </c:pt>
                <c:pt idx="576">
                  <c:v>-4.261867513895039</c:v>
                </c:pt>
                <c:pt idx="577">
                  <c:v>-4.2725048085340891</c:v>
                </c:pt>
                <c:pt idx="578">
                  <c:v>-4.283142117184763</c:v>
                </c:pt>
                <c:pt idx="579">
                  <c:v>-4.2937794398467561</c:v>
                </c:pt>
                <c:pt idx="580">
                  <c:v>-4.304416776519763</c:v>
                </c:pt>
                <c:pt idx="581">
                  <c:v>-4.3150541272034788</c:v>
                </c:pt>
                <c:pt idx="582">
                  <c:v>-4.3256914918975991</c:v>
                </c:pt>
                <c:pt idx="583">
                  <c:v>-4.3363288706018182</c:v>
                </c:pt>
                <c:pt idx="584">
                  <c:v>-4.3469662633158306</c:v>
                </c:pt>
                <c:pt idx="585">
                  <c:v>-4.3576036700393326</c:v>
                </c:pt>
                <c:pt idx="586">
                  <c:v>-4.3682410907720177</c:v>
                </c:pt>
                <c:pt idx="587">
                  <c:v>-4.3788785255135823</c:v>
                </c:pt>
                <c:pt idx="588">
                  <c:v>-4.3895159742637206</c:v>
                </c:pt>
                <c:pt idx="589">
                  <c:v>-4.4001534370221274</c:v>
                </c:pt>
                <c:pt idx="590">
                  <c:v>-4.4107909137884986</c:v>
                </c:pt>
                <c:pt idx="591">
                  <c:v>-4.4214284045625281</c:v>
                </c:pt>
                <c:pt idx="592">
                  <c:v>-4.4320659093439119</c:v>
                </c:pt>
                <c:pt idx="593">
                  <c:v>-4.4427034281323445</c:v>
                </c:pt>
                <c:pt idx="594">
                  <c:v>-4.4533409609275214</c:v>
                </c:pt>
                <c:pt idx="595">
                  <c:v>-4.463978507729137</c:v>
                </c:pt>
                <c:pt idx="596">
                  <c:v>-4.4746160685368865</c:v>
                </c:pt>
                <c:pt idx="597">
                  <c:v>-4.4852536433504646</c:v>
                </c:pt>
                <c:pt idx="598">
                  <c:v>-4.4958912321695674</c:v>
                </c:pt>
                <c:pt idx="599">
                  <c:v>-4.5065288349938895</c:v>
                </c:pt>
                <c:pt idx="600">
                  <c:v>-4.5171664518231252</c:v>
                </c:pt>
                <c:pt idx="601">
                  <c:v>-4.5278040826569699</c:v>
                </c:pt>
                <c:pt idx="602">
                  <c:v>-4.538441727495119</c:v>
                </c:pt>
                <c:pt idx="603">
                  <c:v>-4.5490793863372669</c:v>
                </c:pt>
                <c:pt idx="604">
                  <c:v>-4.55971705918311</c:v>
                </c:pt>
                <c:pt idx="605">
                  <c:v>-4.5703547460323417</c:v>
                </c:pt>
                <c:pt idx="606">
                  <c:v>-4.5809924468846583</c:v>
                </c:pt>
                <c:pt idx="607">
                  <c:v>-4.5916301617397544</c:v>
                </c:pt>
                <c:pt idx="608">
                  <c:v>-4.6022678905973251</c:v>
                </c:pt>
                <c:pt idx="609">
                  <c:v>-4.6129056334570659</c:v>
                </c:pt>
                <c:pt idx="610">
                  <c:v>-4.6235433903186713</c:v>
                </c:pt>
                <c:pt idx="611">
                  <c:v>-4.6341811611818367</c:v>
                </c:pt>
                <c:pt idx="612">
                  <c:v>-4.6448189460462563</c:v>
                </c:pt>
                <c:pt idx="613">
                  <c:v>-4.6554567449116266</c:v>
                </c:pt>
                <c:pt idx="614">
                  <c:v>-4.666094557777642</c:v>
                </c:pt>
                <c:pt idx="615">
                  <c:v>-4.676732384643997</c:v>
                </c:pt>
                <c:pt idx="616">
                  <c:v>-4.6873702255103877</c:v>
                </c:pt>
                <c:pt idx="617">
                  <c:v>-4.6980080803765087</c:v>
                </c:pt>
                <c:pt idx="618">
                  <c:v>-4.7086459492420554</c:v>
                </c:pt>
                <c:pt idx="619">
                  <c:v>-4.719283832106723</c:v>
                </c:pt>
                <c:pt idx="620">
                  <c:v>-4.729921728970206</c:v>
                </c:pt>
                <c:pt idx="621">
                  <c:v>-4.7405596398321999</c:v>
                </c:pt>
                <c:pt idx="622">
                  <c:v>-4.7511975646923998</c:v>
                </c:pt>
                <c:pt idx="623">
                  <c:v>-4.7618355035505013</c:v>
                </c:pt>
                <c:pt idx="624">
                  <c:v>-4.7724734564061988</c:v>
                </c:pt>
                <c:pt idx="625">
                  <c:v>-4.7831114232591876</c:v>
                </c:pt>
                <c:pt idx="626">
                  <c:v>-4.7937494041091631</c:v>
                </c:pt>
                <c:pt idx="627">
                  <c:v>-4.8043873989558206</c:v>
                </c:pt>
                <c:pt idx="628">
                  <c:v>-4.8150254077988546</c:v>
                </c:pt>
                <c:pt idx="629">
                  <c:v>-4.8256634306379604</c:v>
                </c:pt>
                <c:pt idx="630">
                  <c:v>-4.8363014674728335</c:v>
                </c:pt>
                <c:pt idx="631">
                  <c:v>-4.8469395183031692</c:v>
                </c:pt>
                <c:pt idx="632">
                  <c:v>-4.8575775831286618</c:v>
                </c:pt>
                <c:pt idx="633">
                  <c:v>-4.8682156619490078</c:v>
                </c:pt>
                <c:pt idx="634">
                  <c:v>-4.8788537547639015</c:v>
                </c:pt>
                <c:pt idx="635">
                  <c:v>-4.8894918615730383</c:v>
                </c:pt>
                <c:pt idx="636">
                  <c:v>-4.9001299823761135</c:v>
                </c:pt>
                <c:pt idx="637">
                  <c:v>-4.9107681171728217</c:v>
                </c:pt>
                <c:pt idx="638">
                  <c:v>-4.9214062659628581</c:v>
                </c:pt>
                <c:pt idx="639">
                  <c:v>-4.9320444287459182</c:v>
                </c:pt>
                <c:pt idx="640">
                  <c:v>-4.9426826055216972</c:v>
                </c:pt>
                <c:pt idx="641">
                  <c:v>-4.9533207962898906</c:v>
                </c:pt>
                <c:pt idx="642">
                  <c:v>-4.9639590010501937</c:v>
                </c:pt>
                <c:pt idx="643">
                  <c:v>-4.974597219802301</c:v>
                </c:pt>
                <c:pt idx="644">
                  <c:v>-4.9852354525459086</c:v>
                </c:pt>
                <c:pt idx="645">
                  <c:v>-4.9958736992807111</c:v>
                </c:pt>
                <c:pt idx="646">
                  <c:v>-5.0065119600064039</c:v>
                </c:pt>
                <c:pt idx="647">
                  <c:v>-5.0171502347226813</c:v>
                </c:pt>
                <c:pt idx="648">
                  <c:v>-5.0277885234292397</c:v>
                </c:pt>
                <c:pt idx="649">
                  <c:v>-5.0384268261257743</c:v>
                </c:pt>
                <c:pt idx="650">
                  <c:v>-5.0490651428119797</c:v>
                </c:pt>
                <c:pt idx="651">
                  <c:v>-5.0597034734875512</c:v>
                </c:pt>
                <c:pt idx="652">
                  <c:v>-5.0703418181521842</c:v>
                </c:pt>
                <c:pt idx="653">
                  <c:v>-5.080980176805574</c:v>
                </c:pt>
                <c:pt idx="654">
                  <c:v>-5.091618549447416</c:v>
                </c:pt>
                <c:pt idx="655">
                  <c:v>-5.1022569360774055</c:v>
                </c:pt>
                <c:pt idx="656">
                  <c:v>-5.1128953366952379</c:v>
                </c:pt>
                <c:pt idx="657">
                  <c:v>-5.1235337513006076</c:v>
                </c:pt>
                <c:pt idx="658">
                  <c:v>-5.134172179893211</c:v>
                </c:pt>
                <c:pt idx="659">
                  <c:v>-5.1448106224727423</c:v>
                </c:pt>
                <c:pt idx="660">
                  <c:v>-5.1554490790388972</c:v>
                </c:pt>
                <c:pt idx="661">
                  <c:v>-5.1660875495913707</c:v>
                </c:pt>
                <c:pt idx="662">
                  <c:v>-5.1767260341298584</c:v>
                </c:pt>
                <c:pt idx="663">
                  <c:v>-5.1873645326540556</c:v>
                </c:pt>
                <c:pt idx="664">
                  <c:v>-5.1980030451636576</c:v>
                </c:pt>
                <c:pt idx="665">
                  <c:v>-5.2086415716583598</c:v>
                </c:pt>
                <c:pt idx="666">
                  <c:v>-5.2192801121378576</c:v>
                </c:pt>
                <c:pt idx="667">
                  <c:v>-5.2299186666018453</c:v>
                </c:pt>
                <c:pt idx="668">
                  <c:v>-5.2405572350500194</c:v>
                </c:pt>
                <c:pt idx="669">
                  <c:v>-5.251195817482075</c:v>
                </c:pt>
                <c:pt idx="670">
                  <c:v>-5.2618344138977067</c:v>
                </c:pt>
                <c:pt idx="671">
                  <c:v>-5.2724730242966107</c:v>
                </c:pt>
                <c:pt idx="672">
                  <c:v>-5.2831116486784815</c:v>
                </c:pt>
                <c:pt idx="673">
                  <c:v>-5.2937502870430144</c:v>
                </c:pt>
                <c:pt idx="674">
                  <c:v>-5.3043889393899057</c:v>
                </c:pt>
                <c:pt idx="675">
                  <c:v>-5.3150276057188499</c:v>
                </c:pt>
                <c:pt idx="676">
                  <c:v>-5.3256662860295423</c:v>
                </c:pt>
                <c:pt idx="677">
                  <c:v>-5.3363049803216791</c:v>
                </c:pt>
                <c:pt idx="678">
                  <c:v>-5.3469436885949548</c:v>
                </c:pt>
                <c:pt idx="679">
                  <c:v>-5.3575824108490648</c:v>
                </c:pt>
                <c:pt idx="680">
                  <c:v>-5.3682211470837045</c:v>
                </c:pt>
                <c:pt idx="681">
                  <c:v>-5.3788598972985691</c:v>
                </c:pt>
                <c:pt idx="682">
                  <c:v>-5.3894986614933549</c:v>
                </c:pt>
                <c:pt idx="683">
                  <c:v>-5.4001374396677564</c:v>
                </c:pt>
                <c:pt idx="684">
                  <c:v>-5.4107762318214689</c:v>
                </c:pt>
                <c:pt idx="685">
                  <c:v>-5.4214150379541879</c:v>
                </c:pt>
                <c:pt idx="686">
                  <c:v>-5.4320538580656086</c:v>
                </c:pt>
                <c:pt idx="687">
                  <c:v>-5.4426926921554273</c:v>
                </c:pt>
                <c:pt idx="688">
                  <c:v>-5.4533315402233384</c:v>
                </c:pt>
                <c:pt idx="689">
                  <c:v>-5.4639704022690374</c:v>
                </c:pt>
                <c:pt idx="690">
                  <c:v>-5.4746092782922204</c:v>
                </c:pt>
                <c:pt idx="691">
                  <c:v>-5.485248168292582</c:v>
                </c:pt>
                <c:pt idx="692">
                  <c:v>-5.4958870722698174</c:v>
                </c:pt>
                <c:pt idx="693">
                  <c:v>-5.506525990223623</c:v>
                </c:pt>
                <c:pt idx="694">
                  <c:v>-5.5171649221536931</c:v>
                </c:pt>
                <c:pt idx="695">
                  <c:v>-5.5278038680597241</c:v>
                </c:pt>
                <c:pt idx="696">
                  <c:v>-5.5384428279414104</c:v>
                </c:pt>
                <c:pt idx="697">
                  <c:v>-5.5490818017984482</c:v>
                </c:pt>
                <c:pt idx="698">
                  <c:v>-5.559720789630533</c:v>
                </c:pt>
                <c:pt idx="699">
                  <c:v>-5.5703597914373599</c:v>
                </c:pt>
                <c:pt idx="700">
                  <c:v>-5.5809988072186236</c:v>
                </c:pt>
                <c:pt idx="701">
                  <c:v>-5.5916378369740203</c:v>
                </c:pt>
                <c:pt idx="702">
                  <c:v>-5.6022768807032453</c:v>
                </c:pt>
                <c:pt idx="703">
                  <c:v>-5.6129159384059948</c:v>
                </c:pt>
                <c:pt idx="704">
                  <c:v>-5.6235550100819633</c:v>
                </c:pt>
                <c:pt idx="705">
                  <c:v>-5.6341940957308463</c:v>
                </c:pt>
                <c:pt idx="706">
                  <c:v>-5.644833195352339</c:v>
                </c:pt>
                <c:pt idx="707">
                  <c:v>-5.6554723089461376</c:v>
                </c:pt>
                <c:pt idx="708">
                  <c:v>-5.6661114365119376</c:v>
                </c:pt>
                <c:pt idx="709">
                  <c:v>-5.6767505780494334</c:v>
                </c:pt>
                <c:pt idx="710">
                  <c:v>-5.6873897335583212</c:v>
                </c:pt>
                <c:pt idx="711">
                  <c:v>-5.6980289030382965</c:v>
                </c:pt>
                <c:pt idx="712">
                  <c:v>-5.7086680864890544</c:v>
                </c:pt>
                <c:pt idx="713">
                  <c:v>-5.7193072839102905</c:v>
                </c:pt>
                <c:pt idx="714">
                  <c:v>-5.729946495301701</c:v>
                </c:pt>
                <c:pt idx="715">
                  <c:v>-5.7405857206629802</c:v>
                </c:pt>
                <c:pt idx="716">
                  <c:v>-5.7512249599938245</c:v>
                </c:pt>
                <c:pt idx="717">
                  <c:v>-5.7618642132939293</c:v>
                </c:pt>
                <c:pt idx="718">
                  <c:v>-5.7725034805629898</c:v>
                </c:pt>
                <c:pt idx="719">
                  <c:v>-5.7831427618007014</c:v>
                </c:pt>
                <c:pt idx="720">
                  <c:v>-5.7937820570067595</c:v>
                </c:pt>
                <c:pt idx="721">
                  <c:v>-5.8044213661808595</c:v>
                </c:pt>
                <c:pt idx="722">
                  <c:v>-5.8150606893226975</c:v>
                </c:pt>
                <c:pt idx="723">
                  <c:v>-5.8257000264319689</c:v>
                </c:pt>
                <c:pt idx="724">
                  <c:v>-5.8363393775083692</c:v>
                </c:pt>
                <c:pt idx="725">
                  <c:v>-5.8469787425515936</c:v>
                </c:pt>
                <c:pt idx="726">
                  <c:v>-5.8576181215613374</c:v>
                </c:pt>
                <c:pt idx="727">
                  <c:v>-5.8682575145372962</c:v>
                </c:pt>
                <c:pt idx="728">
                  <c:v>-5.878896921479166</c:v>
                </c:pt>
                <c:pt idx="729">
                  <c:v>-5.8895363423866423</c:v>
                </c:pt>
                <c:pt idx="730">
                  <c:v>-5.9001757772594203</c:v>
                </c:pt>
                <c:pt idx="731">
                  <c:v>-5.9108152260971956</c:v>
                </c:pt>
                <c:pt idx="732">
                  <c:v>-5.9214546888996642</c:v>
                </c:pt>
                <c:pt idx="733">
                  <c:v>-5.9320941656665216</c:v>
                </c:pt>
                <c:pt idx="734">
                  <c:v>-5.9427336563974622</c:v>
                </c:pt>
                <c:pt idx="735">
                  <c:v>-5.9533731610921832</c:v>
                </c:pt>
                <c:pt idx="736">
                  <c:v>-5.964012679750379</c:v>
                </c:pt>
                <c:pt idx="737">
                  <c:v>-5.9746522123717458</c:v>
                </c:pt>
                <c:pt idx="738">
                  <c:v>-5.9852917589559782</c:v>
                </c:pt>
                <c:pt idx="739">
                  <c:v>-5.9959313195027724</c:v>
                </c:pt>
                <c:pt idx="740">
                  <c:v>-6.0065708940118245</c:v>
                </c:pt>
                <c:pt idx="741">
                  <c:v>-6.0172104824828292</c:v>
                </c:pt>
                <c:pt idx="742">
                  <c:v>-6.0278500849154826</c:v>
                </c:pt>
                <c:pt idx="743">
                  <c:v>-6.03848970130948</c:v>
                </c:pt>
                <c:pt idx="744">
                  <c:v>-6.0491293316645169</c:v>
                </c:pt>
                <c:pt idx="745">
                  <c:v>-6.0597689759802895</c:v>
                </c:pt>
                <c:pt idx="746">
                  <c:v>-6.0704086342564931</c:v>
                </c:pt>
                <c:pt idx="747">
                  <c:v>-6.0810483064928231</c:v>
                </c:pt>
                <c:pt idx="748">
                  <c:v>-6.0916879926889749</c:v>
                </c:pt>
                <c:pt idx="749">
                  <c:v>-6.1023276928446446</c:v>
                </c:pt>
                <c:pt idx="750">
                  <c:v>-6.1129674069595277</c:v>
                </c:pt>
                <c:pt idx="751">
                  <c:v>-6.1236071350333194</c:v>
                </c:pt>
                <c:pt idx="752">
                  <c:v>-6.1342468770657161</c:v>
                </c:pt>
                <c:pt idx="753">
                  <c:v>-6.1448866330564131</c:v>
                </c:pt>
                <c:pt idx="754">
                  <c:v>-6.1555264030051058</c:v>
                </c:pt>
                <c:pt idx="755">
                  <c:v>-6.1661661869114894</c:v>
                </c:pt>
                <c:pt idx="756">
                  <c:v>-6.1768059847752603</c:v>
                </c:pt>
                <c:pt idx="757">
                  <c:v>-6.1874457965961138</c:v>
                </c:pt>
                <c:pt idx="758">
                  <c:v>-6.1980856223737462</c:v>
                </c:pt>
                <c:pt idx="759">
                  <c:v>-6.2087254621078527</c:v>
                </c:pt>
                <c:pt idx="760">
                  <c:v>-6.2193653157981288</c:v>
                </c:pt>
                <c:pt idx="761">
                  <c:v>-6.2300051834442698</c:v>
                </c:pt>
                <c:pt idx="762">
                  <c:v>-6.2406450650459719</c:v>
                </c:pt>
                <c:pt idx="763">
                  <c:v>-6.2512849606029306</c:v>
                </c:pt>
                <c:pt idx="764">
                  <c:v>-6.2619248701148411</c:v>
                </c:pt>
                <c:pt idx="765">
                  <c:v>-6.2725647935813997</c:v>
                </c:pt>
                <c:pt idx="766">
                  <c:v>-6.2832047310023018</c:v>
                </c:pt>
                <c:pt idx="767">
                  <c:v>-6.2938446823772436</c:v>
                </c:pt>
                <c:pt idx="768">
                  <c:v>-6.3044846477059204</c:v>
                </c:pt>
                <c:pt idx="769">
                  <c:v>-6.3151246269880277</c:v>
                </c:pt>
                <c:pt idx="770">
                  <c:v>-6.3257646202232607</c:v>
                </c:pt>
                <c:pt idx="771">
                  <c:v>-6.3364046274113157</c:v>
                </c:pt>
                <c:pt idx="772">
                  <c:v>-6.347044648551889</c:v>
                </c:pt>
                <c:pt idx="773">
                  <c:v>-6.357684683644675</c:v>
                </c:pt>
                <c:pt idx="774">
                  <c:v>-6.3683247326893708</c:v>
                </c:pt>
                <c:pt idx="775">
                  <c:v>-6.378964795685671</c:v>
                </c:pt>
                <c:pt idx="776">
                  <c:v>-6.3896048726332717</c:v>
                </c:pt>
                <c:pt idx="777">
                  <c:v>-6.4002449635318683</c:v>
                </c:pt>
                <c:pt idx="778">
                  <c:v>-6.4108850683811571</c:v>
                </c:pt>
                <c:pt idx="779">
                  <c:v>-6.4215251871808334</c:v>
                </c:pt>
                <c:pt idx="780">
                  <c:v>-6.4321653199305935</c:v>
                </c:pt>
                <c:pt idx="781">
                  <c:v>-6.4428054666301326</c:v>
                </c:pt>
                <c:pt idx="782">
                  <c:v>-6.4534456272791463</c:v>
                </c:pt>
                <c:pt idx="783">
                  <c:v>-6.4640858018773306</c:v>
                </c:pt>
                <c:pt idx="784">
                  <c:v>-6.474725990424381</c:v>
                </c:pt>
                <c:pt idx="785">
                  <c:v>-6.4853661929199937</c:v>
                </c:pt>
                <c:pt idx="786">
                  <c:v>-6.4960064093638641</c:v>
                </c:pt>
                <c:pt idx="787">
                  <c:v>-6.5066466397556875</c:v>
                </c:pt>
                <c:pt idx="788">
                  <c:v>-6.5172868840951601</c:v>
                </c:pt>
                <c:pt idx="789">
                  <c:v>-6.5279271423819782</c:v>
                </c:pt>
                <c:pt idx="790">
                  <c:v>-6.5385674146158372</c:v>
                </c:pt>
                <c:pt idx="791">
                  <c:v>-6.5492077007964324</c:v>
                </c:pt>
                <c:pt idx="792">
                  <c:v>-6.5598480009234601</c:v>
                </c:pt>
                <c:pt idx="793">
                  <c:v>-6.5704883149966156</c:v>
                </c:pt>
                <c:pt idx="794">
                  <c:v>-6.5811286430155951</c:v>
                </c:pt>
                <c:pt idx="795">
                  <c:v>-6.591768984980094</c:v>
                </c:pt>
                <c:pt idx="796">
                  <c:v>-6.6024093408898086</c:v>
                </c:pt>
                <c:pt idx="797">
                  <c:v>-6.6130497107444342</c:v>
                </c:pt>
                <c:pt idx="798">
                  <c:v>-6.623690094543667</c:v>
                </c:pt>
                <c:pt idx="799">
                  <c:v>-6.6343304922872024</c:v>
                </c:pt>
                <c:pt idx="800">
                  <c:v>-6.6449709039747367</c:v>
                </c:pt>
                <c:pt idx="801">
                  <c:v>-6.6556113296059651</c:v>
                </c:pt>
                <c:pt idx="802">
                  <c:v>-6.666251769180584</c:v>
                </c:pt>
                <c:pt idx="803">
                  <c:v>-6.6768922226982887</c:v>
                </c:pt>
                <c:pt idx="804">
                  <c:v>-6.6875326901587746</c:v>
                </c:pt>
                <c:pt idx="805">
                  <c:v>-6.6981731715617387</c:v>
                </c:pt>
                <c:pt idx="806">
                  <c:v>-6.7088136669068765</c:v>
                </c:pt>
                <c:pt idx="807">
                  <c:v>-6.7194541761938833</c:v>
                </c:pt>
                <c:pt idx="808">
                  <c:v>-6.7300946994224553</c:v>
                </c:pt>
                <c:pt idx="809">
                  <c:v>-6.7407352365922879</c:v>
                </c:pt>
                <c:pt idx="810">
                  <c:v>-6.7513757877030773</c:v>
                </c:pt>
                <c:pt idx="811">
                  <c:v>-6.762016352754519</c:v>
                </c:pt>
                <c:pt idx="812">
                  <c:v>-6.772656931746309</c:v>
                </c:pt>
                <c:pt idx="813">
                  <c:v>-6.7832975246781437</c:v>
                </c:pt>
                <c:pt idx="814">
                  <c:v>-6.7939381315497185</c:v>
                </c:pt>
                <c:pt idx="815">
                  <c:v>-6.8045787523607295</c:v>
                </c:pt>
                <c:pt idx="816">
                  <c:v>-6.8152193871108722</c:v>
                </c:pt>
                <c:pt idx="817">
                  <c:v>-6.8258600357998427</c:v>
                </c:pt>
                <c:pt idx="818">
                  <c:v>-6.8365006984273364</c:v>
                </c:pt>
                <c:pt idx="819">
                  <c:v>-6.8471413749930496</c:v>
                </c:pt>
                <c:pt idx="820">
                  <c:v>-6.8577820654966786</c:v>
                </c:pt>
                <c:pt idx="821">
                  <c:v>-6.8684227699379186</c:v>
                </c:pt>
                <c:pt idx="822">
                  <c:v>-6.8790634883164659</c:v>
                </c:pt>
                <c:pt idx="823">
                  <c:v>-6.8897042206320158</c:v>
                </c:pt>
                <c:pt idx="824">
                  <c:v>-6.9003449668842647</c:v>
                </c:pt>
                <c:pt idx="825">
                  <c:v>-6.9109857270729078</c:v>
                </c:pt>
                <c:pt idx="826">
                  <c:v>-6.9216265011976414</c:v>
                </c:pt>
                <c:pt idx="827">
                  <c:v>-6.9322672892581618</c:v>
                </c:pt>
                <c:pt idx="828">
                  <c:v>-6.9429080912541652</c:v>
                </c:pt>
                <c:pt idx="829">
                  <c:v>-6.9535489071853469</c:v>
                </c:pt>
                <c:pt idx="830">
                  <c:v>-6.9641897370514023</c:v>
                </c:pt>
                <c:pt idx="831">
                  <c:v>-6.9748305808520277</c:v>
                </c:pt>
                <c:pt idx="832">
                  <c:v>-6.9854714385869192</c:v>
                </c:pt>
                <c:pt idx="833">
                  <c:v>-6.9961123102557732</c:v>
                </c:pt>
                <c:pt idx="834">
                  <c:v>-7.0067531958582849</c:v>
                </c:pt>
                <c:pt idx="835">
                  <c:v>-7.0173940953941507</c:v>
                </c:pt>
                <c:pt idx="836">
                  <c:v>-7.0280350088630659</c:v>
                </c:pt>
                <c:pt idx="837">
                  <c:v>-7.0386759362647267</c:v>
                </c:pt>
                <c:pt idx="838">
                  <c:v>-7.0493168775988293</c:v>
                </c:pt>
                <c:pt idx="839">
                  <c:v>-7.0599578328650701</c:v>
                </c:pt>
                <c:pt idx="840">
                  <c:v>-7.0705988020631443</c:v>
                </c:pt>
                <c:pt idx="841">
                  <c:v>-7.0812397851927473</c:v>
                </c:pt>
                <c:pt idx="842">
                  <c:v>-7.0918807822535763</c:v>
                </c:pt>
                <c:pt idx="843">
                  <c:v>-7.1025217932453266</c:v>
                </c:pt>
                <c:pt idx="844">
                  <c:v>-7.1131628181676945</c:v>
                </c:pt>
                <c:pt idx="845">
                  <c:v>-7.1238038570203752</c:v>
                </c:pt>
                <c:pt idx="846">
                  <c:v>-7.134444909803066</c:v>
                </c:pt>
                <c:pt idx="847">
                  <c:v>-7.1450859765154613</c:v>
                </c:pt>
                <c:pt idx="848">
                  <c:v>-7.1557270571572582</c:v>
                </c:pt>
                <c:pt idx="849">
                  <c:v>-7.1663681517281521</c:v>
                </c:pt>
                <c:pt idx="850">
                  <c:v>-7.1770092602278392</c:v>
                </c:pt>
                <c:pt idx="851">
                  <c:v>-7.1876503826560159</c:v>
                </c:pt>
                <c:pt idx="852">
                  <c:v>-7.1982915190123782</c:v>
                </c:pt>
                <c:pt idx="853">
                  <c:v>-7.2089326692966216</c:v>
                </c:pt>
                <c:pt idx="854">
                  <c:v>-7.2195738335084423</c:v>
                </c:pt>
                <c:pt idx="855">
                  <c:v>-7.2302150116475357</c:v>
                </c:pt>
                <c:pt idx="856">
                  <c:v>-7.2408562037135988</c:v>
                </c:pt>
                <c:pt idx="857">
                  <c:v>-7.2514974097063272</c:v>
                </c:pt>
                <c:pt idx="858">
                  <c:v>-7.2621386296254169</c:v>
                </c:pt>
                <c:pt idx="859">
                  <c:v>-7.2727798634705634</c:v>
                </c:pt>
                <c:pt idx="860">
                  <c:v>-7.2834211112414629</c:v>
                </c:pt>
                <c:pt idx="861">
                  <c:v>-7.2940623729378125</c:v>
                </c:pt>
                <c:pt idx="862">
                  <c:v>-7.3047036485593067</c:v>
                </c:pt>
                <c:pt idx="863">
                  <c:v>-7.3153449381056426</c:v>
                </c:pt>
                <c:pt idx="864">
                  <c:v>-7.3259862415765156</c:v>
                </c:pt>
                <c:pt idx="865">
                  <c:v>-7.3366275589716228</c:v>
                </c:pt>
                <c:pt idx="866">
                  <c:v>-7.3472688902906595</c:v>
                </c:pt>
                <c:pt idx="867">
                  <c:v>-7.3579102355333212</c:v>
                </c:pt>
                <c:pt idx="868">
                  <c:v>-7.368551594699305</c:v>
                </c:pt>
                <c:pt idx="869">
                  <c:v>-7.3791929677883061</c:v>
                </c:pt>
                <c:pt idx="870">
                  <c:v>-7.3898343548000209</c:v>
                </c:pt>
                <c:pt idx="871">
                  <c:v>-7.4004757557341456</c:v>
                </c:pt>
                <c:pt idx="872">
                  <c:v>-7.4111171705903764</c:v>
                </c:pt>
                <c:pt idx="873">
                  <c:v>-7.4217585993684088</c:v>
                </c:pt>
                <c:pt idx="874">
                  <c:v>-7.4324000420679397</c:v>
                </c:pt>
                <c:pt idx="875">
                  <c:v>-7.4430414986886646</c:v>
                </c:pt>
                <c:pt idx="876">
                  <c:v>-7.4536829692302797</c:v>
                </c:pt>
                <c:pt idx="877">
                  <c:v>-7.4643244536924813</c:v>
                </c:pt>
                <c:pt idx="878">
                  <c:v>-7.4749659520749647</c:v>
                </c:pt>
                <c:pt idx="879">
                  <c:v>-7.4856074643774271</c:v>
                </c:pt>
                <c:pt idx="880">
                  <c:v>-7.4962489905995637</c:v>
                </c:pt>
                <c:pt idx="881">
                  <c:v>-7.5068905307410709</c:v>
                </c:pt>
                <c:pt idx="882">
                  <c:v>-7.5175320848016449</c:v>
                </c:pt>
                <c:pt idx="883">
                  <c:v>-7.5281736527809819</c:v>
                </c:pt>
                <c:pt idx="884">
                  <c:v>-7.5388152346787782</c:v>
                </c:pt>
                <c:pt idx="885">
                  <c:v>-7.5494568304947292</c:v>
                </c:pt>
                <c:pt idx="886">
                  <c:v>-7.5600984402285318</c:v>
                </c:pt>
                <c:pt idx="887">
                  <c:v>-7.5707400638798816</c:v>
                </c:pt>
                <c:pt idx="888">
                  <c:v>-7.5813817014484748</c:v>
                </c:pt>
                <c:pt idx="889">
                  <c:v>-7.5920233529340075</c:v>
                </c:pt>
                <c:pt idx="890">
                  <c:v>-7.6026650183361761</c:v>
                </c:pt>
                <c:pt idx="891">
                  <c:v>-7.6133066976546768</c:v>
                </c:pt>
                <c:pt idx="892">
                  <c:v>-7.6239483908892058</c:v>
                </c:pt>
                <c:pt idx="893">
                  <c:v>-7.6345900980394585</c:v>
                </c:pt>
                <c:pt idx="894">
                  <c:v>-7.6452318191051321</c:v>
                </c:pt>
                <c:pt idx="895">
                  <c:v>-7.6558735540859217</c:v>
                </c:pt>
                <c:pt idx="896">
                  <c:v>-7.6665153029815238</c:v>
                </c:pt>
                <c:pt idx="897">
                  <c:v>-7.6771570657916346</c:v>
                </c:pt>
                <c:pt idx="898">
                  <c:v>-7.6877988425159502</c:v>
                </c:pt>
                <c:pt idx="899">
                  <c:v>-7.698440633154167</c:v>
                </c:pt>
                <c:pt idx="900">
                  <c:v>-7.7090824377059812</c:v>
                </c:pt>
                <c:pt idx="901">
                  <c:v>-7.719724256171089</c:v>
                </c:pt>
                <c:pt idx="902">
                  <c:v>-7.7303660885491867</c:v>
                </c:pt>
                <c:pt idx="903">
                  <c:v>-7.7410079348399705</c:v>
                </c:pt>
                <c:pt idx="904">
                  <c:v>-7.7516497950431358</c:v>
                </c:pt>
                <c:pt idx="905">
                  <c:v>-7.7622916691583796</c:v>
                </c:pt>
                <c:pt idx="906">
                  <c:v>-7.7729335571853984</c:v>
                </c:pt>
                <c:pt idx="907">
                  <c:v>-7.7835754591238873</c:v>
                </c:pt>
                <c:pt idx="908">
                  <c:v>-7.7942173749735435</c:v>
                </c:pt>
                <c:pt idx="909">
                  <c:v>-7.8048593047340624</c:v>
                </c:pt>
                <c:pt idx="910">
                  <c:v>-7.8155012484051403</c:v>
                </c:pt>
                <c:pt idx="911">
                  <c:v>-7.8261432059864742</c:v>
                </c:pt>
                <c:pt idx="912">
                  <c:v>-7.8367851774777595</c:v>
                </c:pt>
                <c:pt idx="913">
                  <c:v>-7.8474271628786925</c:v>
                </c:pt>
                <c:pt idx="914">
                  <c:v>-7.8580691621889702</c:v>
                </c:pt>
                <c:pt idx="915">
                  <c:v>-7.8687111754082881</c:v>
                </c:pt>
                <c:pt idx="916">
                  <c:v>-7.8793532025363424</c:v>
                </c:pt>
                <c:pt idx="917">
                  <c:v>-7.8899952435728302</c:v>
                </c:pt>
                <c:pt idx="918">
                  <c:v>-7.9006372985174469</c:v>
                </c:pt>
                <c:pt idx="919">
                  <c:v>-7.9112793673698887</c:v>
                </c:pt>
                <c:pt idx="920">
                  <c:v>-7.9219214501298518</c:v>
                </c:pt>
                <c:pt idx="921">
                  <c:v>-7.9325635467970335</c:v>
                </c:pt>
                <c:pt idx="922">
                  <c:v>-7.9432056573711289</c:v>
                </c:pt>
                <c:pt idx="923">
                  <c:v>-7.9538477818518345</c:v>
                </c:pt>
                <c:pt idx="924">
                  <c:v>-7.9644899202388473</c:v>
                </c:pt>
                <c:pt idx="925">
                  <c:v>-7.9751320725318626</c:v>
                </c:pt>
                <c:pt idx="926">
                  <c:v>-7.9857742387305768</c:v>
                </c:pt>
                <c:pt idx="927">
                  <c:v>-7.9964164188346869</c:v>
                </c:pt>
                <c:pt idx="928">
                  <c:v>-8.0070586128438883</c:v>
                </c:pt>
                <c:pt idx="929">
                  <c:v>-8.0177008207578773</c:v>
                </c:pt>
                <c:pt idx="930">
                  <c:v>-8.0283430425763509</c:v>
                </c:pt>
                <c:pt idx="931">
                  <c:v>-8.0389852782990054</c:v>
                </c:pt>
                <c:pt idx="932">
                  <c:v>-8.0496275279255372</c:v>
                </c:pt>
                <c:pt idx="933">
                  <c:v>-8.0602697914556423</c:v>
                </c:pt>
                <c:pt idx="934">
                  <c:v>-8.070912068889017</c:v>
                </c:pt>
                <c:pt idx="935">
                  <c:v>-8.0815543602253577</c:v>
                </c:pt>
                <c:pt idx="936">
                  <c:v>-8.0921966654643604</c:v>
                </c:pt>
                <c:pt idx="937">
                  <c:v>-8.1028389846057216</c:v>
                </c:pt>
                <c:pt idx="938">
                  <c:v>-8.1134813176491374</c:v>
                </c:pt>
                <c:pt idx="939">
                  <c:v>-8.124123664594304</c:v>
                </c:pt>
                <c:pt idx="940">
                  <c:v>-8.1347660254409178</c:v>
                </c:pt>
                <c:pt idx="941">
                  <c:v>-8.1454084001886748</c:v>
                </c:pt>
                <c:pt idx="942">
                  <c:v>-8.1560507888372715</c:v>
                </c:pt>
                <c:pt idx="943">
                  <c:v>-8.1666931913864058</c:v>
                </c:pt>
                <c:pt idx="944">
                  <c:v>-8.1773356078357722</c:v>
                </c:pt>
                <c:pt idx="945">
                  <c:v>-8.1879780381850669</c:v>
                </c:pt>
                <c:pt idx="946">
                  <c:v>-8.1986204824339879</c:v>
                </c:pt>
                <c:pt idx="947">
                  <c:v>-8.2092629405822297</c:v>
                </c:pt>
                <c:pt idx="948">
                  <c:v>-8.2199054126294904</c:v>
                </c:pt>
                <c:pt idx="949">
                  <c:v>-8.2305478985754661</c:v>
                </c:pt>
                <c:pt idx="950">
                  <c:v>-8.2411903984198513</c:v>
                </c:pt>
                <c:pt idx="951">
                  <c:v>-8.2518329121623442</c:v>
                </c:pt>
                <c:pt idx="952">
                  <c:v>-8.2624754398026408</c:v>
                </c:pt>
                <c:pt idx="953">
                  <c:v>-8.2731179813404374</c:v>
                </c:pt>
                <c:pt idx="954">
                  <c:v>-8.2837605367754303</c:v>
                </c:pt>
                <c:pt idx="955">
                  <c:v>-8.2944031061073158</c:v>
                </c:pt>
                <c:pt idx="956">
                  <c:v>-8.30504568933579</c:v>
                </c:pt>
                <c:pt idx="957">
                  <c:v>-8.315688286460551</c:v>
                </c:pt>
                <c:pt idx="958">
                  <c:v>-8.3263308974812933</c:v>
                </c:pt>
                <c:pt idx="959">
                  <c:v>-8.3369735223977131</c:v>
                </c:pt>
                <c:pt idx="960">
                  <c:v>-8.3476161612095083</c:v>
                </c:pt>
                <c:pt idx="961">
                  <c:v>-8.3582588139163754</c:v>
                </c:pt>
                <c:pt idx="962">
                  <c:v>-8.3689014805180086</c:v>
                </c:pt>
                <c:pt idx="963">
                  <c:v>-8.3795441610141062</c:v>
                </c:pt>
                <c:pt idx="964">
                  <c:v>-8.3901868554043642</c:v>
                </c:pt>
                <c:pt idx="965">
                  <c:v>-8.4008295636884789</c:v>
                </c:pt>
                <c:pt idx="966">
                  <c:v>-8.4114722858661466</c:v>
                </c:pt>
                <c:pt idx="967">
                  <c:v>-8.4221150219370635</c:v>
                </c:pt>
                <c:pt idx="968">
                  <c:v>-8.4327577719009259</c:v>
                </c:pt>
                <c:pt idx="969">
                  <c:v>-8.4434005357574318</c:v>
                </c:pt>
                <c:pt idx="970">
                  <c:v>-8.4540433135062756</c:v>
                </c:pt>
                <c:pt idx="971">
                  <c:v>-8.4646861051471554</c:v>
                </c:pt>
                <c:pt idx="972">
                  <c:v>-8.4753289106797673</c:v>
                </c:pt>
                <c:pt idx="973">
                  <c:v>-8.4859717301038078</c:v>
                </c:pt>
                <c:pt idx="974">
                  <c:v>-8.4966145634189729</c:v>
                </c:pt>
                <c:pt idx="975">
                  <c:v>-8.507257410624959</c:v>
                </c:pt>
                <c:pt idx="976">
                  <c:v>-8.5179002717214622</c:v>
                </c:pt>
                <c:pt idx="977">
                  <c:v>-8.5285431467081789</c:v>
                </c:pt>
                <c:pt idx="978">
                  <c:v>-8.539186035584807</c:v>
                </c:pt>
                <c:pt idx="979">
                  <c:v>-8.5498289383510411</c:v>
                </c:pt>
                <c:pt idx="980">
                  <c:v>-8.560471855006579</c:v>
                </c:pt>
                <c:pt idx="981">
                  <c:v>-8.5711147855511172</c:v>
                </c:pt>
                <c:pt idx="982">
                  <c:v>-8.5817577299843517</c:v>
                </c:pt>
                <c:pt idx="983">
                  <c:v>-8.5924006883059789</c:v>
                </c:pt>
                <c:pt idx="984">
                  <c:v>-8.603043660515695</c:v>
                </c:pt>
                <c:pt idx="985">
                  <c:v>-8.6136866466131981</c:v>
                </c:pt>
                <c:pt idx="986">
                  <c:v>-8.6243296465981825</c:v>
                </c:pt>
                <c:pt idx="987">
                  <c:v>-8.6349726604703463</c:v>
                </c:pt>
                <c:pt idx="988">
                  <c:v>-8.6456156882293858</c:v>
                </c:pt>
                <c:pt idx="989">
                  <c:v>-8.6562587298749971</c:v>
                </c:pt>
                <c:pt idx="990">
                  <c:v>-8.6669017854068766</c:v>
                </c:pt>
                <c:pt idx="991">
                  <c:v>-8.6775448548247205</c:v>
                </c:pt>
                <c:pt idx="992">
                  <c:v>-8.6881879381282268</c:v>
                </c:pt>
                <c:pt idx="993">
                  <c:v>-8.6988310353170899</c:v>
                </c:pt>
                <c:pt idx="994">
                  <c:v>-8.7094741463910079</c:v>
                </c:pt>
                <c:pt idx="995">
                  <c:v>-8.7201172713496771</c:v>
                </c:pt>
                <c:pt idx="996">
                  <c:v>-8.7307604101927936</c:v>
                </c:pt>
                <c:pt idx="997">
                  <c:v>-8.7414035629200555</c:v>
                </c:pt>
                <c:pt idx="998">
                  <c:v>-8.7520467295311573</c:v>
                </c:pt>
                <c:pt idx="999">
                  <c:v>-8.7626899100257969</c:v>
                </c:pt>
                <c:pt idx="1000">
                  <c:v>-8.7733331044036689</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131.1551130355156</c:v>
                </c:pt>
                <c:pt idx="1">
                  <c:v>131.54020031104278</c:v>
                </c:pt>
                <c:pt idx="2">
                  <c:v>131.92487560178495</c:v>
                </c:pt>
                <c:pt idx="3">
                  <c:v>132.30914010980416</c:v>
                </c:pt>
                <c:pt idx="4">
                  <c:v>132.69299503230181</c:v>
                </c:pt>
                <c:pt idx="5">
                  <c:v>133.07644156164557</c:v>
                </c:pt>
                <c:pt idx="6">
                  <c:v>133.45948088539623</c:v>
                </c:pt>
                <c:pt idx="7">
                  <c:v>133.84211418633438</c:v>
                </c:pt>
                <c:pt idx="8">
                  <c:v>134.22434264248685</c:v>
                </c:pt>
                <c:pt idx="9">
                  <c:v>134.60616742715297</c:v>
                </c:pt>
                <c:pt idx="10">
                  <c:v>134.98758970893073</c:v>
                </c:pt>
                <c:pt idx="11">
                  <c:v>135.36861064929147</c:v>
                </c:pt>
                <c:pt idx="12">
                  <c:v>135.74923140019396</c:v>
                </c:pt>
                <c:pt idx="13">
                  <c:v>136.12945310664261</c:v>
                </c:pt>
                <c:pt idx="14">
                  <c:v>136.50927690920528</c:v>
                </c:pt>
                <c:pt idx="15">
                  <c:v>136.88870394403665</c:v>
                </c:pt>
                <c:pt idx="16">
                  <c:v>137.26773534290149</c:v>
                </c:pt>
                <c:pt idx="17">
                  <c:v>137.64637223319772</c:v>
                </c:pt>
                <c:pt idx="18">
                  <c:v>138.02461573797939</c:v>
                </c:pt>
                <c:pt idx="19">
                  <c:v>138.40246697597937</c:v>
                </c:pt>
                <c:pt idx="20">
                  <c:v>138.77992706163207</c:v>
                </c:pt>
                <c:pt idx="21">
                  <c:v>139.15699710632998</c:v>
                </c:pt>
                <c:pt idx="22">
                  <c:v>139.533678219661</c:v>
                </c:pt>
                <c:pt idx="23">
                  <c:v>139.90997150815693</c:v>
                </c:pt>
                <c:pt idx="24">
                  <c:v>140.28587807406149</c:v>
                </c:pt>
                <c:pt idx="25">
                  <c:v>140.66139901535297</c:v>
                </c:pt>
                <c:pt idx="26">
                  <c:v>141.03653542576694</c:v>
                </c:pt>
                <c:pt idx="27">
                  <c:v>141.41128839481868</c:v>
                </c:pt>
                <c:pt idx="28">
                  <c:v>141.78565900782553</c:v>
                </c:pt>
                <c:pt idx="29">
                  <c:v>142.15964834592901</c:v>
                </c:pt>
                <c:pt idx="30">
                  <c:v>142.53325748611695</c:v>
                </c:pt>
                <c:pt idx="31">
                  <c:v>142.90648750124527</c:v>
                </c:pt>
                <c:pt idx="32">
                  <c:v>143.27933946005982</c:v>
                </c:pt>
                <c:pt idx="33">
                  <c:v>143.65181442721791</c:v>
                </c:pt>
                <c:pt idx="34">
                  <c:v>144.02391346330981</c:v>
                </c:pt>
                <c:pt idx="35">
                  <c:v>144.39563762488004</c:v>
                </c:pt>
                <c:pt idx="36">
                  <c:v>144.76698796444856</c:v>
                </c:pt>
                <c:pt idx="37">
                  <c:v>145.1379655305318</c:v>
                </c:pt>
                <c:pt idx="38">
                  <c:v>145.50857136766356</c:v>
                </c:pt>
                <c:pt idx="39">
                  <c:v>145.87880651641578</c:v>
                </c:pt>
                <c:pt idx="40">
                  <c:v>146.2486720134192</c:v>
                </c:pt>
                <c:pt idx="41">
                  <c:v>146.61816889138382</c:v>
                </c:pt>
                <c:pt idx="42">
                  <c:v>146.98729817911925</c:v>
                </c:pt>
                <c:pt idx="43">
                  <c:v>147.35606090155497</c:v>
                </c:pt>
                <c:pt idx="44">
                  <c:v>147.72445807976044</c:v>
                </c:pt>
                <c:pt idx="45">
                  <c:v>148.09249073096504</c:v>
                </c:pt>
                <c:pt idx="46">
                  <c:v>148.4601598685779</c:v>
                </c:pt>
                <c:pt idx="47">
                  <c:v>148.8274665022077</c:v>
                </c:pt>
                <c:pt idx="48">
                  <c:v>149.19441163768209</c:v>
                </c:pt>
                <c:pt idx="49">
                  <c:v>149.56099627706737</c:v>
                </c:pt>
                <c:pt idx="50">
                  <c:v>149.92722141868762</c:v>
                </c:pt>
                <c:pt idx="51">
                  <c:v>150.29308805714402</c:v>
                </c:pt>
                <c:pt idx="52">
                  <c:v>150.65859718333391</c:v>
                </c:pt>
                <c:pt idx="53">
                  <c:v>151.02374978446977</c:v>
                </c:pt>
                <c:pt idx="54">
                  <c:v>151.38854684409804</c:v>
                </c:pt>
                <c:pt idx="55">
                  <c:v>151.7529893421179</c:v>
                </c:pt>
                <c:pt idx="56">
                  <c:v>152.11707825479976</c:v>
                </c:pt>
                <c:pt idx="57">
                  <c:v>152.48081455480389</c:v>
                </c:pt>
                <c:pt idx="58">
                  <c:v>152.84419921119866</c:v>
                </c:pt>
                <c:pt idx="59">
                  <c:v>153.20723318947887</c:v>
                </c:pt>
                <c:pt idx="60">
                  <c:v>153.56991745158388</c:v>
                </c:pt>
                <c:pt idx="61">
                  <c:v>153.93225295591557</c:v>
                </c:pt>
                <c:pt idx="62">
                  <c:v>154.29424065735634</c:v>
                </c:pt>
                <c:pt idx="63">
                  <c:v>154.65588150728681</c:v>
                </c:pt>
                <c:pt idx="64">
                  <c:v>155.01717645360361</c:v>
                </c:pt>
                <c:pt idx="65">
                  <c:v>155.37812644073682</c:v>
                </c:pt>
                <c:pt idx="66">
                  <c:v>155.73873240966756</c:v>
                </c:pt>
                <c:pt idx="67">
                  <c:v>156.09899529794521</c:v>
                </c:pt>
                <c:pt idx="68">
                  <c:v>156.45891603970477</c:v>
                </c:pt>
                <c:pt idx="69">
                  <c:v>156.81849556568395</c:v>
                </c:pt>
                <c:pt idx="70">
                  <c:v>157.17773480324013</c:v>
                </c:pt>
                <c:pt idx="71">
                  <c:v>157.53663467636738</c:v>
                </c:pt>
                <c:pt idx="72">
                  <c:v>157.89519610571324</c:v>
                </c:pt>
                <c:pt idx="73">
                  <c:v>158.25342000859536</c:v>
                </c:pt>
                <c:pt idx="74">
                  <c:v>158.61130729901822</c:v>
                </c:pt>
                <c:pt idx="75">
                  <c:v>158.96885888768955</c:v>
                </c:pt>
                <c:pt idx="76">
                  <c:v>159.32607568203676</c:v>
                </c:pt>
                <c:pt idx="77">
                  <c:v>159.68295858622321</c:v>
                </c:pt>
                <c:pt idx="78">
                  <c:v>160.03950850116445</c:v>
                </c:pt>
                <c:pt idx="79">
                  <c:v>160.39572632454426</c:v>
                </c:pt>
                <c:pt idx="80">
                  <c:v>160.75161295083072</c:v>
                </c:pt>
                <c:pt idx="81">
                  <c:v>161.10716927129204</c:v>
                </c:pt>
                <c:pt idx="82">
                  <c:v>161.46239617401235</c:v>
                </c:pt>
                <c:pt idx="83">
                  <c:v>161.81729454390751</c:v>
                </c:pt>
                <c:pt idx="84">
                  <c:v>162.17186526274057</c:v>
                </c:pt>
                <c:pt idx="85">
                  <c:v>162.52610920913739</c:v>
                </c:pt>
                <c:pt idx="86">
                  <c:v>162.88002725860201</c:v>
                </c:pt>
                <c:pt idx="87">
                  <c:v>163.23362028353196</c:v>
                </c:pt>
                <c:pt idx="88">
                  <c:v>163.5868891532335</c:v>
                </c:pt>
                <c:pt idx="89">
                  <c:v>163.93983473393675</c:v>
                </c:pt>
                <c:pt idx="90">
                  <c:v>164.29245788881076</c:v>
                </c:pt>
                <c:pt idx="91">
                  <c:v>164.6447594779784</c:v>
                </c:pt>
                <c:pt idx="92">
                  <c:v>164.99674035853127</c:v>
                </c:pt>
                <c:pt idx="93">
                  <c:v>165.34840138454442</c:v>
                </c:pt>
                <c:pt idx="94">
                  <c:v>165.69974340709109</c:v>
                </c:pt>
                <c:pt idx="95">
                  <c:v>166.05076727425725</c:v>
                </c:pt>
                <c:pt idx="96">
                  <c:v>166.4014738311561</c:v>
                </c:pt>
                <c:pt idx="97">
                  <c:v>166.75186391994251</c:v>
                </c:pt>
                <c:pt idx="98">
                  <c:v>167.10193837982732</c:v>
                </c:pt>
                <c:pt idx="99">
                  <c:v>167.45169804709158</c:v>
                </c:pt>
                <c:pt idx="100">
                  <c:v>167.80114375510075</c:v>
                </c:pt>
                <c:pt idx="101">
                  <c:v>171.27839740454897</c:v>
                </c:pt>
                <c:pt idx="102">
                  <c:v>174.72479002452974</c:v>
                </c:pt>
                <c:pt idx="103">
                  <c:v>178.1411283845861</c:v>
                </c:pt>
                <c:pt idx="104">
                  <c:v>181.52819185665223</c:v>
                </c:pt>
                <c:pt idx="105">
                  <c:v>184.88673369404384</c:v>
                </c:pt>
                <c:pt idx="106">
                  <c:v>188.21748223665674</c:v>
                </c:pt>
                <c:pt idx="107">
                  <c:v>191.52114204743978</c:v>
                </c:pt>
                <c:pt idx="108">
                  <c:v>194.79839498480473</c:v>
                </c:pt>
                <c:pt idx="109">
                  <c:v>198.04990121526788</c:v>
                </c:pt>
                <c:pt idx="110">
                  <c:v>201.2763001702838</c:v>
                </c:pt>
                <c:pt idx="111">
                  <c:v>204.47821145092607</c:v>
                </c:pt>
                <c:pt idx="112">
                  <c:v>207.65623568379141</c:v>
                </c:pt>
                <c:pt idx="113">
                  <c:v>210.81095533124864</c:v>
                </c:pt>
                <c:pt idx="114">
                  <c:v>213.94293545892069</c:v>
                </c:pt>
                <c:pt idx="115">
                  <c:v>217.05272446307504</c:v>
                </c:pt>
                <c:pt idx="116">
                  <c:v>220.14085476040123</c:v>
                </c:pt>
                <c:pt idx="117">
                  <c:v>223.20784344247534</c:v>
                </c:pt>
                <c:pt idx="118">
                  <c:v>226.25419289704564</c:v>
                </c:pt>
                <c:pt idx="119">
                  <c:v>229.28039139812213</c:v>
                </c:pt>
                <c:pt idx="120">
                  <c:v>232.28691366671268</c:v>
                </c:pt>
                <c:pt idx="121">
                  <c:v>235.27422140392011</c:v>
                </c:pt>
                <c:pt idx="122">
                  <c:v>238.24276379799508</c:v>
                </c:pt>
                <c:pt idx="123">
                  <c:v>241.19297800683086</c:v>
                </c:pt>
                <c:pt idx="124">
                  <c:v>244.12528961728356</c:v>
                </c:pt>
                <c:pt idx="125">
                  <c:v>247.0401130826088</c:v>
                </c:pt>
                <c:pt idx="126">
                  <c:v>249.93785213921782</c:v>
                </c:pt>
                <c:pt idx="127">
                  <c:v>252.81890020387627</c:v>
                </c:pt>
                <c:pt idx="128">
                  <c:v>255.68364075239367</c:v>
                </c:pt>
                <c:pt idx="129">
                  <c:v>258.53244768078241</c:v>
                </c:pt>
                <c:pt idx="130">
                  <c:v>261.36568564980007</c:v>
                </c:pt>
                <c:pt idx="131">
                  <c:v>264.1837104137291</c:v>
                </c:pt>
                <c:pt idx="132">
                  <c:v>266.98686913419169</c:v>
                </c:pt>
                <c:pt idx="133">
                  <c:v>269.7755006797446</c:v>
                </c:pt>
                <c:pt idx="134">
                  <c:v>272.54993591195063</c:v>
                </c:pt>
                <c:pt idx="135">
                  <c:v>275.31049795857672</c:v>
                </c:pt>
                <c:pt idx="136">
                  <c:v>278.05750247452613</c:v>
                </c:pt>
                <c:pt idx="137">
                  <c:v>280.79125789107081</c:v>
                </c:pt>
                <c:pt idx="138">
                  <c:v>283.51206565391294</c:v>
                </c:pt>
                <c:pt idx="139">
                  <c:v>286.22022045056775</c:v>
                </c:pt>
                <c:pt idx="140">
                  <c:v>288.91601042752626</c:v>
                </c:pt>
                <c:pt idx="141">
                  <c:v>291.59971739762369</c:v>
                </c:pt>
                <c:pt idx="142">
                  <c:v>294.27161703800908</c:v>
                </c:pt>
                <c:pt idx="143">
                  <c:v>296.93197907908211</c:v>
                </c:pt>
                <c:pt idx="144">
                  <c:v>299.58106748473489</c:v>
                </c:pt>
                <c:pt idx="145">
                  <c:v>302.21914062421001</c:v>
                </c:pt>
                <c:pt idx="146">
                  <c:v>304.84645143585999</c:v>
                </c:pt>
                <c:pt idx="147">
                  <c:v>307.4632475830677</c:v>
                </c:pt>
                <c:pt idx="148">
                  <c:v>310.06977160256389</c:v>
                </c:pt>
                <c:pt idx="149">
                  <c:v>312.66626104535322</c:v>
                </c:pt>
                <c:pt idx="150">
                  <c:v>315.25294861043773</c:v>
                </c:pt>
                <c:pt idx="151">
                  <c:v>317.8300622715027</c:v>
                </c:pt>
                <c:pt idx="152">
                  <c:v>320.39782539670836</c:v>
                </c:pt>
                <c:pt idx="153">
                  <c:v>322.95645686170701</c:v>
                </c:pt>
                <c:pt idx="154">
                  <c:v>325.50617115598385</c:v>
                </c:pt>
                <c:pt idx="155">
                  <c:v>328.04717848259622</c:v>
                </c:pt>
                <c:pt idx="156">
                  <c:v>330.57968485136354</c:v>
                </c:pt>
                <c:pt idx="157">
                  <c:v>333.10389216553762</c:v>
                </c:pt>
                <c:pt idx="158">
                  <c:v>335.6199983019589</c:v>
                </c:pt>
                <c:pt idx="159">
                  <c:v>338.12819718468137</c:v>
                </c:pt>
                <c:pt idx="160">
                  <c:v>340.62867885202411</c:v>
                </c:pt>
                <c:pt idx="161">
                  <c:v>343.12162951698383</c:v>
                </c:pt>
                <c:pt idx="162">
                  <c:v>345.60723162091648</c:v>
                </c:pt>
                <c:pt idx="163">
                  <c:v>348.08566388037258</c:v>
                </c:pt>
                <c:pt idx="164">
                  <c:v>350.55710132694384</c:v>
                </c:pt>
                <c:pt idx="165">
                  <c:v>353.02171533995408</c:v>
                </c:pt>
                <c:pt idx="166">
                  <c:v>355.47967367180166</c:v>
                </c:pt>
                <c:pt idx="167">
                  <c:v>357.93114046573612</c:v>
                </c:pt>
                <c:pt idx="168">
                  <c:v>360.37627626582724</c:v>
                </c:pt>
                <c:pt idx="169">
                  <c:v>362.81523801886345</c:v>
                </c:pt>
                <c:pt idx="170">
                  <c:v>365.24817906789519</c:v>
                </c:pt>
                <c:pt idx="171">
                  <c:v>367.67524913712424</c:v>
                </c:pt>
                <c:pt idx="172">
                  <c:v>370.09659430782625</c:v>
                </c:pt>
                <c:pt idx="173">
                  <c:v>372.51235698498948</c:v>
                </c:pt>
                <c:pt idx="174">
                  <c:v>374.92267585435457</c:v>
                </c:pt>
                <c:pt idx="175">
                  <c:v>377.32768582955288</c:v>
                </c:pt>
                <c:pt idx="176">
                  <c:v>379.72751798906734</c:v>
                </c:pt>
                <c:pt idx="177">
                  <c:v>382.12229950278027</c:v>
                </c:pt>
                <c:pt idx="178">
                  <c:v>384.51215354793527</c:v>
                </c:pt>
                <c:pt idx="179">
                  <c:v>386.8971992144231</c:v>
                </c:pt>
                <c:pt idx="180">
                  <c:v>389.27755139941405</c:v>
                </c:pt>
                <c:pt idx="181">
                  <c:v>391.65332069150128</c:v>
                </c:pt>
                <c:pt idx="182">
                  <c:v>394.02461324469641</c:v>
                </c:pt>
                <c:pt idx="183">
                  <c:v>396.39153064283539</c:v>
                </c:pt>
                <c:pt idx="184">
                  <c:v>398.75416975520528</c:v>
                </c:pt>
                <c:pt idx="185">
                  <c:v>401.11262258449898</c:v>
                </c:pt>
                <c:pt idx="186">
                  <c:v>403.46697610853602</c:v>
                </c:pt>
                <c:pt idx="187">
                  <c:v>405.81731211755027</c:v>
                </c:pt>
                <c:pt idx="188">
                  <c:v>408.16370704923077</c:v>
                </c:pt>
                <c:pt idx="189">
                  <c:v>410.50623182409169</c:v>
                </c:pt>
                <c:pt idx="190">
                  <c:v>412.84495168412639</c:v>
                </c:pt>
                <c:pt idx="191">
                  <c:v>415.17992603803964</c:v>
                </c:pt>
                <c:pt idx="192">
                  <c:v>417.51120831662831</c:v>
                </c:pt>
                <c:pt idx="193">
                  <c:v>419.83884584205845</c:v>
                </c:pt>
                <c:pt idx="194">
                  <c:v>422.16287971484354</c:v>
                </c:pt>
                <c:pt idx="195">
                  <c:v>424.48334472223308</c:v>
                </c:pt>
                <c:pt idx="196">
                  <c:v>426.80026927146088</c:v>
                </c:pt>
                <c:pt idx="197">
                  <c:v>429.11367535087129</c:v>
                </c:pt>
                <c:pt idx="198">
                  <c:v>431.42357852134603</c:v>
                </c:pt>
                <c:pt idx="199">
                  <c:v>433.72998793972039</c:v>
                </c:pt>
                <c:pt idx="200">
                  <c:v>436.03290641504032</c:v>
                </c:pt>
                <c:pt idx="201">
                  <c:v>438.33233049762106</c:v>
                </c:pt>
                <c:pt idx="202">
                  <c:v>440.62825059997652</c:v>
                </c:pt>
                <c:pt idx="203">
                  <c:v>442.92065114785197</c:v>
                </c:pt>
                <c:pt idx="204">
                  <c:v>445.20951075885836</c:v>
                </c:pt>
                <c:pt idx="205">
                  <c:v>447.49480244561403</c:v>
                </c:pt>
                <c:pt idx="206">
                  <c:v>449.77649383987284</c:v>
                </c:pt>
                <c:pt idx="207">
                  <c:v>452.05454743386389</c:v>
                </c:pt>
                <c:pt idx="208">
                  <c:v>454.3289208349849</c:v>
                </c:pt>
                <c:pt idx="209">
                  <c:v>456.59956703006054</c:v>
                </c:pt>
                <c:pt idx="210">
                  <c:v>458.86643465557108</c:v>
                </c:pt>
                <c:pt idx="211">
                  <c:v>461.12946827055163</c:v>
                </c:pt>
                <c:pt idx="212">
                  <c:v>463.3886086292199</c:v>
                </c:pt>
                <c:pt idx="213">
                  <c:v>465.6437929507884</c:v>
                </c:pt>
                <c:pt idx="214">
                  <c:v>467.89495518432534</c:v>
                </c:pt>
                <c:pt idx="215">
                  <c:v>470.14202626692986</c:v>
                </c:pt>
                <c:pt idx="216">
                  <c:v>472.38493437386416</c:v>
                </c:pt>
                <c:pt idx="217">
                  <c:v>474.6236051596299</c:v>
                </c:pt>
                <c:pt idx="218">
                  <c:v>476.8579619892796</c:v>
                </c:pt>
                <c:pt idx="219">
                  <c:v>479.08792615951654</c:v>
                </c:pt>
                <c:pt idx="220">
                  <c:v>481.31341710935772</c:v>
                </c:pt>
                <c:pt idx="221">
                  <c:v>483.53435262031456</c:v>
                </c:pt>
                <c:pt idx="222">
                  <c:v>485.75064900619134</c:v>
                </c:pt>
                <c:pt idx="223">
                  <c:v>487.96222129271416</c:v>
                </c:pt>
                <c:pt idx="224">
                  <c:v>490.16898338728771</c:v>
                </c:pt>
                <c:pt idx="225">
                  <c:v>492.37084823923811</c:v>
                </c:pt>
                <c:pt idx="226">
                  <c:v>494.5677279909421</c:v>
                </c:pt>
                <c:pt idx="227">
                  <c:v>496.75953412026797</c:v>
                </c:pt>
                <c:pt idx="228">
                  <c:v>498.9461775747659</c:v>
                </c:pt>
                <c:pt idx="229">
                  <c:v>501.12756889804888</c:v>
                </c:pt>
                <c:pt idx="230">
                  <c:v>503.30361834879949</c:v>
                </c:pt>
                <c:pt idx="231">
                  <c:v>505.47423601282736</c:v>
                </c:pt>
                <c:pt idx="232">
                  <c:v>507.63933190858683</c:v>
                </c:pt>
                <c:pt idx="233">
                  <c:v>509.79881608654676</c:v>
                </c:pt>
                <c:pt idx="234">
                  <c:v>511.95259872278507</c:v>
                </c:pt>
                <c:pt idx="235">
                  <c:v>514.10059020715869</c:v>
                </c:pt>
                <c:pt idx="236">
                  <c:v>516.24270122638063</c:v>
                </c:pt>
                <c:pt idx="237">
                  <c:v>518.37884284231268</c:v>
                </c:pt>
                <c:pt idx="238">
                  <c:v>520.50892656576298</c:v>
                </c:pt>
                <c:pt idx="239">
                  <c:v>522.63286442605863</c:v>
                </c:pt>
                <c:pt idx="240">
                  <c:v>524.75056903664267</c:v>
                </c:pt>
                <c:pt idx="241">
                  <c:v>526.86195365692777</c:v>
                </c:pt>
                <c:pt idx="242">
                  <c:v>528.96693225062268</c:v>
                </c:pt>
                <c:pt idx="243">
                  <c:v>531.06541954073077</c:v>
                </c:pt>
                <c:pt idx="244">
                  <c:v>533.15733106140499</c:v>
                </c:pt>
                <c:pt idx="245">
                  <c:v>535.24258320683089</c:v>
                </c:pt>
                <c:pt idx="246">
                  <c:v>537.3210932772954</c:v>
                </c:pt>
                <c:pt idx="247">
                  <c:v>539.39277952258874</c:v>
                </c:pt>
                <c:pt idx="248">
                  <c:v>541.45756118287409</c:v>
                </c:pt>
                <c:pt idx="249">
                  <c:v>543.5153585271521</c:v>
                </c:pt>
                <c:pt idx="250">
                  <c:v>545.56609288943559</c:v>
                </c:pt>
                <c:pt idx="251">
                  <c:v>547.60968670274337</c:v>
                </c:pt>
                <c:pt idx="252">
                  <c:v>549.64606353101419</c:v>
                </c:pt>
                <c:pt idx="253">
                  <c:v>551.67514809903321</c:v>
                </c:pt>
                <c:pt idx="254">
                  <c:v>553.69686632045909</c:v>
                </c:pt>
                <c:pt idx="255">
                  <c:v>555.71114532403294</c:v>
                </c:pt>
                <c:pt idx="256">
                  <c:v>557.71791347804424</c:v>
                </c:pt>
                <c:pt idx="257">
                  <c:v>559.71710041312576</c:v>
                </c:pt>
                <c:pt idx="258">
                  <c:v>561.70863704344356</c:v>
                </c:pt>
                <c:pt idx="259">
                  <c:v>563.69245558634464</c:v>
                </c:pt>
                <c:pt idx="260">
                  <c:v>565.66848958052083</c:v>
                </c:pt>
                <c:pt idx="261">
                  <c:v>567.63667390274531</c:v>
                </c:pt>
                <c:pt idx="262">
                  <c:v>569.59694478323263</c:v>
                </c:pt>
                <c:pt idx="263">
                  <c:v>571.54923981967295</c:v>
                </c:pt>
                <c:pt idx="264">
                  <c:v>573.49349798998685</c:v>
                </c:pt>
                <c:pt idx="265">
                  <c:v>575.42965966384577</c:v>
                </c:pt>
                <c:pt idx="266">
                  <c:v>577.35766661300011</c:v>
                </c:pt>
                <c:pt idx="267">
                  <c:v>579.27746202045569</c:v>
                </c:pt>
                <c:pt idx="268">
                  <c:v>581.18899048853723</c:v>
                </c:pt>
                <c:pt idx="269">
                  <c:v>583.09219804587644</c:v>
                </c:pt>
                <c:pt idx="270">
                  <c:v>584.98703215335945</c:v>
                </c:pt>
                <c:pt idx="271">
                  <c:v>586.87344170906829</c:v>
                </c:pt>
                <c:pt idx="272">
                  <c:v>588.7513770522495</c:v>
                </c:pt>
                <c:pt idx="273">
                  <c:v>590.62078996634148</c:v>
                </c:pt>
                <c:pt idx="274">
                  <c:v>592.48163368109101</c:v>
                </c:pt>
                <c:pt idx="275">
                  <c:v>594.33386287378937</c:v>
                </c:pt>
                <c:pt idx="276">
                  <c:v>596.17743366965624</c:v>
                </c:pt>
                <c:pt idx="277">
                  <c:v>598.01230364139928</c:v>
                </c:pt>
                <c:pt idx="278">
                  <c:v>599.83843180797783</c:v>
                </c:pt>
                <c:pt idx="279">
                  <c:v>601.655778632595</c:v>
                </c:pt>
                <c:pt idx="280">
                  <c:v>603.46430601994643</c:v>
                </c:pt>
                <c:pt idx="281">
                  <c:v>605.26397731274869</c:v>
                </c:pt>
                <c:pt idx="282">
                  <c:v>607.05475728757312</c:v>
                </c:pt>
                <c:pt idx="283">
                  <c:v>608.83661215000905</c:v>
                </c:pt>
                <c:pt idx="284">
                  <c:v>610.60950952917892</c:v>
                </c:pt>
                <c:pt idx="285">
                  <c:v>612.37341847162975</c:v>
                </c:pt>
                <c:pt idx="286">
                  <c:v>614.12830943462177</c:v>
                </c:pt>
                <c:pt idx="287">
                  <c:v>615.8741542788373</c:v>
                </c:pt>
                <c:pt idx="288">
                  <c:v>617.61092626053141</c:v>
                </c:pt>
                <c:pt idx="289">
                  <c:v>619.33860002314498</c:v>
                </c:pt>
                <c:pt idx="290">
                  <c:v>621.0571515884011</c:v>
                </c:pt>
                <c:pt idx="291">
                  <c:v>622.76655834690564</c:v>
                </c:pt>
                <c:pt idx="292">
                  <c:v>624.46679904827113</c:v>
                </c:pt>
                <c:pt idx="293">
                  <c:v>626.15785379078409</c:v>
                </c:pt>
                <c:pt idx="294">
                  <c:v>627.83970401063493</c:v>
                </c:pt>
                <c:pt idx="295">
                  <c:v>629.51233247072923</c:v>
                </c:pt>
                <c:pt idx="296">
                  <c:v>631.17572324909918</c:v>
                </c:pt>
                <c:pt idx="297">
                  <c:v>632.82986172693268</c:v>
                </c:pt>
                <c:pt idx="298">
                  <c:v>634.47473457623892</c:v>
                </c:pt>
                <c:pt idx="299">
                  <c:v>636.11032974716693</c:v>
                </c:pt>
                <c:pt idx="300">
                  <c:v>637.73663645499505</c:v>
                </c:pt>
                <c:pt idx="301">
                  <c:v>639.35364516680806</c:v>
                </c:pt>
                <c:pt idx="302">
                  <c:v>640.96134758787798</c:v>
                </c:pt>
                <c:pt idx="303">
                  <c:v>642.55973664776491</c:v>
                </c:pt>
                <c:pt idx="304">
                  <c:v>644.14880648615474</c:v>
                </c:pt>
                <c:pt idx="305">
                  <c:v>645.72855243844765</c:v>
                </c:pt>
                <c:pt idx="306">
                  <c:v>647.29897102111386</c:v>
                </c:pt>
                <c:pt idx="307">
                  <c:v>648.86005991683135</c:v>
                </c:pt>
                <c:pt idx="308">
                  <c:v>650.41181795941964</c:v>
                </c:pt>
                <c:pt idx="309">
                  <c:v>651.95424511858459</c:v>
                </c:pt>
                <c:pt idx="310">
                  <c:v>653.48734248448739</c:v>
                </c:pt>
                <c:pt idx="311">
                  <c:v>655.01111225215243</c:v>
                </c:pt>
                <c:pt idx="312">
                  <c:v>656.52555770572678</c:v>
                </c:pt>
                <c:pt idx="313">
                  <c:v>658.03068320260388</c:v>
                </c:pt>
                <c:pt idx="314">
                  <c:v>659.52649415742542</c:v>
                </c:pt>
                <c:pt idx="315">
                  <c:v>661.01299702597237</c:v>
                </c:pt>
                <c:pt idx="316">
                  <c:v>662.49019928895893</c:v>
                </c:pt>
                <c:pt idx="317">
                  <c:v>663.95810943573917</c:v>
                </c:pt>
                <c:pt idx="318">
                  <c:v>665.41673694793997</c:v>
                </c:pt>
                <c:pt idx="319">
                  <c:v>666.86609228302973</c:v>
                </c:pt>
                <c:pt idx="320">
                  <c:v>668.30618685783509</c:v>
                </c:pt>
                <c:pt idx="321">
                  <c:v>669.73703303201501</c:v>
                </c:pt>
                <c:pt idx="322">
                  <c:v>671.15864409150379</c:v>
                </c:pt>
                <c:pt idx="323">
                  <c:v>672.57103423193189</c:v>
                </c:pt>
                <c:pt idx="324">
                  <c:v>673.97421854203503</c:v>
                </c:pt>
                <c:pt idx="325">
                  <c:v>675.3682129870607</c:v>
                </c:pt>
                <c:pt idx="326">
                  <c:v>676.75303439218078</c:v>
                </c:pt>
                <c:pt idx="327">
                  <c:v>678.1287004259201</c:v>
                </c:pt>
                <c:pt idx="328">
                  <c:v>679.49522958360888</c:v>
                </c:pt>
                <c:pt idx="329">
                  <c:v>680.85264117086683</c:v>
                </c:pt>
                <c:pt idx="330">
                  <c:v>682.20095528712807</c:v>
                </c:pt>
                <c:pt idx="331">
                  <c:v>683.54019280921364</c:v>
                </c:pt>
                <c:pt idx="332">
                  <c:v>684.87037537495917</c:v>
                </c:pt>
                <c:pt idx="333">
                  <c:v>686.19152536690569</c:v>
                </c:pt>
                <c:pt idx="334">
                  <c:v>687.50366589605926</c:v>
                </c:pt>
                <c:pt idx="335">
                  <c:v>688.80682078572681</c:v>
                </c:pt>
                <c:pt idx="336">
                  <c:v>690.10101455543486</c:v>
                </c:pt>
                <c:pt idx="337">
                  <c:v>691.38627240493611</c:v>
                </c:pt>
                <c:pt idx="338">
                  <c:v>692.66262019831129</c:v>
                </c:pt>
                <c:pt idx="339">
                  <c:v>693.93008444817053</c:v>
                </c:pt>
                <c:pt idx="340">
                  <c:v>695.18869229996028</c:v>
                </c:pt>
                <c:pt idx="341">
                  <c:v>696.43847151638136</c:v>
                </c:pt>
                <c:pt idx="342">
                  <c:v>697.6794504619221</c:v>
                </c:pt>
                <c:pt idx="343">
                  <c:v>698.9116580875118</c:v>
                </c:pt>
                <c:pt idx="344">
                  <c:v>700.13512391529889</c:v>
                </c:pt>
                <c:pt idx="345">
                  <c:v>701.3498780235584</c:v>
                </c:pt>
                <c:pt idx="346">
                  <c:v>702.55595103173198</c:v>
                </c:pt>
                <c:pt idx="347">
                  <c:v>703.75337408560461</c:v>
                </c:pt>
                <c:pt idx="348">
                  <c:v>704.94217884262196</c:v>
                </c:pt>
                <c:pt idx="349">
                  <c:v>706.12239745735167</c:v>
                </c:pt>
                <c:pt idx="350">
                  <c:v>707.29406256709092</c:v>
                </c:pt>
                <c:pt idx="351">
                  <c:v>708.45720727762455</c:v>
                </c:pt>
                <c:pt idx="352">
                  <c:v>709.6118651491355</c:v>
                </c:pt>
                <c:pt idx="353">
                  <c:v>710.75807018227101</c:v>
                </c:pt>
                <c:pt idx="354">
                  <c:v>711.89585680436642</c:v>
                </c:pt>
                <c:pt idx="355">
                  <c:v>713.02525985582861</c:v>
                </c:pt>
                <c:pt idx="356">
                  <c:v>714.14631457668258</c:v>
                </c:pt>
                <c:pt idx="357">
                  <c:v>715.25905659328089</c:v>
                </c:pt>
                <c:pt idx="358">
                  <c:v>716.36352190517994</c:v>
                </c:pt>
                <c:pt idx="359">
                  <c:v>717.4597468721829</c:v>
                </c:pt>
                <c:pt idx="360">
                  <c:v>718.547768201552</c:v>
                </c:pt>
                <c:pt idx="361">
                  <c:v>719.6276229353906</c:v>
                </c:pt>
                <c:pt idx="362">
                  <c:v>720.69934843819681</c:v>
                </c:pt>
                <c:pt idx="363">
                  <c:v>721.76298238458901</c:v>
                </c:pt>
                <c:pt idx="364">
                  <c:v>722.81856274720496</c:v>
                </c:pt>
                <c:pt idx="365">
                  <c:v>723.86612778477456</c:v>
                </c:pt>
                <c:pt idx="366">
                  <c:v>724.90571603036688</c:v>
                </c:pt>
                <c:pt idx="367">
                  <c:v>725.93736627981252</c:v>
                </c:pt>
                <c:pt idx="368">
                  <c:v>726.96111758030099</c:v>
                </c:pt>
                <c:pt idx="369">
                  <c:v>727.97700921915384</c:v>
                </c:pt>
                <c:pt idx="370">
                  <c:v>728.9850807127732</c:v>
                </c:pt>
                <c:pt idx="371">
                  <c:v>729.98537179576624</c:v>
                </c:pt>
                <c:pt idx="372">
                  <c:v>730.97792241024536</c:v>
                </c:pt>
                <c:pt idx="373">
                  <c:v>731.9627726953031</c:v>
                </c:pt>
                <c:pt idx="374">
                  <c:v>732.93996297666331</c:v>
                </c:pt>
                <c:pt idx="375">
                  <c:v>733.90953375650599</c:v>
                </c:pt>
                <c:pt idx="376">
                  <c:v>734.87152570346723</c:v>
                </c:pt>
                <c:pt idx="377">
                  <c:v>735.8259796428124</c:v>
                </c:pt>
                <c:pt idx="378">
                  <c:v>736.77293654678272</c:v>
                </c:pt>
                <c:pt idx="379">
                  <c:v>737.71243752511418</c:v>
                </c:pt>
                <c:pt idx="380">
                  <c:v>737.71243752511418</c:v>
                </c:pt>
                <c:pt idx="381">
                  <c:v>737.71243752511418</c:v>
                </c:pt>
                <c:pt idx="382">
                  <c:v>737.71243752511418</c:v>
                </c:pt>
                <c:pt idx="383">
                  <c:v>737.71243752511418</c:v>
                </c:pt>
                <c:pt idx="384">
                  <c:v>737.71243752511418</c:v>
                </c:pt>
                <c:pt idx="385">
                  <c:v>737.71243752511418</c:v>
                </c:pt>
                <c:pt idx="386">
                  <c:v>737.71243752511418</c:v>
                </c:pt>
                <c:pt idx="387">
                  <c:v>737.71243752511418</c:v>
                </c:pt>
                <c:pt idx="388">
                  <c:v>737.71243752511418</c:v>
                </c:pt>
                <c:pt idx="389">
                  <c:v>737.71243752511418</c:v>
                </c:pt>
                <c:pt idx="390">
                  <c:v>737.71243752511418</c:v>
                </c:pt>
                <c:pt idx="391">
                  <c:v>737.71243752511418</c:v>
                </c:pt>
                <c:pt idx="392">
                  <c:v>737.71243752511418</c:v>
                </c:pt>
                <c:pt idx="393">
                  <c:v>737.71243752511418</c:v>
                </c:pt>
                <c:pt idx="394">
                  <c:v>737.71243752511418</c:v>
                </c:pt>
                <c:pt idx="395">
                  <c:v>737.71243752511418</c:v>
                </c:pt>
                <c:pt idx="396">
                  <c:v>737.71243752511418</c:v>
                </c:pt>
                <c:pt idx="397">
                  <c:v>737.71243752511418</c:v>
                </c:pt>
                <c:pt idx="398">
                  <c:v>737.71243752511418</c:v>
                </c:pt>
                <c:pt idx="399">
                  <c:v>737.71243752511418</c:v>
                </c:pt>
                <c:pt idx="400">
                  <c:v>737.71243752511418</c:v>
                </c:pt>
                <c:pt idx="401">
                  <c:v>737.71243752511418</c:v>
                </c:pt>
                <c:pt idx="402">
                  <c:v>737.71243752511418</c:v>
                </c:pt>
                <c:pt idx="403">
                  <c:v>737.71243752511418</c:v>
                </c:pt>
                <c:pt idx="404">
                  <c:v>737.71243752511418</c:v>
                </c:pt>
                <c:pt idx="405">
                  <c:v>737.71243752511418</c:v>
                </c:pt>
                <c:pt idx="406">
                  <c:v>737.71243752511418</c:v>
                </c:pt>
                <c:pt idx="407">
                  <c:v>737.71243752511418</c:v>
                </c:pt>
                <c:pt idx="408">
                  <c:v>737.71243752511418</c:v>
                </c:pt>
                <c:pt idx="409">
                  <c:v>737.71243752511418</c:v>
                </c:pt>
                <c:pt idx="410">
                  <c:v>737.71243752511418</c:v>
                </c:pt>
                <c:pt idx="411">
                  <c:v>737.71243752511418</c:v>
                </c:pt>
                <c:pt idx="412">
                  <c:v>737.71243752511418</c:v>
                </c:pt>
                <c:pt idx="413">
                  <c:v>737.71243752511418</c:v>
                </c:pt>
                <c:pt idx="414">
                  <c:v>737.71243752511418</c:v>
                </c:pt>
                <c:pt idx="415">
                  <c:v>737.71243752511418</c:v>
                </c:pt>
                <c:pt idx="416">
                  <c:v>737.71243752511418</c:v>
                </c:pt>
                <c:pt idx="417">
                  <c:v>737.71243752511418</c:v>
                </c:pt>
                <c:pt idx="418">
                  <c:v>737.71243752511418</c:v>
                </c:pt>
                <c:pt idx="419">
                  <c:v>737.71243752511418</c:v>
                </c:pt>
                <c:pt idx="420">
                  <c:v>737.71243752511418</c:v>
                </c:pt>
                <c:pt idx="421">
                  <c:v>737.71243752511418</c:v>
                </c:pt>
                <c:pt idx="422">
                  <c:v>737.71243752511418</c:v>
                </c:pt>
                <c:pt idx="423">
                  <c:v>737.71243752511418</c:v>
                </c:pt>
                <c:pt idx="424">
                  <c:v>737.71243752511418</c:v>
                </c:pt>
                <c:pt idx="425">
                  <c:v>737.71243752511418</c:v>
                </c:pt>
                <c:pt idx="426">
                  <c:v>737.71243752511418</c:v>
                </c:pt>
                <c:pt idx="427">
                  <c:v>737.71243752511418</c:v>
                </c:pt>
                <c:pt idx="428">
                  <c:v>737.71243752511418</c:v>
                </c:pt>
                <c:pt idx="429">
                  <c:v>737.71243752511418</c:v>
                </c:pt>
                <c:pt idx="430">
                  <c:v>737.71243752511418</c:v>
                </c:pt>
                <c:pt idx="431">
                  <c:v>737.71243752511418</c:v>
                </c:pt>
                <c:pt idx="432">
                  <c:v>737.71243752511418</c:v>
                </c:pt>
                <c:pt idx="433">
                  <c:v>737.71243752511418</c:v>
                </c:pt>
                <c:pt idx="434">
                  <c:v>737.71243752511418</c:v>
                </c:pt>
                <c:pt idx="435">
                  <c:v>737.71243752511418</c:v>
                </c:pt>
                <c:pt idx="436">
                  <c:v>737.71243752511418</c:v>
                </c:pt>
                <c:pt idx="437">
                  <c:v>737.71243752511418</c:v>
                </c:pt>
                <c:pt idx="438">
                  <c:v>737.71243752511418</c:v>
                </c:pt>
                <c:pt idx="439">
                  <c:v>737.71243752511418</c:v>
                </c:pt>
                <c:pt idx="440">
                  <c:v>737.71243752511418</c:v>
                </c:pt>
                <c:pt idx="441">
                  <c:v>737.71243752511418</c:v>
                </c:pt>
                <c:pt idx="442">
                  <c:v>737.71243752511418</c:v>
                </c:pt>
                <c:pt idx="443">
                  <c:v>737.71243752511418</c:v>
                </c:pt>
                <c:pt idx="444">
                  <c:v>737.71243752511418</c:v>
                </c:pt>
                <c:pt idx="445">
                  <c:v>737.71243752511418</c:v>
                </c:pt>
                <c:pt idx="446">
                  <c:v>737.71243752511418</c:v>
                </c:pt>
                <c:pt idx="447">
                  <c:v>737.71243752511418</c:v>
                </c:pt>
                <c:pt idx="448">
                  <c:v>737.71243752511418</c:v>
                </c:pt>
                <c:pt idx="449">
                  <c:v>737.71243752511418</c:v>
                </c:pt>
                <c:pt idx="450">
                  <c:v>737.71243752511418</c:v>
                </c:pt>
                <c:pt idx="451">
                  <c:v>737.71243752511418</c:v>
                </c:pt>
                <c:pt idx="452">
                  <c:v>737.71243752511418</c:v>
                </c:pt>
                <c:pt idx="453">
                  <c:v>737.71243752511418</c:v>
                </c:pt>
                <c:pt idx="454">
                  <c:v>737.71243752511418</c:v>
                </c:pt>
                <c:pt idx="455">
                  <c:v>737.71243752511418</c:v>
                </c:pt>
                <c:pt idx="456">
                  <c:v>737.71243752511418</c:v>
                </c:pt>
                <c:pt idx="457">
                  <c:v>737.71243752511418</c:v>
                </c:pt>
                <c:pt idx="458">
                  <c:v>737.71243752511418</c:v>
                </c:pt>
                <c:pt idx="459">
                  <c:v>737.71243752511418</c:v>
                </c:pt>
                <c:pt idx="460">
                  <c:v>737.71243752511418</c:v>
                </c:pt>
                <c:pt idx="461">
                  <c:v>737.71243752511418</c:v>
                </c:pt>
                <c:pt idx="462">
                  <c:v>737.71243752511418</c:v>
                </c:pt>
                <c:pt idx="463">
                  <c:v>737.71243752511418</c:v>
                </c:pt>
                <c:pt idx="464">
                  <c:v>737.71243752511418</c:v>
                </c:pt>
                <c:pt idx="465">
                  <c:v>737.71243752511418</c:v>
                </c:pt>
                <c:pt idx="466">
                  <c:v>737.71243752511418</c:v>
                </c:pt>
                <c:pt idx="467">
                  <c:v>737.71243752511418</c:v>
                </c:pt>
                <c:pt idx="468">
                  <c:v>737.71243752511418</c:v>
                </c:pt>
                <c:pt idx="469">
                  <c:v>737.71243752511418</c:v>
                </c:pt>
                <c:pt idx="470">
                  <c:v>737.71243752511418</c:v>
                </c:pt>
                <c:pt idx="471">
                  <c:v>737.71243752511418</c:v>
                </c:pt>
                <c:pt idx="472">
                  <c:v>737.71243752511418</c:v>
                </c:pt>
                <c:pt idx="473">
                  <c:v>737.71243752511418</c:v>
                </c:pt>
                <c:pt idx="474">
                  <c:v>737.71243752511418</c:v>
                </c:pt>
                <c:pt idx="475">
                  <c:v>737.71243752511418</c:v>
                </c:pt>
                <c:pt idx="476">
                  <c:v>737.71243752511418</c:v>
                </c:pt>
                <c:pt idx="477">
                  <c:v>737.71243752511418</c:v>
                </c:pt>
                <c:pt idx="478">
                  <c:v>737.71243752511418</c:v>
                </c:pt>
                <c:pt idx="479">
                  <c:v>737.71243752511418</c:v>
                </c:pt>
                <c:pt idx="480">
                  <c:v>737.71243752511418</c:v>
                </c:pt>
                <c:pt idx="481">
                  <c:v>737.71243752511418</c:v>
                </c:pt>
                <c:pt idx="482">
                  <c:v>737.71243752511418</c:v>
                </c:pt>
                <c:pt idx="483">
                  <c:v>737.71243752511418</c:v>
                </c:pt>
                <c:pt idx="484">
                  <c:v>737.71243752511418</c:v>
                </c:pt>
                <c:pt idx="485">
                  <c:v>737.71243752511418</c:v>
                </c:pt>
                <c:pt idx="486">
                  <c:v>737.71243752511418</c:v>
                </c:pt>
                <c:pt idx="487">
                  <c:v>737.71243752511418</c:v>
                </c:pt>
                <c:pt idx="488">
                  <c:v>737.71243752511418</c:v>
                </c:pt>
                <c:pt idx="489">
                  <c:v>737.71243752511418</c:v>
                </c:pt>
                <c:pt idx="490">
                  <c:v>737.71243752511418</c:v>
                </c:pt>
                <c:pt idx="491">
                  <c:v>737.71243752511418</c:v>
                </c:pt>
                <c:pt idx="492">
                  <c:v>737.71243752511418</c:v>
                </c:pt>
                <c:pt idx="493">
                  <c:v>737.71243752511418</c:v>
                </c:pt>
                <c:pt idx="494">
                  <c:v>737.71243752511418</c:v>
                </c:pt>
                <c:pt idx="495">
                  <c:v>737.71243752511418</c:v>
                </c:pt>
                <c:pt idx="496">
                  <c:v>737.71243752511418</c:v>
                </c:pt>
                <c:pt idx="497">
                  <c:v>737.71243752511418</c:v>
                </c:pt>
                <c:pt idx="498">
                  <c:v>737.71243752511418</c:v>
                </c:pt>
                <c:pt idx="499">
                  <c:v>737.71243752511418</c:v>
                </c:pt>
                <c:pt idx="500">
                  <c:v>737.71243752511418</c:v>
                </c:pt>
                <c:pt idx="501">
                  <c:v>737.71243752511418</c:v>
                </c:pt>
                <c:pt idx="502">
                  <c:v>737.71243752511418</c:v>
                </c:pt>
                <c:pt idx="503">
                  <c:v>737.71243752511418</c:v>
                </c:pt>
                <c:pt idx="504">
                  <c:v>737.71243752511418</c:v>
                </c:pt>
                <c:pt idx="505">
                  <c:v>737.71243752511418</c:v>
                </c:pt>
                <c:pt idx="506">
                  <c:v>737.71243752511418</c:v>
                </c:pt>
                <c:pt idx="507">
                  <c:v>737.71243752511418</c:v>
                </c:pt>
                <c:pt idx="508">
                  <c:v>737.71243752511418</c:v>
                </c:pt>
                <c:pt idx="509">
                  <c:v>737.71243752511418</c:v>
                </c:pt>
                <c:pt idx="510">
                  <c:v>737.71243752511418</c:v>
                </c:pt>
                <c:pt idx="511">
                  <c:v>737.71243752511418</c:v>
                </c:pt>
                <c:pt idx="512">
                  <c:v>737.71243752511418</c:v>
                </c:pt>
                <c:pt idx="513">
                  <c:v>737.71243752511418</c:v>
                </c:pt>
                <c:pt idx="514">
                  <c:v>737.71243752511418</c:v>
                </c:pt>
                <c:pt idx="515">
                  <c:v>737.71243752511418</c:v>
                </c:pt>
                <c:pt idx="516">
                  <c:v>737.71243752511418</c:v>
                </c:pt>
                <c:pt idx="517">
                  <c:v>737.71243752511418</c:v>
                </c:pt>
                <c:pt idx="518">
                  <c:v>737.71243752511418</c:v>
                </c:pt>
                <c:pt idx="519">
                  <c:v>737.71243752511418</c:v>
                </c:pt>
                <c:pt idx="520">
                  <c:v>737.71243752511418</c:v>
                </c:pt>
                <c:pt idx="521">
                  <c:v>737.71243752511418</c:v>
                </c:pt>
                <c:pt idx="522">
                  <c:v>737.71243752511418</c:v>
                </c:pt>
                <c:pt idx="523">
                  <c:v>737.71243752511418</c:v>
                </c:pt>
                <c:pt idx="524">
                  <c:v>737.71243752511418</c:v>
                </c:pt>
                <c:pt idx="525">
                  <c:v>737.71243752511418</c:v>
                </c:pt>
                <c:pt idx="526">
                  <c:v>737.71243752511418</c:v>
                </c:pt>
                <c:pt idx="527">
                  <c:v>737.71243752511418</c:v>
                </c:pt>
                <c:pt idx="528">
                  <c:v>737.71243752511418</c:v>
                </c:pt>
                <c:pt idx="529">
                  <c:v>737.71243752511418</c:v>
                </c:pt>
                <c:pt idx="530">
                  <c:v>737.71243752511418</c:v>
                </c:pt>
                <c:pt idx="531">
                  <c:v>737.71243752511418</c:v>
                </c:pt>
                <c:pt idx="532">
                  <c:v>737.71243752511418</c:v>
                </c:pt>
                <c:pt idx="533">
                  <c:v>737.71243752511418</c:v>
                </c:pt>
                <c:pt idx="534">
                  <c:v>737.71243752511418</c:v>
                </c:pt>
                <c:pt idx="535">
                  <c:v>737.71243752511418</c:v>
                </c:pt>
                <c:pt idx="536">
                  <c:v>737.71243752511418</c:v>
                </c:pt>
                <c:pt idx="537">
                  <c:v>737.71243752511418</c:v>
                </c:pt>
                <c:pt idx="538">
                  <c:v>737.71243752511418</c:v>
                </c:pt>
                <c:pt idx="539">
                  <c:v>737.71243752511418</c:v>
                </c:pt>
                <c:pt idx="540">
                  <c:v>737.71243752511418</c:v>
                </c:pt>
                <c:pt idx="541">
                  <c:v>737.71243752511418</c:v>
                </c:pt>
                <c:pt idx="542">
                  <c:v>737.71243752511418</c:v>
                </c:pt>
                <c:pt idx="543">
                  <c:v>737.71243752511418</c:v>
                </c:pt>
                <c:pt idx="544">
                  <c:v>737.71243752511418</c:v>
                </c:pt>
                <c:pt idx="545">
                  <c:v>737.71243752511418</c:v>
                </c:pt>
                <c:pt idx="546">
                  <c:v>737.71243752511418</c:v>
                </c:pt>
                <c:pt idx="547">
                  <c:v>737.71243752511418</c:v>
                </c:pt>
                <c:pt idx="548">
                  <c:v>737.71243752511418</c:v>
                </c:pt>
                <c:pt idx="549">
                  <c:v>737.71243752511418</c:v>
                </c:pt>
                <c:pt idx="550">
                  <c:v>737.71243752511418</c:v>
                </c:pt>
                <c:pt idx="551">
                  <c:v>737.71243752511418</c:v>
                </c:pt>
                <c:pt idx="552">
                  <c:v>737.71243752511418</c:v>
                </c:pt>
                <c:pt idx="553">
                  <c:v>737.71243752511418</c:v>
                </c:pt>
                <c:pt idx="554">
                  <c:v>737.71243752511418</c:v>
                </c:pt>
                <c:pt idx="555">
                  <c:v>737.71243752511418</c:v>
                </c:pt>
                <c:pt idx="556">
                  <c:v>737.71243752511418</c:v>
                </c:pt>
                <c:pt idx="557">
                  <c:v>737.71243752511418</c:v>
                </c:pt>
                <c:pt idx="558">
                  <c:v>737.71243752511418</c:v>
                </c:pt>
                <c:pt idx="559">
                  <c:v>737.71243752511418</c:v>
                </c:pt>
                <c:pt idx="560">
                  <c:v>737.71243752511418</c:v>
                </c:pt>
                <c:pt idx="561">
                  <c:v>737.71243752511418</c:v>
                </c:pt>
                <c:pt idx="562">
                  <c:v>737.71243752511418</c:v>
                </c:pt>
                <c:pt idx="563">
                  <c:v>737.71243752511418</c:v>
                </c:pt>
                <c:pt idx="564">
                  <c:v>737.71243752511418</c:v>
                </c:pt>
                <c:pt idx="565">
                  <c:v>737.71243752511418</c:v>
                </c:pt>
                <c:pt idx="566">
                  <c:v>737.71243752511418</c:v>
                </c:pt>
                <c:pt idx="567">
                  <c:v>737.71243752511418</c:v>
                </c:pt>
                <c:pt idx="568">
                  <c:v>737.71243752511418</c:v>
                </c:pt>
                <c:pt idx="569">
                  <c:v>737.71243752511418</c:v>
                </c:pt>
                <c:pt idx="570">
                  <c:v>737.71243752511418</c:v>
                </c:pt>
                <c:pt idx="571">
                  <c:v>737.71243752511418</c:v>
                </c:pt>
                <c:pt idx="572">
                  <c:v>737.71243752511418</c:v>
                </c:pt>
                <c:pt idx="573">
                  <c:v>737.71243752511418</c:v>
                </c:pt>
                <c:pt idx="574">
                  <c:v>737.71243752511418</c:v>
                </c:pt>
                <c:pt idx="575">
                  <c:v>737.71243752511418</c:v>
                </c:pt>
                <c:pt idx="576">
                  <c:v>737.71243752511418</c:v>
                </c:pt>
                <c:pt idx="577">
                  <c:v>737.71243752511418</c:v>
                </c:pt>
                <c:pt idx="578">
                  <c:v>737.71243752511418</c:v>
                </c:pt>
                <c:pt idx="579">
                  <c:v>737.71243752511418</c:v>
                </c:pt>
                <c:pt idx="580">
                  <c:v>737.71243752511418</c:v>
                </c:pt>
                <c:pt idx="581">
                  <c:v>737.71243752511418</c:v>
                </c:pt>
                <c:pt idx="582">
                  <c:v>737.71243752511418</c:v>
                </c:pt>
                <c:pt idx="583">
                  <c:v>737.71243752511418</c:v>
                </c:pt>
                <c:pt idx="584">
                  <c:v>737.71243752511418</c:v>
                </c:pt>
                <c:pt idx="585">
                  <c:v>737.71243752511418</c:v>
                </c:pt>
                <c:pt idx="586">
                  <c:v>737.71243752511418</c:v>
                </c:pt>
                <c:pt idx="587">
                  <c:v>737.71243752511418</c:v>
                </c:pt>
                <c:pt idx="588">
                  <c:v>737.71243752511418</c:v>
                </c:pt>
                <c:pt idx="589">
                  <c:v>737.71243752511418</c:v>
                </c:pt>
                <c:pt idx="590">
                  <c:v>737.71243752511418</c:v>
                </c:pt>
                <c:pt idx="591">
                  <c:v>737.71243752511418</c:v>
                </c:pt>
                <c:pt idx="592">
                  <c:v>737.71243752511418</c:v>
                </c:pt>
                <c:pt idx="593">
                  <c:v>737.71243752511418</c:v>
                </c:pt>
                <c:pt idx="594">
                  <c:v>737.71243752511418</c:v>
                </c:pt>
                <c:pt idx="595">
                  <c:v>737.71243752511418</c:v>
                </c:pt>
                <c:pt idx="596">
                  <c:v>737.71243752511418</c:v>
                </c:pt>
                <c:pt idx="597">
                  <c:v>737.71243752511418</c:v>
                </c:pt>
                <c:pt idx="598">
                  <c:v>737.71243752511418</c:v>
                </c:pt>
                <c:pt idx="599">
                  <c:v>737.71243752511418</c:v>
                </c:pt>
                <c:pt idx="600">
                  <c:v>737.71243752511418</c:v>
                </c:pt>
                <c:pt idx="601">
                  <c:v>737.71243752511418</c:v>
                </c:pt>
                <c:pt idx="602">
                  <c:v>737.71243752511418</c:v>
                </c:pt>
                <c:pt idx="603">
                  <c:v>737.71243752511418</c:v>
                </c:pt>
                <c:pt idx="604">
                  <c:v>737.71243752511418</c:v>
                </c:pt>
                <c:pt idx="605">
                  <c:v>737.71243752511418</c:v>
                </c:pt>
                <c:pt idx="606">
                  <c:v>737.71243752511418</c:v>
                </c:pt>
                <c:pt idx="607">
                  <c:v>737.71243752511418</c:v>
                </c:pt>
                <c:pt idx="608">
                  <c:v>737.71243752511418</c:v>
                </c:pt>
                <c:pt idx="609">
                  <c:v>737.71243752511418</c:v>
                </c:pt>
                <c:pt idx="610">
                  <c:v>737.71243752511418</c:v>
                </c:pt>
                <c:pt idx="611">
                  <c:v>737.71243752511418</c:v>
                </c:pt>
                <c:pt idx="612">
                  <c:v>737.71243752511418</c:v>
                </c:pt>
                <c:pt idx="613">
                  <c:v>737.71243752511418</c:v>
                </c:pt>
                <c:pt idx="614">
                  <c:v>737.71243752511418</c:v>
                </c:pt>
                <c:pt idx="615">
                  <c:v>737.71243752511418</c:v>
                </c:pt>
                <c:pt idx="616">
                  <c:v>737.71243752511418</c:v>
                </c:pt>
                <c:pt idx="617">
                  <c:v>737.71243752511418</c:v>
                </c:pt>
                <c:pt idx="618">
                  <c:v>737.71243752511418</c:v>
                </c:pt>
                <c:pt idx="619">
                  <c:v>737.71243752511418</c:v>
                </c:pt>
                <c:pt idx="620">
                  <c:v>737.71243752511418</c:v>
                </c:pt>
                <c:pt idx="621">
                  <c:v>737.71243752511418</c:v>
                </c:pt>
                <c:pt idx="622">
                  <c:v>737.71243752511418</c:v>
                </c:pt>
                <c:pt idx="623">
                  <c:v>737.71243752511418</c:v>
                </c:pt>
                <c:pt idx="624">
                  <c:v>737.71243752511418</c:v>
                </c:pt>
                <c:pt idx="625">
                  <c:v>737.71243752511418</c:v>
                </c:pt>
                <c:pt idx="626">
                  <c:v>737.71243752511418</c:v>
                </c:pt>
                <c:pt idx="627">
                  <c:v>737.71243752511418</c:v>
                </c:pt>
                <c:pt idx="628">
                  <c:v>737.71243752511418</c:v>
                </c:pt>
                <c:pt idx="629">
                  <c:v>737.71243752511418</c:v>
                </c:pt>
                <c:pt idx="630">
                  <c:v>737.71243752511418</c:v>
                </c:pt>
                <c:pt idx="631">
                  <c:v>737.71243752511418</c:v>
                </c:pt>
                <c:pt idx="632">
                  <c:v>737.71243752511418</c:v>
                </c:pt>
                <c:pt idx="633">
                  <c:v>737.71243752511418</c:v>
                </c:pt>
                <c:pt idx="634">
                  <c:v>737.71243752511418</c:v>
                </c:pt>
                <c:pt idx="635">
                  <c:v>737.71243752511418</c:v>
                </c:pt>
                <c:pt idx="636">
                  <c:v>737.71243752511418</c:v>
                </c:pt>
                <c:pt idx="637">
                  <c:v>737.71243752511418</c:v>
                </c:pt>
                <c:pt idx="638">
                  <c:v>737.71243752511418</c:v>
                </c:pt>
                <c:pt idx="639">
                  <c:v>737.71243752511418</c:v>
                </c:pt>
                <c:pt idx="640">
                  <c:v>737.71243752511418</c:v>
                </c:pt>
                <c:pt idx="641">
                  <c:v>737.71243752511418</c:v>
                </c:pt>
                <c:pt idx="642">
                  <c:v>737.71243752511418</c:v>
                </c:pt>
                <c:pt idx="643">
                  <c:v>737.71243752511418</c:v>
                </c:pt>
                <c:pt idx="644">
                  <c:v>737.71243752511418</c:v>
                </c:pt>
                <c:pt idx="645">
                  <c:v>737.71243752511418</c:v>
                </c:pt>
                <c:pt idx="646">
                  <c:v>737.71243752511418</c:v>
                </c:pt>
                <c:pt idx="647">
                  <c:v>737.71243752511418</c:v>
                </c:pt>
                <c:pt idx="648">
                  <c:v>737.71243752511418</c:v>
                </c:pt>
                <c:pt idx="649">
                  <c:v>737.71243752511418</c:v>
                </c:pt>
                <c:pt idx="650">
                  <c:v>737.71243752511418</c:v>
                </c:pt>
                <c:pt idx="651">
                  <c:v>737.71243752511418</c:v>
                </c:pt>
                <c:pt idx="652">
                  <c:v>737.71243752511418</c:v>
                </c:pt>
                <c:pt idx="653">
                  <c:v>737.71243752511418</c:v>
                </c:pt>
                <c:pt idx="654">
                  <c:v>737.71243752511418</c:v>
                </c:pt>
                <c:pt idx="655">
                  <c:v>737.71243752511418</c:v>
                </c:pt>
                <c:pt idx="656">
                  <c:v>737.71243752511418</c:v>
                </c:pt>
                <c:pt idx="657">
                  <c:v>737.71243752511418</c:v>
                </c:pt>
                <c:pt idx="658">
                  <c:v>737.71243752511418</c:v>
                </c:pt>
                <c:pt idx="659">
                  <c:v>737.71243752511418</c:v>
                </c:pt>
                <c:pt idx="660">
                  <c:v>737.71243752511418</c:v>
                </c:pt>
                <c:pt idx="661">
                  <c:v>737.71243752511418</c:v>
                </c:pt>
                <c:pt idx="662">
                  <c:v>737.71243752511418</c:v>
                </c:pt>
                <c:pt idx="663">
                  <c:v>737.71243752511418</c:v>
                </c:pt>
                <c:pt idx="664">
                  <c:v>737.71243752511418</c:v>
                </c:pt>
                <c:pt idx="665">
                  <c:v>737.71243752511418</c:v>
                </c:pt>
                <c:pt idx="666">
                  <c:v>737.71243752511418</c:v>
                </c:pt>
                <c:pt idx="667">
                  <c:v>737.71243752511418</c:v>
                </c:pt>
                <c:pt idx="668">
                  <c:v>737.71243752511418</c:v>
                </c:pt>
                <c:pt idx="669">
                  <c:v>737.71243752511418</c:v>
                </c:pt>
                <c:pt idx="670">
                  <c:v>737.71243752511418</c:v>
                </c:pt>
                <c:pt idx="671">
                  <c:v>737.71243752511418</c:v>
                </c:pt>
                <c:pt idx="672">
                  <c:v>737.71243752511418</c:v>
                </c:pt>
                <c:pt idx="673">
                  <c:v>737.71243752511418</c:v>
                </c:pt>
                <c:pt idx="674">
                  <c:v>737.71243752511418</c:v>
                </c:pt>
                <c:pt idx="675">
                  <c:v>737.71243752511418</c:v>
                </c:pt>
                <c:pt idx="676">
                  <c:v>737.71243752511418</c:v>
                </c:pt>
                <c:pt idx="677">
                  <c:v>737.71243752511418</c:v>
                </c:pt>
                <c:pt idx="678">
                  <c:v>737.71243752511418</c:v>
                </c:pt>
                <c:pt idx="679">
                  <c:v>737.71243752511418</c:v>
                </c:pt>
                <c:pt idx="680">
                  <c:v>737.71243752511418</c:v>
                </c:pt>
                <c:pt idx="681">
                  <c:v>737.71243752511418</c:v>
                </c:pt>
                <c:pt idx="682">
                  <c:v>737.71243752511418</c:v>
                </c:pt>
                <c:pt idx="683">
                  <c:v>737.71243752511418</c:v>
                </c:pt>
                <c:pt idx="684">
                  <c:v>737.71243752511418</c:v>
                </c:pt>
                <c:pt idx="685">
                  <c:v>737.71243752511418</c:v>
                </c:pt>
                <c:pt idx="686">
                  <c:v>737.71243752511418</c:v>
                </c:pt>
                <c:pt idx="687">
                  <c:v>737.71243752511418</c:v>
                </c:pt>
                <c:pt idx="688">
                  <c:v>737.71243752511418</c:v>
                </c:pt>
                <c:pt idx="689">
                  <c:v>737.71243752511418</c:v>
                </c:pt>
                <c:pt idx="690">
                  <c:v>737.71243752511418</c:v>
                </c:pt>
                <c:pt idx="691">
                  <c:v>737.71243752511418</c:v>
                </c:pt>
                <c:pt idx="692">
                  <c:v>737.71243752511418</c:v>
                </c:pt>
                <c:pt idx="693">
                  <c:v>737.71243752511418</c:v>
                </c:pt>
                <c:pt idx="694">
                  <c:v>737.71243752511418</c:v>
                </c:pt>
                <c:pt idx="695">
                  <c:v>737.71243752511418</c:v>
                </c:pt>
                <c:pt idx="696">
                  <c:v>737.71243752511418</c:v>
                </c:pt>
                <c:pt idx="697">
                  <c:v>737.71243752511418</c:v>
                </c:pt>
                <c:pt idx="698">
                  <c:v>737.71243752511418</c:v>
                </c:pt>
                <c:pt idx="699">
                  <c:v>737.71243752511418</c:v>
                </c:pt>
                <c:pt idx="700">
                  <c:v>737.71243752511418</c:v>
                </c:pt>
                <c:pt idx="701">
                  <c:v>737.71243752511418</c:v>
                </c:pt>
                <c:pt idx="702">
                  <c:v>737.71243752511418</c:v>
                </c:pt>
                <c:pt idx="703">
                  <c:v>737.71243752511418</c:v>
                </c:pt>
                <c:pt idx="704">
                  <c:v>737.71243752511418</c:v>
                </c:pt>
                <c:pt idx="705">
                  <c:v>737.71243752511418</c:v>
                </c:pt>
                <c:pt idx="706">
                  <c:v>737.71243752511418</c:v>
                </c:pt>
                <c:pt idx="707">
                  <c:v>737.71243752511418</c:v>
                </c:pt>
                <c:pt idx="708">
                  <c:v>737.71243752511418</c:v>
                </c:pt>
                <c:pt idx="709">
                  <c:v>737.71243752511418</c:v>
                </c:pt>
                <c:pt idx="710">
                  <c:v>737.71243752511418</c:v>
                </c:pt>
                <c:pt idx="711">
                  <c:v>737.71243752511418</c:v>
                </c:pt>
                <c:pt idx="712">
                  <c:v>737.71243752511418</c:v>
                </c:pt>
                <c:pt idx="713">
                  <c:v>737.71243752511418</c:v>
                </c:pt>
                <c:pt idx="714">
                  <c:v>737.71243752511418</c:v>
                </c:pt>
                <c:pt idx="715">
                  <c:v>737.71243752511418</c:v>
                </c:pt>
                <c:pt idx="716">
                  <c:v>737.71243752511418</c:v>
                </c:pt>
                <c:pt idx="717">
                  <c:v>737.71243752511418</c:v>
                </c:pt>
                <c:pt idx="718">
                  <c:v>737.71243752511418</c:v>
                </c:pt>
                <c:pt idx="719">
                  <c:v>737.71243752511418</c:v>
                </c:pt>
                <c:pt idx="720">
                  <c:v>737.71243752511418</c:v>
                </c:pt>
                <c:pt idx="721">
                  <c:v>737.71243752511418</c:v>
                </c:pt>
                <c:pt idx="722">
                  <c:v>737.71243752511418</c:v>
                </c:pt>
                <c:pt idx="723">
                  <c:v>737.71243752511418</c:v>
                </c:pt>
                <c:pt idx="724">
                  <c:v>737.71243752511418</c:v>
                </c:pt>
                <c:pt idx="725">
                  <c:v>737.71243752511418</c:v>
                </c:pt>
                <c:pt idx="726">
                  <c:v>737.71243752511418</c:v>
                </c:pt>
                <c:pt idx="727">
                  <c:v>737.71243752511418</c:v>
                </c:pt>
                <c:pt idx="728">
                  <c:v>737.71243752511418</c:v>
                </c:pt>
                <c:pt idx="729">
                  <c:v>737.71243752511418</c:v>
                </c:pt>
                <c:pt idx="730">
                  <c:v>737.71243752511418</c:v>
                </c:pt>
                <c:pt idx="731">
                  <c:v>737.71243752511418</c:v>
                </c:pt>
                <c:pt idx="732">
                  <c:v>737.71243752511418</c:v>
                </c:pt>
                <c:pt idx="733">
                  <c:v>737.71243752511418</c:v>
                </c:pt>
                <c:pt idx="734">
                  <c:v>737.71243752511418</c:v>
                </c:pt>
                <c:pt idx="735">
                  <c:v>737.71243752511418</c:v>
                </c:pt>
                <c:pt idx="736">
                  <c:v>737.71243752511418</c:v>
                </c:pt>
                <c:pt idx="737">
                  <c:v>737.71243752511418</c:v>
                </c:pt>
                <c:pt idx="738">
                  <c:v>737.71243752511418</c:v>
                </c:pt>
                <c:pt idx="739">
                  <c:v>737.71243752511418</c:v>
                </c:pt>
                <c:pt idx="740">
                  <c:v>737.71243752511418</c:v>
                </c:pt>
                <c:pt idx="741">
                  <c:v>737.71243752511418</c:v>
                </c:pt>
                <c:pt idx="742">
                  <c:v>737.71243752511418</c:v>
                </c:pt>
                <c:pt idx="743">
                  <c:v>737.71243752511418</c:v>
                </c:pt>
                <c:pt idx="744">
                  <c:v>737.71243752511418</c:v>
                </c:pt>
                <c:pt idx="745">
                  <c:v>737.71243752511418</c:v>
                </c:pt>
                <c:pt idx="746">
                  <c:v>737.71243752511418</c:v>
                </c:pt>
                <c:pt idx="747">
                  <c:v>737.71243752511418</c:v>
                </c:pt>
                <c:pt idx="748">
                  <c:v>737.71243752511418</c:v>
                </c:pt>
                <c:pt idx="749">
                  <c:v>737.71243752511418</c:v>
                </c:pt>
                <c:pt idx="750">
                  <c:v>737.71243752511418</c:v>
                </c:pt>
                <c:pt idx="751">
                  <c:v>737.71243752511418</c:v>
                </c:pt>
                <c:pt idx="752">
                  <c:v>737.71243752511418</c:v>
                </c:pt>
                <c:pt idx="753">
                  <c:v>737.71243752511418</c:v>
                </c:pt>
                <c:pt idx="754">
                  <c:v>737.71243752511418</c:v>
                </c:pt>
                <c:pt idx="755">
                  <c:v>737.71243752511418</c:v>
                </c:pt>
                <c:pt idx="756">
                  <c:v>737.71243752511418</c:v>
                </c:pt>
                <c:pt idx="757">
                  <c:v>737.71243752511418</c:v>
                </c:pt>
                <c:pt idx="758">
                  <c:v>737.71243752511418</c:v>
                </c:pt>
                <c:pt idx="759">
                  <c:v>737.71243752511418</c:v>
                </c:pt>
                <c:pt idx="760">
                  <c:v>737.71243752511418</c:v>
                </c:pt>
                <c:pt idx="761">
                  <c:v>737.71243752511418</c:v>
                </c:pt>
                <c:pt idx="762">
                  <c:v>737.71243752511418</c:v>
                </c:pt>
                <c:pt idx="763">
                  <c:v>737.71243752511418</c:v>
                </c:pt>
                <c:pt idx="764">
                  <c:v>737.71243752511418</c:v>
                </c:pt>
                <c:pt idx="765">
                  <c:v>737.71243752511418</c:v>
                </c:pt>
                <c:pt idx="766">
                  <c:v>737.71243752511418</c:v>
                </c:pt>
                <c:pt idx="767">
                  <c:v>737.71243752511418</c:v>
                </c:pt>
                <c:pt idx="768">
                  <c:v>737.71243752511418</c:v>
                </c:pt>
                <c:pt idx="769">
                  <c:v>737.71243752511418</c:v>
                </c:pt>
                <c:pt idx="770">
                  <c:v>737.71243752511418</c:v>
                </c:pt>
                <c:pt idx="771">
                  <c:v>737.71243752511418</c:v>
                </c:pt>
                <c:pt idx="772">
                  <c:v>737.71243752511418</c:v>
                </c:pt>
                <c:pt idx="773">
                  <c:v>737.71243752511418</c:v>
                </c:pt>
                <c:pt idx="774">
                  <c:v>737.71243752511418</c:v>
                </c:pt>
                <c:pt idx="775">
                  <c:v>737.71243752511418</c:v>
                </c:pt>
                <c:pt idx="776">
                  <c:v>737.71243752511418</c:v>
                </c:pt>
                <c:pt idx="777">
                  <c:v>737.71243752511418</c:v>
                </c:pt>
                <c:pt idx="778">
                  <c:v>737.71243752511418</c:v>
                </c:pt>
                <c:pt idx="779">
                  <c:v>737.71243752511418</c:v>
                </c:pt>
                <c:pt idx="780">
                  <c:v>737.71243752511418</c:v>
                </c:pt>
                <c:pt idx="781">
                  <c:v>737.71243752511418</c:v>
                </c:pt>
                <c:pt idx="782">
                  <c:v>737.71243752511418</c:v>
                </c:pt>
                <c:pt idx="783">
                  <c:v>737.71243752511418</c:v>
                </c:pt>
                <c:pt idx="784">
                  <c:v>737.71243752511418</c:v>
                </c:pt>
                <c:pt idx="785">
                  <c:v>737.71243752511418</c:v>
                </c:pt>
                <c:pt idx="786">
                  <c:v>737.71243752511418</c:v>
                </c:pt>
                <c:pt idx="787">
                  <c:v>737.71243752511418</c:v>
                </c:pt>
                <c:pt idx="788">
                  <c:v>737.71243752511418</c:v>
                </c:pt>
                <c:pt idx="789">
                  <c:v>737.71243752511418</c:v>
                </c:pt>
                <c:pt idx="790">
                  <c:v>737.71243752511418</c:v>
                </c:pt>
                <c:pt idx="791">
                  <c:v>737.71243752511418</c:v>
                </c:pt>
                <c:pt idx="792">
                  <c:v>737.71243752511418</c:v>
                </c:pt>
                <c:pt idx="793">
                  <c:v>737.71243752511418</c:v>
                </c:pt>
                <c:pt idx="794">
                  <c:v>737.71243752511418</c:v>
                </c:pt>
                <c:pt idx="795">
                  <c:v>737.71243752511418</c:v>
                </c:pt>
                <c:pt idx="796">
                  <c:v>737.71243752511418</c:v>
                </c:pt>
                <c:pt idx="797">
                  <c:v>737.71243752511418</c:v>
                </c:pt>
                <c:pt idx="798">
                  <c:v>737.71243752511418</c:v>
                </c:pt>
                <c:pt idx="799">
                  <c:v>737.71243752511418</c:v>
                </c:pt>
                <c:pt idx="800">
                  <c:v>737.71243752511418</c:v>
                </c:pt>
                <c:pt idx="801">
                  <c:v>737.71243752511418</c:v>
                </c:pt>
                <c:pt idx="802">
                  <c:v>737.71243752511418</c:v>
                </c:pt>
                <c:pt idx="803">
                  <c:v>737.71243752511418</c:v>
                </c:pt>
                <c:pt idx="804">
                  <c:v>737.71243752511418</c:v>
                </c:pt>
                <c:pt idx="805">
                  <c:v>737.71243752511418</c:v>
                </c:pt>
                <c:pt idx="806">
                  <c:v>737.71243752511418</c:v>
                </c:pt>
                <c:pt idx="807">
                  <c:v>737.71243752511418</c:v>
                </c:pt>
                <c:pt idx="808">
                  <c:v>737.71243752511418</c:v>
                </c:pt>
                <c:pt idx="809">
                  <c:v>737.71243752511418</c:v>
                </c:pt>
                <c:pt idx="810">
                  <c:v>737.71243752511418</c:v>
                </c:pt>
                <c:pt idx="811">
                  <c:v>737.71243752511418</c:v>
                </c:pt>
                <c:pt idx="812">
                  <c:v>737.71243752511418</c:v>
                </c:pt>
                <c:pt idx="813">
                  <c:v>737.71243752511418</c:v>
                </c:pt>
                <c:pt idx="814">
                  <c:v>737.71243752511418</c:v>
                </c:pt>
                <c:pt idx="815">
                  <c:v>737.71243752511418</c:v>
                </c:pt>
                <c:pt idx="816">
                  <c:v>737.71243752511418</c:v>
                </c:pt>
                <c:pt idx="817">
                  <c:v>737.71243752511418</c:v>
                </c:pt>
                <c:pt idx="818">
                  <c:v>737.71243752511418</c:v>
                </c:pt>
                <c:pt idx="819">
                  <c:v>737.71243752511418</c:v>
                </c:pt>
                <c:pt idx="820">
                  <c:v>737.71243752511418</c:v>
                </c:pt>
                <c:pt idx="821">
                  <c:v>737.71243752511418</c:v>
                </c:pt>
                <c:pt idx="822">
                  <c:v>737.71243752511418</c:v>
                </c:pt>
                <c:pt idx="823">
                  <c:v>737.71243752511418</c:v>
                </c:pt>
                <c:pt idx="824">
                  <c:v>737.71243752511418</c:v>
                </c:pt>
                <c:pt idx="825">
                  <c:v>737.71243752511418</c:v>
                </c:pt>
                <c:pt idx="826">
                  <c:v>737.71243752511418</c:v>
                </c:pt>
                <c:pt idx="827">
                  <c:v>737.71243752511418</c:v>
                </c:pt>
                <c:pt idx="828">
                  <c:v>737.71243752511418</c:v>
                </c:pt>
                <c:pt idx="829">
                  <c:v>737.71243752511418</c:v>
                </c:pt>
                <c:pt idx="830">
                  <c:v>737.71243752511418</c:v>
                </c:pt>
                <c:pt idx="831">
                  <c:v>737.71243752511418</c:v>
                </c:pt>
                <c:pt idx="832">
                  <c:v>737.71243752511418</c:v>
                </c:pt>
                <c:pt idx="833">
                  <c:v>737.71243752511418</c:v>
                </c:pt>
                <c:pt idx="834">
                  <c:v>737.71243752511418</c:v>
                </c:pt>
                <c:pt idx="835">
                  <c:v>737.71243752511418</c:v>
                </c:pt>
                <c:pt idx="836">
                  <c:v>737.71243752511418</c:v>
                </c:pt>
                <c:pt idx="837">
                  <c:v>737.71243752511418</c:v>
                </c:pt>
                <c:pt idx="838">
                  <c:v>737.71243752511418</c:v>
                </c:pt>
                <c:pt idx="839">
                  <c:v>737.71243752511418</c:v>
                </c:pt>
                <c:pt idx="840">
                  <c:v>737.71243752511418</c:v>
                </c:pt>
                <c:pt idx="841">
                  <c:v>737.71243752511418</c:v>
                </c:pt>
                <c:pt idx="842">
                  <c:v>737.71243752511418</c:v>
                </c:pt>
                <c:pt idx="843">
                  <c:v>737.71243752511418</c:v>
                </c:pt>
                <c:pt idx="844">
                  <c:v>737.71243752511418</c:v>
                </c:pt>
                <c:pt idx="845">
                  <c:v>737.71243752511418</c:v>
                </c:pt>
                <c:pt idx="846">
                  <c:v>737.71243752511418</c:v>
                </c:pt>
                <c:pt idx="847">
                  <c:v>737.71243752511418</c:v>
                </c:pt>
                <c:pt idx="848">
                  <c:v>737.71243752511418</c:v>
                </c:pt>
                <c:pt idx="849">
                  <c:v>737.71243752511418</c:v>
                </c:pt>
                <c:pt idx="850">
                  <c:v>737.71243752511418</c:v>
                </c:pt>
                <c:pt idx="851">
                  <c:v>737.71243752511418</c:v>
                </c:pt>
                <c:pt idx="852">
                  <c:v>737.71243752511418</c:v>
                </c:pt>
                <c:pt idx="853">
                  <c:v>737.71243752511418</c:v>
                </c:pt>
                <c:pt idx="854">
                  <c:v>737.71243752511418</c:v>
                </c:pt>
                <c:pt idx="855">
                  <c:v>737.71243752511418</c:v>
                </c:pt>
                <c:pt idx="856">
                  <c:v>737.71243752511418</c:v>
                </c:pt>
                <c:pt idx="857">
                  <c:v>737.71243752511418</c:v>
                </c:pt>
                <c:pt idx="858">
                  <c:v>737.71243752511418</c:v>
                </c:pt>
                <c:pt idx="859">
                  <c:v>737.71243752511418</c:v>
                </c:pt>
                <c:pt idx="860">
                  <c:v>737.71243752511418</c:v>
                </c:pt>
                <c:pt idx="861">
                  <c:v>737.71243752511418</c:v>
                </c:pt>
                <c:pt idx="862">
                  <c:v>737.71243752511418</c:v>
                </c:pt>
                <c:pt idx="863">
                  <c:v>737.71243752511418</c:v>
                </c:pt>
                <c:pt idx="864">
                  <c:v>737.71243752511418</c:v>
                </c:pt>
                <c:pt idx="865">
                  <c:v>737.71243752511418</c:v>
                </c:pt>
                <c:pt idx="866">
                  <c:v>737.71243752511418</c:v>
                </c:pt>
                <c:pt idx="867">
                  <c:v>737.71243752511418</c:v>
                </c:pt>
                <c:pt idx="868">
                  <c:v>737.71243752511418</c:v>
                </c:pt>
                <c:pt idx="869">
                  <c:v>737.71243752511418</c:v>
                </c:pt>
                <c:pt idx="870">
                  <c:v>737.71243752511418</c:v>
                </c:pt>
                <c:pt idx="871">
                  <c:v>737.71243752511418</c:v>
                </c:pt>
                <c:pt idx="872">
                  <c:v>737.71243752511418</c:v>
                </c:pt>
                <c:pt idx="873">
                  <c:v>737.71243752511418</c:v>
                </c:pt>
                <c:pt idx="874">
                  <c:v>737.71243752511418</c:v>
                </c:pt>
                <c:pt idx="875">
                  <c:v>737.71243752511418</c:v>
                </c:pt>
                <c:pt idx="876">
                  <c:v>737.71243752511418</c:v>
                </c:pt>
                <c:pt idx="877">
                  <c:v>737.71243752511418</c:v>
                </c:pt>
                <c:pt idx="878">
                  <c:v>737.71243752511418</c:v>
                </c:pt>
                <c:pt idx="879">
                  <c:v>737.71243752511418</c:v>
                </c:pt>
                <c:pt idx="880">
                  <c:v>737.71243752511418</c:v>
                </c:pt>
                <c:pt idx="881">
                  <c:v>737.71243752511418</c:v>
                </c:pt>
                <c:pt idx="882">
                  <c:v>737.71243752511418</c:v>
                </c:pt>
                <c:pt idx="883">
                  <c:v>737.71243752511418</c:v>
                </c:pt>
                <c:pt idx="884">
                  <c:v>737.71243752511418</c:v>
                </c:pt>
                <c:pt idx="885">
                  <c:v>737.71243752511418</c:v>
                </c:pt>
                <c:pt idx="886">
                  <c:v>737.71243752511418</c:v>
                </c:pt>
                <c:pt idx="887">
                  <c:v>737.71243752511418</c:v>
                </c:pt>
                <c:pt idx="888">
                  <c:v>737.71243752511418</c:v>
                </c:pt>
                <c:pt idx="889">
                  <c:v>737.71243752511418</c:v>
                </c:pt>
                <c:pt idx="890">
                  <c:v>737.71243752511418</c:v>
                </c:pt>
                <c:pt idx="891">
                  <c:v>737.71243752511418</c:v>
                </c:pt>
                <c:pt idx="892">
                  <c:v>737.71243752511418</c:v>
                </c:pt>
                <c:pt idx="893">
                  <c:v>737.71243752511418</c:v>
                </c:pt>
                <c:pt idx="894">
                  <c:v>737.71243752511418</c:v>
                </c:pt>
                <c:pt idx="895">
                  <c:v>737.71243752511418</c:v>
                </c:pt>
                <c:pt idx="896">
                  <c:v>737.71243752511418</c:v>
                </c:pt>
                <c:pt idx="897">
                  <c:v>737.71243752511418</c:v>
                </c:pt>
                <c:pt idx="898">
                  <c:v>737.71243752511418</c:v>
                </c:pt>
                <c:pt idx="899">
                  <c:v>737.71243752511418</c:v>
                </c:pt>
                <c:pt idx="900">
                  <c:v>737.71243752511418</c:v>
                </c:pt>
                <c:pt idx="901">
                  <c:v>737.71243752511418</c:v>
                </c:pt>
                <c:pt idx="902">
                  <c:v>737.71243752511418</c:v>
                </c:pt>
                <c:pt idx="903">
                  <c:v>737.71243752511418</c:v>
                </c:pt>
                <c:pt idx="904">
                  <c:v>737.71243752511418</c:v>
                </c:pt>
                <c:pt idx="905">
                  <c:v>737.71243752511418</c:v>
                </c:pt>
                <c:pt idx="906">
                  <c:v>737.71243752511418</c:v>
                </c:pt>
                <c:pt idx="907">
                  <c:v>737.71243752511418</c:v>
                </c:pt>
                <c:pt idx="908">
                  <c:v>737.71243752511418</c:v>
                </c:pt>
                <c:pt idx="909">
                  <c:v>737.71243752511418</c:v>
                </c:pt>
                <c:pt idx="910">
                  <c:v>737.71243752511418</c:v>
                </c:pt>
                <c:pt idx="911">
                  <c:v>737.71243752511418</c:v>
                </c:pt>
                <c:pt idx="912">
                  <c:v>737.71243752511418</c:v>
                </c:pt>
                <c:pt idx="913">
                  <c:v>737.71243752511418</c:v>
                </c:pt>
                <c:pt idx="914">
                  <c:v>737.71243752511418</c:v>
                </c:pt>
                <c:pt idx="915">
                  <c:v>737.71243752511418</c:v>
                </c:pt>
                <c:pt idx="916">
                  <c:v>737.71243752511418</c:v>
                </c:pt>
                <c:pt idx="917">
                  <c:v>737.71243752511418</c:v>
                </c:pt>
                <c:pt idx="918">
                  <c:v>737.71243752511418</c:v>
                </c:pt>
                <c:pt idx="919">
                  <c:v>737.71243752511418</c:v>
                </c:pt>
                <c:pt idx="920">
                  <c:v>737.71243752511418</c:v>
                </c:pt>
                <c:pt idx="921">
                  <c:v>737.71243752511418</c:v>
                </c:pt>
                <c:pt idx="922">
                  <c:v>737.71243752511418</c:v>
                </c:pt>
                <c:pt idx="923">
                  <c:v>737.71243752511418</c:v>
                </c:pt>
                <c:pt idx="924">
                  <c:v>737.71243752511418</c:v>
                </c:pt>
                <c:pt idx="925">
                  <c:v>737.71243752511418</c:v>
                </c:pt>
                <c:pt idx="926">
                  <c:v>737.71243752511418</c:v>
                </c:pt>
                <c:pt idx="927">
                  <c:v>737.71243752511418</c:v>
                </c:pt>
                <c:pt idx="928">
                  <c:v>737.71243752511418</c:v>
                </c:pt>
                <c:pt idx="929">
                  <c:v>737.71243752511418</c:v>
                </c:pt>
                <c:pt idx="930">
                  <c:v>737.71243752511418</c:v>
                </c:pt>
                <c:pt idx="931">
                  <c:v>737.71243752511418</c:v>
                </c:pt>
                <c:pt idx="932">
                  <c:v>737.71243752511418</c:v>
                </c:pt>
                <c:pt idx="933">
                  <c:v>737.71243752511418</c:v>
                </c:pt>
                <c:pt idx="934">
                  <c:v>737.71243752511418</c:v>
                </c:pt>
                <c:pt idx="935">
                  <c:v>737.71243752511418</c:v>
                </c:pt>
                <c:pt idx="936">
                  <c:v>737.71243752511418</c:v>
                </c:pt>
                <c:pt idx="937">
                  <c:v>737.71243752511418</c:v>
                </c:pt>
                <c:pt idx="938">
                  <c:v>737.71243752511418</c:v>
                </c:pt>
                <c:pt idx="939">
                  <c:v>737.71243752511418</c:v>
                </c:pt>
                <c:pt idx="940">
                  <c:v>737.71243752511418</c:v>
                </c:pt>
                <c:pt idx="941">
                  <c:v>737.71243752511418</c:v>
                </c:pt>
                <c:pt idx="942">
                  <c:v>737.71243752511418</c:v>
                </c:pt>
                <c:pt idx="943">
                  <c:v>737.71243752511418</c:v>
                </c:pt>
                <c:pt idx="944">
                  <c:v>737.71243752511418</c:v>
                </c:pt>
                <c:pt idx="945">
                  <c:v>737.71243752511418</c:v>
                </c:pt>
                <c:pt idx="946">
                  <c:v>737.71243752511418</c:v>
                </c:pt>
                <c:pt idx="947">
                  <c:v>737.71243752511418</c:v>
                </c:pt>
                <c:pt idx="948">
                  <c:v>737.71243752511418</c:v>
                </c:pt>
                <c:pt idx="949">
                  <c:v>737.71243752511418</c:v>
                </c:pt>
                <c:pt idx="950">
                  <c:v>737.71243752511418</c:v>
                </c:pt>
                <c:pt idx="951">
                  <c:v>737.71243752511418</c:v>
                </c:pt>
                <c:pt idx="952">
                  <c:v>737.71243752511418</c:v>
                </c:pt>
                <c:pt idx="953">
                  <c:v>737.71243752511418</c:v>
                </c:pt>
                <c:pt idx="954">
                  <c:v>737.71243752511418</c:v>
                </c:pt>
                <c:pt idx="955">
                  <c:v>737.71243752511418</c:v>
                </c:pt>
                <c:pt idx="956">
                  <c:v>737.71243752511418</c:v>
                </c:pt>
                <c:pt idx="957">
                  <c:v>737.71243752511418</c:v>
                </c:pt>
                <c:pt idx="958">
                  <c:v>737.71243752511418</c:v>
                </c:pt>
                <c:pt idx="959">
                  <c:v>737.71243752511418</c:v>
                </c:pt>
                <c:pt idx="960">
                  <c:v>737.71243752511418</c:v>
                </c:pt>
                <c:pt idx="961">
                  <c:v>737.71243752511418</c:v>
                </c:pt>
                <c:pt idx="962">
                  <c:v>737.71243752511418</c:v>
                </c:pt>
                <c:pt idx="963">
                  <c:v>737.71243752511418</c:v>
                </c:pt>
                <c:pt idx="964">
                  <c:v>737.71243752511418</c:v>
                </c:pt>
                <c:pt idx="965">
                  <c:v>737.71243752511418</c:v>
                </c:pt>
                <c:pt idx="966">
                  <c:v>737.71243752511418</c:v>
                </c:pt>
                <c:pt idx="967">
                  <c:v>737.71243752511418</c:v>
                </c:pt>
                <c:pt idx="968">
                  <c:v>737.71243752511418</c:v>
                </c:pt>
                <c:pt idx="969">
                  <c:v>737.71243752511418</c:v>
                </c:pt>
                <c:pt idx="970">
                  <c:v>737.71243752511418</c:v>
                </c:pt>
                <c:pt idx="971">
                  <c:v>737.71243752511418</c:v>
                </c:pt>
                <c:pt idx="972">
                  <c:v>737.71243752511418</c:v>
                </c:pt>
                <c:pt idx="973">
                  <c:v>737.71243752511418</c:v>
                </c:pt>
                <c:pt idx="974">
                  <c:v>737.71243752511418</c:v>
                </c:pt>
                <c:pt idx="975">
                  <c:v>737.71243752511418</c:v>
                </c:pt>
                <c:pt idx="976">
                  <c:v>737.71243752511418</c:v>
                </c:pt>
                <c:pt idx="977">
                  <c:v>737.71243752511418</c:v>
                </c:pt>
                <c:pt idx="978">
                  <c:v>737.71243752511418</c:v>
                </c:pt>
                <c:pt idx="979">
                  <c:v>737.71243752511418</c:v>
                </c:pt>
                <c:pt idx="980">
                  <c:v>737.71243752511418</c:v>
                </c:pt>
                <c:pt idx="981">
                  <c:v>737.71243752511418</c:v>
                </c:pt>
                <c:pt idx="982">
                  <c:v>737.71243752511418</c:v>
                </c:pt>
                <c:pt idx="983">
                  <c:v>737.71243752511418</c:v>
                </c:pt>
                <c:pt idx="984">
                  <c:v>737.71243752511418</c:v>
                </c:pt>
                <c:pt idx="985">
                  <c:v>737.71243752511418</c:v>
                </c:pt>
                <c:pt idx="986">
                  <c:v>737.71243752511418</c:v>
                </c:pt>
                <c:pt idx="987">
                  <c:v>737.71243752511418</c:v>
                </c:pt>
                <c:pt idx="988">
                  <c:v>737.71243752511418</c:v>
                </c:pt>
                <c:pt idx="989">
                  <c:v>737.71243752511418</c:v>
                </c:pt>
                <c:pt idx="990">
                  <c:v>737.71243752511418</c:v>
                </c:pt>
                <c:pt idx="991">
                  <c:v>737.71243752511418</c:v>
                </c:pt>
                <c:pt idx="992">
                  <c:v>737.71243752511418</c:v>
                </c:pt>
                <c:pt idx="993">
                  <c:v>737.71243752511418</c:v>
                </c:pt>
                <c:pt idx="994">
                  <c:v>737.71243752511418</c:v>
                </c:pt>
                <c:pt idx="995">
                  <c:v>737.71243752511418</c:v>
                </c:pt>
                <c:pt idx="996">
                  <c:v>737.71243752511418</c:v>
                </c:pt>
                <c:pt idx="997">
                  <c:v>737.71243752511418</c:v>
                </c:pt>
                <c:pt idx="998">
                  <c:v>737.71243752511418</c:v>
                </c:pt>
                <c:pt idx="999">
                  <c:v>737.71243752511418</c:v>
                </c:pt>
                <c:pt idx="1000">
                  <c:v>737.71243752511418</c:v>
                </c:pt>
              </c:numCache>
            </c:numRef>
          </c:xVal>
          <c:yVal>
            <c:numRef>
              <c:f>Calculs!$K$4:$K$1004</c:f>
              <c:numCache>
                <c:formatCode>0.00</c:formatCode>
                <c:ptCount val="1001"/>
                <c:pt idx="0">
                  <c:v>564.96320263534824</c:v>
                </c:pt>
                <c:pt idx="1">
                  <c:v>566.4439458607053</c:v>
                </c:pt>
                <c:pt idx="2">
                  <c:v>567.92212391565374</c:v>
                </c:pt>
                <c:pt idx="3">
                  <c:v>569.39774246996137</c:v>
                </c:pt>
                <c:pt idx="4">
                  <c:v>570.8708071697157</c:v>
                </c:pt>
                <c:pt idx="5">
                  <c:v>572.34132363745448</c:v>
                </c:pt>
                <c:pt idx="6">
                  <c:v>573.80929747229504</c:v>
                </c:pt>
                <c:pt idx="7">
                  <c:v>575.27473425006247</c:v>
                </c:pt>
                <c:pt idx="8">
                  <c:v>576.73763952341744</c:v>
                </c:pt>
                <c:pt idx="9">
                  <c:v>578.19801882198283</c:v>
                </c:pt>
                <c:pt idx="10">
                  <c:v>579.65587765246937</c:v>
                </c:pt>
                <c:pt idx="11">
                  <c:v>581.11122148943525</c:v>
                </c:pt>
                <c:pt idx="12">
                  <c:v>582.56405576621398</c:v>
                </c:pt>
                <c:pt idx="13">
                  <c:v>584.01438588473945</c:v>
                </c:pt>
                <c:pt idx="14">
                  <c:v>585.4622172251967</c:v>
                </c:pt>
                <c:pt idx="15">
                  <c:v>586.90755514613522</c:v>
                </c:pt>
                <c:pt idx="16">
                  <c:v>588.35040498458193</c:v>
                </c:pt>
                <c:pt idx="17">
                  <c:v>589.79077205615283</c:v>
                </c:pt>
                <c:pt idx="18">
                  <c:v>591.2286616551645</c:v>
                </c:pt>
                <c:pt idx="19">
                  <c:v>592.66407905474432</c:v>
                </c:pt>
                <c:pt idx="20">
                  <c:v>594.09702950694032</c:v>
                </c:pt>
                <c:pt idx="21">
                  <c:v>595.5275182475134</c:v>
                </c:pt>
                <c:pt idx="22">
                  <c:v>596.95555050064729</c:v>
                </c:pt>
                <c:pt idx="23">
                  <c:v>598.38113147420961</c:v>
                </c:pt>
                <c:pt idx="24">
                  <c:v>599.80426635509707</c:v>
                </c:pt>
                <c:pt idx="25">
                  <c:v>601.22496030934508</c:v>
                </c:pt>
                <c:pt idx="26">
                  <c:v>602.64321848223756</c:v>
                </c:pt>
                <c:pt idx="27">
                  <c:v>604.05904599841529</c:v>
                </c:pt>
                <c:pt idx="28">
                  <c:v>605.47244796198368</c:v>
                </c:pt>
                <c:pt idx="29">
                  <c:v>606.88342945662021</c:v>
                </c:pt>
                <c:pt idx="30">
                  <c:v>608.29199554568072</c:v>
                </c:pt>
                <c:pt idx="31">
                  <c:v>609.69815127230538</c:v>
                </c:pt>
                <c:pt idx="32">
                  <c:v>611.10190165952349</c:v>
                </c:pt>
                <c:pt idx="33">
                  <c:v>612.5032517103582</c:v>
                </c:pt>
                <c:pt idx="34">
                  <c:v>613.90220640792973</c:v>
                </c:pt>
                <c:pt idx="35">
                  <c:v>615.29877071555882</c:v>
                </c:pt>
                <c:pt idx="36">
                  <c:v>616.69294957686895</c:v>
                </c:pt>
                <c:pt idx="37">
                  <c:v>618.08474791588787</c:v>
                </c:pt>
                <c:pt idx="38">
                  <c:v>619.47417063714863</c:v>
                </c:pt>
                <c:pt idx="39">
                  <c:v>620.86122262579011</c:v>
                </c:pt>
                <c:pt idx="40">
                  <c:v>622.24590874765659</c:v>
                </c:pt>
                <c:pt idx="41">
                  <c:v>623.62823384939657</c:v>
                </c:pt>
                <c:pt idx="42">
                  <c:v>625.00820275856154</c:v>
                </c:pt>
                <c:pt idx="43">
                  <c:v>626.38582028370342</c:v>
                </c:pt>
                <c:pt idx="44">
                  <c:v>627.761091214472</c:v>
                </c:pt>
                <c:pt idx="45">
                  <c:v>629.1340203217112</c:v>
                </c:pt>
                <c:pt idx="46">
                  <c:v>630.50461235755483</c:v>
                </c:pt>
                <c:pt idx="47">
                  <c:v>631.87287205552207</c:v>
                </c:pt>
                <c:pt idx="48">
                  <c:v>633.23880413061204</c:v>
                </c:pt>
                <c:pt idx="49">
                  <c:v>634.60241327939787</c:v>
                </c:pt>
                <c:pt idx="50">
                  <c:v>635.96370418011986</c:v>
                </c:pt>
                <c:pt idx="51">
                  <c:v>637.32268149277866</c:v>
                </c:pt>
                <c:pt idx="52">
                  <c:v>638.67934985922705</c:v>
                </c:pt>
                <c:pt idx="53">
                  <c:v>640.03371390326208</c:v>
                </c:pt>
                <c:pt idx="54">
                  <c:v>641.3857782307158</c:v>
                </c:pt>
                <c:pt idx="55">
                  <c:v>642.73554742954559</c:v>
                </c:pt>
                <c:pt idx="56">
                  <c:v>644.08302606992447</c:v>
                </c:pt>
                <c:pt idx="57">
                  <c:v>645.42821870432988</c:v>
                </c:pt>
                <c:pt idx="58">
                  <c:v>646.77112986763291</c:v>
                </c:pt>
                <c:pt idx="59">
                  <c:v>648.11176407718608</c:v>
                </c:pt>
                <c:pt idx="60">
                  <c:v>649.45012583291134</c:v>
                </c:pt>
                <c:pt idx="61">
                  <c:v>650.78621961738656</c:v>
                </c:pt>
                <c:pt idx="62">
                  <c:v>652.12004989593277</c:v>
                </c:pt>
                <c:pt idx="63">
                  <c:v>653.45162111669936</c:v>
                </c:pt>
                <c:pt idx="64">
                  <c:v>654.78093771075021</c:v>
                </c:pt>
                <c:pt idx="65">
                  <c:v>656.10800409214789</c:v>
                </c:pt>
                <c:pt idx="66">
                  <c:v>657.4328246580385</c:v>
                </c:pt>
                <c:pt idx="67">
                  <c:v>658.75540378873518</c:v>
                </c:pt>
                <c:pt idx="68">
                  <c:v>660.07574584780161</c:v>
                </c:pt>
                <c:pt idx="69">
                  <c:v>661.39385518213453</c:v>
                </c:pt>
                <c:pt idx="70">
                  <c:v>662.70973612204614</c:v>
                </c:pt>
                <c:pt idx="71">
                  <c:v>664.02339298134586</c:v>
                </c:pt>
                <c:pt idx="72">
                  <c:v>665.3348300574213</c:v>
                </c:pt>
                <c:pt idx="73">
                  <c:v>666.64405163131926</c:v>
                </c:pt>
                <c:pt idx="74">
                  <c:v>667.95106196782569</c:v>
                </c:pt>
                <c:pt idx="75">
                  <c:v>669.25586531554563</c:v>
                </c:pt>
                <c:pt idx="76">
                  <c:v>670.55846590698195</c:v>
                </c:pt>
                <c:pt idx="77">
                  <c:v>671.85886795861472</c:v>
                </c:pt>
                <c:pt idx="78">
                  <c:v>673.15707567097877</c:v>
                </c:pt>
                <c:pt idx="79">
                  <c:v>674.45309322874198</c:v>
                </c:pt>
                <c:pt idx="80">
                  <c:v>675.74692480078204</c:v>
                </c:pt>
                <c:pt idx="81">
                  <c:v>677.03857454026354</c:v>
                </c:pt>
                <c:pt idx="82">
                  <c:v>678.32804658471434</c:v>
                </c:pt>
                <c:pt idx="83">
                  <c:v>679.61534505610109</c:v>
                </c:pt>
                <c:pt idx="84">
                  <c:v>680.90047406090468</c:v>
                </c:pt>
                <c:pt idx="85">
                  <c:v>682.18343769019532</c:v>
                </c:pt>
                <c:pt idx="86">
                  <c:v>683.46424001970684</c:v>
                </c:pt>
                <c:pt idx="87">
                  <c:v>684.74288510991062</c:v>
                </c:pt>
                <c:pt idx="88">
                  <c:v>686.01937700608914</c:v>
                </c:pt>
                <c:pt idx="89">
                  <c:v>687.29371973840921</c:v>
                </c:pt>
                <c:pt idx="90">
                  <c:v>688.56591732199445</c:v>
                </c:pt>
                <c:pt idx="91">
                  <c:v>689.8359737569973</c:v>
                </c:pt>
                <c:pt idx="92">
                  <c:v>691.10389302867111</c:v>
                </c:pt>
                <c:pt idx="93">
                  <c:v>692.36967910744124</c:v>
                </c:pt>
                <c:pt idx="94">
                  <c:v>693.63333594897597</c:v>
                </c:pt>
                <c:pt idx="95">
                  <c:v>694.89486749425691</c:v>
                </c:pt>
                <c:pt idx="96">
                  <c:v>696.1542776696491</c:v>
                </c:pt>
                <c:pt idx="97">
                  <c:v>697.41157038697031</c:v>
                </c:pt>
                <c:pt idx="98">
                  <c:v>698.66674954356063</c:v>
                </c:pt>
                <c:pt idx="99">
                  <c:v>699.91981902235091</c:v>
                </c:pt>
                <c:pt idx="100">
                  <c:v>701.17078269193121</c:v>
                </c:pt>
                <c:pt idx="101">
                  <c:v>713.56489843057204</c:v>
                </c:pt>
                <c:pt idx="102">
                  <c:v>725.75091110552262</c:v>
                </c:pt>
                <c:pt idx="103">
                  <c:v>737.73255191315161</c:v>
                </c:pt>
                <c:pt idx="104">
                  <c:v>749.51341735208348</c:v>
                </c:pt>
                <c:pt idx="105">
                  <c:v>761.09697538337673</c:v>
                </c:pt>
                <c:pt idx="106">
                  <c:v>772.486571234243</c:v>
                </c:pt>
                <c:pt idx="107">
                  <c:v>783.68543286978581</c:v>
                </c:pt>
                <c:pt idx="108">
                  <c:v>794.69667615528988</c:v>
                </c:pt>
                <c:pt idx="109">
                  <c:v>805.52330972981918</c:v>
                </c:pt>
                <c:pt idx="110">
                  <c:v>816.16823961026557</c:v>
                </c:pt>
                <c:pt idx="111">
                  <c:v>826.63427354352064</c:v>
                </c:pt>
                <c:pt idx="112">
                  <c:v>836.92412512309636</c:v>
                </c:pt>
                <c:pt idx="113">
                  <c:v>847.04041768529385</c:v>
                </c:pt>
                <c:pt idx="114">
                  <c:v>856.98568799889529</c:v>
                </c:pt>
                <c:pt idx="115">
                  <c:v>866.76238976132652</c:v>
                </c:pt>
                <c:pt idx="116">
                  <c:v>876.37289691329329</c:v>
                </c:pt>
                <c:pt idx="117">
                  <c:v>885.81950678303144</c:v>
                </c:pt>
                <c:pt idx="118">
                  <c:v>895.10444307051534</c:v>
                </c:pt>
                <c:pt idx="119">
                  <c:v>904.22985868123965</c:v>
                </c:pt>
                <c:pt idx="120">
                  <c:v>913.19783841851813</c:v>
                </c:pt>
                <c:pt idx="121">
                  <c:v>922.01040154262455</c:v>
                </c:pt>
                <c:pt idx="122">
                  <c:v>930.66950420453213</c:v>
                </c:pt>
                <c:pt idx="123">
                  <c:v>939.17704176148004</c:v>
                </c:pt>
                <c:pt idx="124">
                  <c:v>947.534850981114</c:v>
                </c:pt>
                <c:pt idx="125">
                  <c:v>955.7447121404972</c:v>
                </c:pt>
                <c:pt idx="126">
                  <c:v>963.80835102587503</c:v>
                </c:pt>
                <c:pt idx="127">
                  <c:v>971.72744083869338</c:v>
                </c:pt>
                <c:pt idx="128">
                  <c:v>979.50360401301668</c:v>
                </c:pt>
                <c:pt idx="129">
                  <c:v>987.13841394916187</c:v>
                </c:pt>
                <c:pt idx="130">
                  <c:v>994.63339666806075</c:v>
                </c:pt>
                <c:pt idx="131">
                  <c:v>1001.9900323905811</c:v>
                </c:pt>
                <c:pt idx="132">
                  <c:v>1009.2097570457736</c:v>
                </c:pt>
                <c:pt idx="133">
                  <c:v>1016.2939637117688</c:v>
                </c:pt>
                <c:pt idx="134">
                  <c:v>1023.2440039928222</c:v>
                </c:pt>
                <c:pt idx="135">
                  <c:v>1030.0611893357946</c:v>
                </c:pt>
                <c:pt idx="136">
                  <c:v>1036.7467922891592</c:v>
                </c:pt>
                <c:pt idx="137">
                  <c:v>1043.3020477074474</c:v>
                </c:pt>
                <c:pt idx="138">
                  <c:v>1049.7281539038702</c:v>
                </c:pt>
                <c:pt idx="139">
                  <c:v>1056.0262737537003</c:v>
                </c:pt>
                <c:pt idx="140">
                  <c:v>1062.1975357508511</c:v>
                </c:pt>
                <c:pt idx="141">
                  <c:v>1068.2430350199497</c:v>
                </c:pt>
                <c:pt idx="142">
                  <c:v>1074.1638342860772</c:v>
                </c:pt>
                <c:pt idx="143">
                  <c:v>1079.9609648042283</c:v>
                </c:pt>
                <c:pt idx="144">
                  <c:v>1085.6354272504354</c:v>
                </c:pt>
                <c:pt idx="145">
                  <c:v>1091.1881925763944</c:v>
                </c:pt>
                <c:pt idx="146">
                  <c:v>1096.6202028293394</c:v>
                </c:pt>
                <c:pt idx="147">
                  <c:v>1101.9323719388224</c:v>
                </c:pt>
                <c:pt idx="148">
                  <c:v>1107.1255864719712</c:v>
                </c:pt>
                <c:pt idx="149">
                  <c:v>1112.2007063587268</c:v>
                </c:pt>
                <c:pt idx="150">
                  <c:v>1117.1585655884846</c:v>
                </c:pt>
                <c:pt idx="151">
                  <c:v>1121.9999728795087</c:v>
                </c:pt>
                <c:pt idx="152">
                  <c:v>1126.7257123224208</c:v>
                </c:pt>
                <c:pt idx="153">
                  <c:v>1131.3365439990166</c:v>
                </c:pt>
                <c:pt idx="154">
                  <c:v>1135.833204577614</c:v>
                </c:pt>
                <c:pt idx="155">
                  <c:v>1140.2164078860899</c:v>
                </c:pt>
                <c:pt idx="156">
                  <c:v>1144.4868454637312</c:v>
                </c:pt>
                <c:pt idx="157">
                  <c:v>1148.6451870929843</c:v>
                </c:pt>
                <c:pt idx="158">
                  <c:v>1152.6920813121644</c:v>
                </c:pt>
                <c:pt idx="159">
                  <c:v>1156.6281559101621</c:v>
                </c:pt>
                <c:pt idx="160">
                  <c:v>1160.4540184041662</c:v>
                </c:pt>
                <c:pt idx="161">
                  <c:v>1164.1702565014073</c:v>
                </c:pt>
                <c:pt idx="162">
                  <c:v>1167.7774385459272</c:v>
                </c:pt>
                <c:pt idx="163">
                  <c:v>1171.2761139513693</c:v>
                </c:pt>
                <c:pt idx="164">
                  <c:v>1174.6668136207993</c:v>
                </c:pt>
                <c:pt idx="165">
                  <c:v>1177.9500503545732</c:v>
                </c:pt>
                <c:pt idx="166">
                  <c:v>1181.1263192472927</c:v>
                </c:pt>
                <c:pt idx="167">
                  <c:v>1184.1960980749116</c:v>
                </c:pt>
                <c:pt idx="168">
                  <c:v>1187.1598476730969</c:v>
                </c:pt>
                <c:pt idx="169">
                  <c:v>1190.0180123079904</c:v>
                </c:pt>
                <c:pt idx="170">
                  <c:v>1192.7710200405672</c:v>
                </c:pt>
                <c:pt idx="171">
                  <c:v>1195.4192830858565</c:v>
                </c:pt>
                <c:pt idx="172">
                  <c:v>1197.9631981683556</c:v>
                </c:pt>
                <c:pt idx="173">
                  <c:v>1200.4031468750563</c:v>
                </c:pt>
                <c:pt idx="174">
                  <c:v>1202.739496007591</c:v>
                </c:pt>
                <c:pt idx="175">
                  <c:v>1204.972597935109</c:v>
                </c:pt>
                <c:pt idx="176">
                  <c:v>1207.102790949604</c:v>
                </c:pt>
                <c:pt idx="177">
                  <c:v>1209.1303996255317</c:v>
                </c:pt>
                <c:pt idx="178">
                  <c:v>1211.055735185673</c:v>
                </c:pt>
                <c:pt idx="179">
                  <c:v>1212.8790958753277</c:v>
                </c:pt>
                <c:pt idx="180">
                  <c:v>1214.6007673470358</c:v>
                </c:pt>
                <c:pt idx="181">
                  <c:v>1216.2210230581377</c:v>
                </c:pt>
                <c:pt idx="182">
                  <c:v>1217.7401246835707</c:v>
                </c:pt>
                <c:pt idx="183">
                  <c:v>1219.1583225463655</c:v>
                </c:pt>
                <c:pt idx="184">
                  <c:v>1220.4758560683306</c:v>
                </c:pt>
                <c:pt idx="185">
                  <c:v>1221.69295424338</c:v>
                </c:pt>
                <c:pt idx="186">
                  <c:v>1222.8098361358682</c:v>
                </c:pt>
                <c:pt idx="187">
                  <c:v>1223.82671140611</c:v>
                </c:pt>
                <c:pt idx="188">
                  <c:v>1224.7437808649902</c:v>
                </c:pt>
                <c:pt idx="189">
                  <c:v>1225.5612370591737</c:v>
                </c:pt>
                <c:pt idx="190">
                  <c:v>1226.2792648879138</c:v>
                </c:pt>
                <c:pt idx="191">
                  <c:v>1226.898042251823</c:v>
                </c:pt>
                <c:pt idx="192">
                  <c:v>1227.4177407332074</c:v>
                </c:pt>
                <c:pt idx="193">
                  <c:v>1227.8385263067084</c:v>
                </c:pt>
                <c:pt idx="194">
                  <c:v>1228.1605600780451</c:v>
                </c:pt>
                <c:pt idx="195">
                  <c:v>1228.3839990476765</c:v>
                </c:pt>
                <c:pt idx="196">
                  <c:v>1228.5089968952202</c:v>
                </c:pt>
                <c:pt idx="197">
                  <c:v>1228.5357047795567</c:v>
                </c:pt>
                <c:pt idx="198">
                  <c:v>1228.464272148756</c:v>
                </c:pt>
                <c:pt idx="199">
                  <c:v>1228.294847553356</c:v>
                </c:pt>
                <c:pt idx="200">
                  <c:v>1228.0275794561285</c:v>
                </c:pt>
                <c:pt idx="201">
                  <c:v>1227.6626170313341</c:v>
                </c:pt>
                <c:pt idx="202">
                  <c:v>1227.2001109465996</c:v>
                </c:pt>
                <c:pt idx="203">
                  <c:v>1226.6402141209278</c:v>
                </c:pt>
                <c:pt idx="204">
                  <c:v>1225.9830824529638</c:v>
                </c:pt>
                <c:pt idx="205">
                  <c:v>1225.2288755144284</c:v>
                </c:pt>
                <c:pt idx="206">
                  <c:v>1224.3777572045435</c:v>
                </c:pt>
                <c:pt idx="207">
                  <c:v>1223.4298963622591</c:v>
                </c:pt>
                <c:pt idx="208">
                  <c:v>1222.3854673340752</c:v>
                </c:pt>
                <c:pt idx="209">
                  <c:v>1221.2446504962099</c:v>
                </c:pt>
                <c:pt idx="210">
                  <c:v>1220.0076327307272</c:v>
                </c:pt>
                <c:pt idx="211">
                  <c:v>1218.6746078560057</c:v>
                </c:pt>
                <c:pt idx="212">
                  <c:v>1217.2457770125618</c:v>
                </c:pt>
                <c:pt idx="213">
                  <c:v>1215.7213490057579</c:v>
                </c:pt>
                <c:pt idx="214">
                  <c:v>1214.1015406073006</c:v>
                </c:pt>
                <c:pt idx="215">
                  <c:v>1212.3865768177118</c:v>
                </c:pt>
                <c:pt idx="216">
                  <c:v>1210.5766910921168</c:v>
                </c:pt>
                <c:pt idx="217">
                  <c:v>1208.6721255317771</c:v>
                </c:pt>
                <c:pt idx="218">
                  <c:v>1206.6731310438054</c:v>
                </c:pt>
                <c:pt idx="219">
                  <c:v>1204.5799674714588</c:v>
                </c:pt>
                <c:pt idx="220">
                  <c:v>1202.3929036973209</c:v>
                </c:pt>
                <c:pt idx="221">
                  <c:v>1200.1122177215761</c:v>
                </c:pt>
                <c:pt idx="222">
                  <c:v>1197.7381967174426</c:v>
                </c:pt>
                <c:pt idx="223">
                  <c:v>1195.271137065698</c:v>
                </c:pt>
                <c:pt idx="224">
                  <c:v>1192.7113443700835</c:v>
                </c:pt>
                <c:pt idx="225">
                  <c:v>1190.0591334552314</c:v>
                </c:pt>
                <c:pt idx="226">
                  <c:v>1187.3148283486225</c:v>
                </c:pt>
                <c:pt idx="227">
                  <c:v>1184.4787622479482</c:v>
                </c:pt>
                <c:pt idx="228">
                  <c:v>1181.5512774751287</c:v>
                </c:pt>
                <c:pt idx="229">
                  <c:v>1178.5327254181266</c:v>
                </c:pt>
                <c:pt idx="230">
                  <c:v>1175.4234664615869</c:v>
                </c:pt>
                <c:pt idx="231">
                  <c:v>1172.2238699072418</c:v>
                </c:pt>
                <c:pt idx="232">
                  <c:v>1168.9343138849308</c:v>
                </c:pt>
                <c:pt idx="233">
                  <c:v>1165.5551852550097</c:v>
                </c:pt>
                <c:pt idx="234">
                  <c:v>1162.0868795028498</c:v>
                </c:pt>
                <c:pt idx="235">
                  <c:v>1158.5298006260693</c:v>
                </c:pt>
                <c:pt idx="236">
                  <c:v>1154.8843610150809</c:v>
                </c:pt>
                <c:pt idx="237">
                  <c:v>1151.150981327489</c:v>
                </c:pt>
                <c:pt idx="238">
                  <c:v>1147.3300903568279</c:v>
                </c:pt>
                <c:pt idx="239">
                  <c:v>1143.4221248960914</c:v>
                </c:pt>
                <c:pt idx="240">
                  <c:v>1139.4275295964692</c:v>
                </c:pt>
                <c:pt idx="241">
                  <c:v>1135.3467568216756</c:v>
                </c:pt>
                <c:pt idx="242">
                  <c:v>1131.1802664982263</c:v>
                </c:pt>
                <c:pt idx="243">
                  <c:v>1126.928525961996</c:v>
                </c:pt>
                <c:pt idx="244">
                  <c:v>1122.5920098013678</c:v>
                </c:pt>
                <c:pt idx="245">
                  <c:v>1118.1711996972642</c:v>
                </c:pt>
                <c:pt idx="246">
                  <c:v>1113.6665842603325</c:v>
                </c:pt>
                <c:pt idx="247">
                  <c:v>1109.0786588655435</c:v>
                </c:pt>
                <c:pt idx="248">
                  <c:v>1104.4079254844464</c:v>
                </c:pt>
                <c:pt idx="249">
                  <c:v>1099.6548925153097</c:v>
                </c:pt>
                <c:pt idx="250">
                  <c:v>1094.820074611368</c:v>
                </c:pt>
                <c:pt idx="251">
                  <c:v>1089.9039925073832</c:v>
                </c:pt>
                <c:pt idx="252">
                  <c:v>1084.9071728447211</c:v>
                </c:pt>
                <c:pt idx="253">
                  <c:v>1079.8301479951306</c:v>
                </c:pt>
                <c:pt idx="254">
                  <c:v>1074.6734558834107</c:v>
                </c:pt>
                <c:pt idx="255">
                  <c:v>1069.4376398091413</c:v>
                </c:pt>
                <c:pt idx="256">
                  <c:v>1064.1232482676423</c:v>
                </c:pt>
                <c:pt idx="257">
                  <c:v>1058.7308347703288</c:v>
                </c:pt>
                <c:pt idx="258">
                  <c:v>1053.260957664613</c:v>
                </c:pt>
                <c:pt idx="259">
                  <c:v>1047.714179953507</c:v>
                </c:pt>
                <c:pt idx="260">
                  <c:v>1042.0910691150709</c:v>
                </c:pt>
                <c:pt idx="261">
                  <c:v>1036.3921969218454</c:v>
                </c:pt>
                <c:pt idx="262">
                  <c:v>1030.6181392604055</c:v>
                </c:pt>
                <c:pt idx="263">
                  <c:v>1024.7694759511658</c:v>
                </c:pt>
                <c:pt idx="264">
                  <c:v>1018.8467905685632</c:v>
                </c:pt>
                <c:pt idx="265">
                  <c:v>1012.85067026174</c:v>
                </c:pt>
                <c:pt idx="266">
                  <c:v>1006.7817055758452</c:v>
                </c:pt>
                <c:pt idx="267">
                  <c:v>1000.6404902740668</c:v>
                </c:pt>
                <c:pt idx="268">
                  <c:v>994.4276211605071</c:v>
                </c:pt>
                <c:pt idx="269">
                  <c:v>988.14369790400485</c:v>
                </c:pt>
                <c:pt idx="270">
                  <c:v>981.78932286300903</c:v>
                </c:pt>
                <c:pt idx="271">
                  <c:v>975.36510091160062</c:v>
                </c:pt>
                <c:pt idx="272">
                  <c:v>968.87163926675896</c:v>
                </c:pt>
                <c:pt idx="273">
                  <c:v>962.30954731696397</c:v>
                </c:pt>
                <c:pt idx="274">
                  <c:v>955.67943645222113</c:v>
                </c:pt>
                <c:pt idx="275">
                  <c:v>948.98191989559496</c:v>
                </c:pt>
                <c:pt idx="276">
                  <c:v>942.21761253633156</c:v>
                </c:pt>
                <c:pt idx="277">
                  <c:v>935.38713076464694</c:v>
                </c:pt>
                <c:pt idx="278">
                  <c:v>928.49109230825707</c:v>
                </c:pt>
                <c:pt idx="279">
                  <c:v>921.53011607071903</c:v>
                </c:pt>
                <c:pt idx="280">
                  <c:v>914.50482197165195</c:v>
                </c:pt>
                <c:pt idx="281">
                  <c:v>907.41583078890153</c:v>
                </c:pt>
                <c:pt idx="282">
                  <c:v>900.26376400270976</c:v>
                </c:pt>
                <c:pt idx="283">
                  <c:v>893.04924364194744</c:v>
                </c:pt>
                <c:pt idx="284">
                  <c:v>885.77289213246513</c:v>
                </c:pt>
                <c:pt idx="285">
                  <c:v>878.43533214761362</c:v>
                </c:pt>
                <c:pt idx="286">
                  <c:v>871.03718646098321</c:v>
                </c:pt>
                <c:pt idx="287">
                  <c:v>863.57907780140715</c:v>
                </c:pt>
                <c:pt idx="288">
                  <c:v>856.06162871027288</c:v>
                </c:pt>
                <c:pt idx="289">
                  <c:v>848.48546140117969</c:v>
                </c:pt>
                <c:pt idx="290">
                  <c:v>840.85119762198133</c:v>
                </c:pt>
                <c:pt idx="291">
                  <c:v>833.1594585192463</c:v>
                </c:pt>
                <c:pt idx="292">
                  <c:v>825.41086450516855</c:v>
                </c:pt>
                <c:pt idx="293">
                  <c:v>817.60603512695639</c:v>
                </c:pt>
                <c:pt idx="294">
                  <c:v>809.74558893872609</c:v>
                </c:pt>
                <c:pt idx="295">
                  <c:v>801.83014337592351</c:v>
                </c:pt>
                <c:pt idx="296">
                  <c:v>793.86031463229415</c:v>
                </c:pt>
                <c:pt idx="297">
                  <c:v>785.83671753942042</c:v>
                </c:pt>
                <c:pt idx="298">
                  <c:v>777.75996544884174</c:v>
                </c:pt>
                <c:pt idx="299">
                  <c:v>769.63067011677117</c:v>
                </c:pt>
                <c:pt idx="300">
                  <c:v>761.44944159141892</c:v>
                </c:pt>
                <c:pt idx="301">
                  <c:v>753.21688810293188</c:v>
                </c:pt>
                <c:pt idx="302">
                  <c:v>744.93361595595593</c:v>
                </c:pt>
                <c:pt idx="303">
                  <c:v>736.60022942482533</c:v>
                </c:pt>
                <c:pt idx="304">
                  <c:v>728.21733065138051</c:v>
                </c:pt>
                <c:pt idx="305">
                  <c:v>719.78551954541535</c:v>
                </c:pt>
                <c:pt idx="306">
                  <c:v>711.30539368775203</c:v>
                </c:pt>
                <c:pt idx="307">
                  <c:v>702.77754823593898</c:v>
                </c:pt>
                <c:pt idx="308">
                  <c:v>694.20257583256637</c:v>
                </c:pt>
                <c:pt idx="309">
                  <c:v>685.58106651619266</c:v>
                </c:pt>
                <c:pt idx="310">
                  <c:v>676.91360763487125</c:v>
                </c:pt>
                <c:pt idx="311">
                  <c:v>668.20078376226741</c:v>
                </c:pt>
                <c:pt idx="312">
                  <c:v>659.4431766163525</c:v>
                </c:pt>
                <c:pt idx="313">
                  <c:v>650.64136498066148</c:v>
                </c:pt>
                <c:pt idx="314">
                  <c:v>641.7959246280974</c:v>
                </c:pt>
                <c:pt idx="315">
                  <c:v>632.90742824726658</c:v>
                </c:pt>
                <c:pt idx="316">
                  <c:v>623.9764453713251</c:v>
                </c:pt>
                <c:pt idx="317">
                  <c:v>615.00354230931703</c:v>
                </c:pt>
                <c:pt idx="318">
                  <c:v>605.98928207998347</c:v>
                </c:pt>
                <c:pt idx="319">
                  <c:v>596.93422434801926</c:v>
                </c:pt>
                <c:pt idx="320">
                  <c:v>587.83892536275494</c:v>
                </c:pt>
                <c:pt idx="321">
                  <c:v>578.7039378992381</c:v>
                </c:pt>
                <c:pt idx="322">
                  <c:v>569.52981120168897</c:v>
                </c:pt>
                <c:pt idx="323">
                  <c:v>560.31709092930373</c:v>
                </c:pt>
                <c:pt idx="324">
                  <c:v>551.06631910437795</c:v>
                </c:pt>
                <c:pt idx="325">
                  <c:v>541.77803406272074</c:v>
                </c:pt>
                <c:pt idx="326">
                  <c:v>532.45277040633152</c:v>
                </c:pt>
                <c:pt idx="327">
                  <c:v>523.09105895830862</c:v>
                </c:pt>
                <c:pt idx="328">
                  <c:v>513.69342671995912</c:v>
                </c:pt>
                <c:pt idx="329">
                  <c:v>504.26039683007809</c:v>
                </c:pt>
                <c:pt idx="330">
                  <c:v>494.79248852636556</c:v>
                </c:pt>
                <c:pt idx="331">
                  <c:v>485.29021710894841</c:v>
                </c:pt>
                <c:pt idx="332">
                  <c:v>475.754093905974</c:v>
                </c:pt>
                <c:pt idx="333">
                  <c:v>466.18462624124152</c:v>
                </c:pt>
                <c:pt idx="334">
                  <c:v>456.58231740383752</c:v>
                </c:pt>
                <c:pt idx="335">
                  <c:v>446.94766661974091</c:v>
                </c:pt>
                <c:pt idx="336">
                  <c:v>437.28116902536215</c:v>
                </c:pt>
                <c:pt idx="337">
                  <c:v>427.5833156429822</c:v>
                </c:pt>
                <c:pt idx="338">
                  <c:v>417.85459335805558</c:v>
                </c:pt>
                <c:pt idx="339">
                  <c:v>408.09548489834151</c:v>
                </c:pt>
                <c:pt idx="340">
                  <c:v>398.30646881482789</c:v>
                </c:pt>
                <c:pt idx="341">
                  <c:v>388.48801946441199</c:v>
                </c:pt>
                <c:pt idx="342">
                  <c:v>378.64060699430155</c:v>
                </c:pt>
                <c:pt idx="343">
                  <c:v>368.76469732810045</c:v>
                </c:pt>
                <c:pt idx="344">
                  <c:v>358.86075215354271</c:v>
                </c:pt>
                <c:pt idx="345">
                  <c:v>348.92922891183849</c:v>
                </c:pt>
                <c:pt idx="346">
                  <c:v>338.97058078859612</c:v>
                </c:pt>
                <c:pt idx="347">
                  <c:v>328.98525670628396</c:v>
                </c:pt>
                <c:pt idx="348">
                  <c:v>318.97370131819576</c:v>
                </c:pt>
                <c:pt idx="349">
                  <c:v>308.93635500388422</c:v>
                </c:pt>
                <c:pt idx="350">
                  <c:v>298.87365386602647</c:v>
                </c:pt>
                <c:pt idx="351">
                  <c:v>288.78602972868595</c:v>
                </c:pt>
                <c:pt idx="352">
                  <c:v>278.67391013693521</c:v>
                </c:pt>
                <c:pt idx="353">
                  <c:v>268.53771835780447</c:v>
                </c:pt>
                <c:pt idx="354">
                  <c:v>258.37787338252099</c:v>
                </c:pt>
                <c:pt idx="355">
                  <c:v>248.19478993000413</c:v>
                </c:pt>
                <c:pt idx="356">
                  <c:v>237.98887845158214</c:v>
                </c:pt>
                <c:pt idx="357">
                  <c:v>227.76054513689584</c:v>
                </c:pt>
                <c:pt idx="358">
                  <c:v>217.51019192095595</c:v>
                </c:pt>
                <c:pt idx="359">
                  <c:v>207.23821649231988</c:v>
                </c:pt>
                <c:pt idx="360">
                  <c:v>196.94501230235514</c:v>
                </c:pt>
                <c:pt idx="361">
                  <c:v>186.63096857555635</c:v>
                </c:pt>
                <c:pt idx="362">
                  <c:v>176.29647032088332</c:v>
                </c:pt>
                <c:pt idx="363">
                  <c:v>165.94189834408795</c:v>
                </c:pt>
                <c:pt idx="364">
                  <c:v>155.56762926099847</c:v>
                </c:pt>
                <c:pt idx="365">
                  <c:v>145.17403551172944</c:v>
                </c:pt>
                <c:pt idx="366">
                  <c:v>134.76148537578661</c:v>
                </c:pt>
                <c:pt idx="367">
                  <c:v>124.33034298803619</c:v>
                </c:pt>
                <c:pt idx="368">
                  <c:v>113.88096835550856</c:v>
                </c:pt>
                <c:pt idx="369">
                  <c:v>103.41371737500639</c:v>
                </c:pt>
                <c:pt idx="370">
                  <c:v>92.928941851488531</c:v>
                </c:pt>
                <c:pt idx="371">
                  <c:v>82.426989517200496</c:v>
                </c:pt>
                <c:pt idx="372">
                  <c:v>71.908204051523498</c:v>
                </c:pt>
                <c:pt idx="373">
                  <c:v>61.372925101514092</c:v>
                </c:pt>
                <c:pt idx="374">
                  <c:v>50.821488303107266</c:v>
                </c:pt>
                <c:pt idx="375">
                  <c:v>40.254225302955945</c:v>
                </c:pt>
                <c:pt idx="376">
                  <c:v>29.671463780880597</c:v>
                </c:pt>
                <c:pt idx="377">
                  <c:v>19.07352747290307</c:v>
                </c:pt>
                <c:pt idx="378">
                  <c:v>8.4607361948391766</c:v>
                </c:pt>
                <c:pt idx="379">
                  <c:v>-2.1665941335748737</c:v>
                </c:pt>
                <c:pt idx="380">
                  <c:v>-2.1772286619699859</c:v>
                </c:pt>
                <c:pt idx="381">
                  <c:v>-2.187863204436888</c:v>
                </c:pt>
                <c:pt idx="382">
                  <c:v>-2.1984977609752741</c:v>
                </c:pt>
                <c:pt idx="383">
                  <c:v>-2.2091323315848381</c:v>
                </c:pt>
                <c:pt idx="384">
                  <c:v>-2.2197669162652747</c:v>
                </c:pt>
                <c:pt idx="385">
                  <c:v>-2.2304015150162777</c:v>
                </c:pt>
                <c:pt idx="386">
                  <c:v>-2.2410361278375417</c:v>
                </c:pt>
                <c:pt idx="387">
                  <c:v>-2.2516707547287611</c:v>
                </c:pt>
                <c:pt idx="388">
                  <c:v>-2.26230539568963</c:v>
                </c:pt>
                <c:pt idx="389">
                  <c:v>-2.2729400507198423</c:v>
                </c:pt>
                <c:pt idx="390">
                  <c:v>-2.2835747198190925</c:v>
                </c:pt>
                <c:pt idx="391">
                  <c:v>-2.2942094029870748</c:v>
                </c:pt>
                <c:pt idx="392">
                  <c:v>-2.3048441002234834</c:v>
                </c:pt>
                <c:pt idx="393">
                  <c:v>-2.3154788115280129</c:v>
                </c:pt>
                <c:pt idx="394">
                  <c:v>-2.3261135369003574</c:v>
                </c:pt>
                <c:pt idx="395">
                  <c:v>-2.3367482763402108</c:v>
                </c:pt>
                <c:pt idx="396">
                  <c:v>-2.347383029847268</c:v>
                </c:pt>
                <c:pt idx="397">
                  <c:v>-2.3580177974212226</c:v>
                </c:pt>
                <c:pt idx="398">
                  <c:v>-2.3686525790617696</c:v>
                </c:pt>
                <c:pt idx="399">
                  <c:v>-2.3792873747686025</c:v>
                </c:pt>
                <c:pt idx="400">
                  <c:v>-2.3899221845414163</c:v>
                </c:pt>
                <c:pt idx="401">
                  <c:v>-2.4005570083799048</c:v>
                </c:pt>
                <c:pt idx="402">
                  <c:v>-2.4111918462837627</c:v>
                </c:pt>
                <c:pt idx="403">
                  <c:v>-2.4218266982526839</c:v>
                </c:pt>
                <c:pt idx="404">
                  <c:v>-2.432461564286363</c:v>
                </c:pt>
                <c:pt idx="405">
                  <c:v>-2.4430964443844942</c:v>
                </c:pt>
                <c:pt idx="406">
                  <c:v>-2.4537313385467718</c:v>
                </c:pt>
                <c:pt idx="407">
                  <c:v>-2.4643662467728902</c:v>
                </c:pt>
                <c:pt idx="408">
                  <c:v>-2.4750011690625433</c:v>
                </c:pt>
                <c:pt idx="409">
                  <c:v>-2.4856361054154261</c:v>
                </c:pt>
                <c:pt idx="410">
                  <c:v>-2.4962710558312327</c:v>
                </c:pt>
                <c:pt idx="411">
                  <c:v>-2.5069060203096569</c:v>
                </c:pt>
                <c:pt idx="412">
                  <c:v>-2.5175409988503938</c:v>
                </c:pt>
                <c:pt idx="413">
                  <c:v>-2.5281759914531374</c:v>
                </c:pt>
                <c:pt idx="414">
                  <c:v>-2.5388109981175817</c:v>
                </c:pt>
                <c:pt idx="415">
                  <c:v>-2.5494460188434216</c:v>
                </c:pt>
                <c:pt idx="416">
                  <c:v>-2.5600810536303511</c:v>
                </c:pt>
                <c:pt idx="417">
                  <c:v>-2.5707161024780647</c:v>
                </c:pt>
                <c:pt idx="418">
                  <c:v>-2.5813511653862569</c:v>
                </c:pt>
                <c:pt idx="419">
                  <c:v>-2.5919862423546216</c:v>
                </c:pt>
                <c:pt idx="420">
                  <c:v>-2.6026213333828534</c:v>
                </c:pt>
                <c:pt idx="421">
                  <c:v>-2.6132564384706467</c:v>
                </c:pt>
                <c:pt idx="422">
                  <c:v>-2.623891557617696</c:v>
                </c:pt>
                <c:pt idx="423">
                  <c:v>-2.6345266908236957</c:v>
                </c:pt>
                <c:pt idx="424">
                  <c:v>-2.6451618380883399</c:v>
                </c:pt>
                <c:pt idx="425">
                  <c:v>-2.6557969994113231</c:v>
                </c:pt>
                <c:pt idx="426">
                  <c:v>-2.6664321747923396</c:v>
                </c:pt>
                <c:pt idx="427">
                  <c:v>-2.677067364231084</c:v>
                </c:pt>
                <c:pt idx="428">
                  <c:v>-2.6877025677272508</c:v>
                </c:pt>
                <c:pt idx="429">
                  <c:v>-2.6983377852805344</c:v>
                </c:pt>
                <c:pt idx="430">
                  <c:v>-2.7089730168906287</c:v>
                </c:pt>
                <c:pt idx="431">
                  <c:v>-2.7196082625572284</c:v>
                </c:pt>
                <c:pt idx="432">
                  <c:v>-2.7302435222800279</c:v>
                </c:pt>
                <c:pt idx="433">
                  <c:v>-2.7408787960587215</c:v>
                </c:pt>
                <c:pt idx="434">
                  <c:v>-2.7515140838930039</c:v>
                </c:pt>
                <c:pt idx="435">
                  <c:v>-2.7621493857825694</c:v>
                </c:pt>
                <c:pt idx="436">
                  <c:v>-2.7727847017271126</c:v>
                </c:pt>
                <c:pt idx="437">
                  <c:v>-2.7834200317263273</c:v>
                </c:pt>
                <c:pt idx="438">
                  <c:v>-2.7940553757799087</c:v>
                </c:pt>
                <c:pt idx="439">
                  <c:v>-2.8046907338875506</c:v>
                </c:pt>
                <c:pt idx="440">
                  <c:v>-2.8153261060489481</c:v>
                </c:pt>
                <c:pt idx="441">
                  <c:v>-2.825961492263795</c:v>
                </c:pt>
                <c:pt idx="442">
                  <c:v>-2.8365968925317859</c:v>
                </c:pt>
                <c:pt idx="443">
                  <c:v>-2.8472323068526153</c:v>
                </c:pt>
                <c:pt idx="444">
                  <c:v>-2.857867735225978</c:v>
                </c:pt>
                <c:pt idx="445">
                  <c:v>-2.8685031776515681</c:v>
                </c:pt>
                <c:pt idx="446">
                  <c:v>-2.8791386341290801</c:v>
                </c:pt>
                <c:pt idx="447">
                  <c:v>-2.8897741046582084</c:v>
                </c:pt>
                <c:pt idx="448">
                  <c:v>-2.9004095892386479</c:v>
                </c:pt>
                <c:pt idx="449">
                  <c:v>-2.9110450878700926</c:v>
                </c:pt>
                <c:pt idx="450">
                  <c:v>-2.9216806005522371</c:v>
                </c:pt>
                <c:pt idx="451">
                  <c:v>-2.9323161272847758</c:v>
                </c:pt>
                <c:pt idx="452">
                  <c:v>-2.9429516680674035</c:v>
                </c:pt>
                <c:pt idx="453">
                  <c:v>-2.9535872228998143</c:v>
                </c:pt>
                <c:pt idx="454">
                  <c:v>-2.9642227917817028</c:v>
                </c:pt>
                <c:pt idx="455">
                  <c:v>-2.9748583747127637</c:v>
                </c:pt>
                <c:pt idx="456">
                  <c:v>-2.9854939716926912</c:v>
                </c:pt>
                <c:pt idx="457">
                  <c:v>-2.99612958272118</c:v>
                </c:pt>
                <c:pt idx="458">
                  <c:v>-3.0067652077979248</c:v>
                </c:pt>
                <c:pt idx="459">
                  <c:v>-3.0174008469226199</c:v>
                </c:pt>
                <c:pt idx="460">
                  <c:v>-3.0280365000949594</c:v>
                </c:pt>
                <c:pt idx="461">
                  <c:v>-3.0386721673146386</c:v>
                </c:pt>
                <c:pt idx="462">
                  <c:v>-3.0493078485813516</c:v>
                </c:pt>
                <c:pt idx="463">
                  <c:v>-3.0599435438947928</c:v>
                </c:pt>
                <c:pt idx="464">
                  <c:v>-3.0705792532546567</c:v>
                </c:pt>
                <c:pt idx="465">
                  <c:v>-3.0812149766606383</c:v>
                </c:pt>
                <c:pt idx="466">
                  <c:v>-3.0918507141124318</c:v>
                </c:pt>
                <c:pt idx="467">
                  <c:v>-3.102486465609732</c:v>
                </c:pt>
                <c:pt idx="468">
                  <c:v>-3.1131222311522331</c:v>
                </c:pt>
                <c:pt idx="469">
                  <c:v>-3.1237580107396297</c:v>
                </c:pt>
                <c:pt idx="470">
                  <c:v>-3.1343938043716166</c:v>
                </c:pt>
                <c:pt idx="471">
                  <c:v>-3.145029612047888</c:v>
                </c:pt>
                <c:pt idx="472">
                  <c:v>-3.1556654337681387</c:v>
                </c:pt>
                <c:pt idx="473">
                  <c:v>-3.1663012695320631</c:v>
                </c:pt>
                <c:pt idx="474">
                  <c:v>-3.1769371193393563</c:v>
                </c:pt>
                <c:pt idx="475">
                  <c:v>-3.1875729831897122</c:v>
                </c:pt>
                <c:pt idx="476">
                  <c:v>-3.1982088610828256</c:v>
                </c:pt>
                <c:pt idx="477">
                  <c:v>-3.2088447530183912</c:v>
                </c:pt>
                <c:pt idx="478">
                  <c:v>-3.2194806589961038</c:v>
                </c:pt>
                <c:pt idx="479">
                  <c:v>-3.2301165790156574</c:v>
                </c:pt>
                <c:pt idx="480">
                  <c:v>-3.2407525130767469</c:v>
                </c:pt>
                <c:pt idx="481">
                  <c:v>-3.2513884611790669</c:v>
                </c:pt>
                <c:pt idx="482">
                  <c:v>-3.2620244233223121</c:v>
                </c:pt>
                <c:pt idx="483">
                  <c:v>-3.2726603995061767</c:v>
                </c:pt>
                <c:pt idx="484">
                  <c:v>-3.283296389730356</c:v>
                </c:pt>
                <c:pt idx="485">
                  <c:v>-3.293932393994544</c:v>
                </c:pt>
                <c:pt idx="486">
                  <c:v>-3.3045684122984356</c:v>
                </c:pt>
                <c:pt idx="487">
                  <c:v>-3.3152044446417253</c:v>
                </c:pt>
                <c:pt idx="488">
                  <c:v>-3.3258404910241075</c:v>
                </c:pt>
                <c:pt idx="489">
                  <c:v>-3.3364765514452772</c:v>
                </c:pt>
                <c:pt idx="490">
                  <c:v>-3.3471126259049289</c:v>
                </c:pt>
                <c:pt idx="491">
                  <c:v>-3.3577487144027574</c:v>
                </c:pt>
                <c:pt idx="492">
                  <c:v>-3.3683848169384571</c:v>
                </c:pt>
                <c:pt idx="493">
                  <c:v>-3.3790209335117227</c:v>
                </c:pt>
                <c:pt idx="494">
                  <c:v>-3.389657064122249</c:v>
                </c:pt>
                <c:pt idx="495">
                  <c:v>-3.4002932087697304</c:v>
                </c:pt>
                <c:pt idx="496">
                  <c:v>-3.4109293674538614</c:v>
                </c:pt>
                <c:pt idx="497">
                  <c:v>-3.421565540174337</c:v>
                </c:pt>
                <c:pt idx="498">
                  <c:v>-3.4322017269308516</c:v>
                </c:pt>
                <c:pt idx="499">
                  <c:v>-3.4428379277231</c:v>
                </c:pt>
                <c:pt idx="500">
                  <c:v>-3.4534741425507769</c:v>
                </c:pt>
                <c:pt idx="501">
                  <c:v>-3.464110371413577</c:v>
                </c:pt>
                <c:pt idx="502">
                  <c:v>-3.4747466143111949</c:v>
                </c:pt>
                <c:pt idx="503">
                  <c:v>-3.4853828712433255</c:v>
                </c:pt>
                <c:pt idx="504">
                  <c:v>-3.4960191422096631</c:v>
                </c:pt>
                <c:pt idx="505">
                  <c:v>-3.5066554272099029</c:v>
                </c:pt>
                <c:pt idx="506">
                  <c:v>-3.5172917262437391</c:v>
                </c:pt>
                <c:pt idx="507">
                  <c:v>-3.5279280393108663</c:v>
                </c:pt>
                <c:pt idx="508">
                  <c:v>-3.5385643664109798</c:v>
                </c:pt>
                <c:pt idx="509">
                  <c:v>-3.5492007075437737</c:v>
                </c:pt>
                <c:pt idx="510">
                  <c:v>-3.5598370627089428</c:v>
                </c:pt>
                <c:pt idx="511">
                  <c:v>-3.5704734319061822</c:v>
                </c:pt>
                <c:pt idx="512">
                  <c:v>-3.5811098151351861</c:v>
                </c:pt>
                <c:pt idx="513">
                  <c:v>-3.5917462123956496</c:v>
                </c:pt>
                <c:pt idx="514">
                  <c:v>-3.6023826236872676</c:v>
                </c:pt>
                <c:pt idx="515">
                  <c:v>-3.6130190490097345</c:v>
                </c:pt>
                <c:pt idx="516">
                  <c:v>-3.6236554883627448</c:v>
                </c:pt>
                <c:pt idx="517">
                  <c:v>-3.6342919417459933</c:v>
                </c:pt>
                <c:pt idx="518">
                  <c:v>-3.6449284091591752</c:v>
                </c:pt>
                <c:pt idx="519">
                  <c:v>-3.6555648906019851</c:v>
                </c:pt>
                <c:pt idx="520">
                  <c:v>-3.6662013860741176</c:v>
                </c:pt>
                <c:pt idx="521">
                  <c:v>-3.6768378955752672</c:v>
                </c:pt>
                <c:pt idx="522">
                  <c:v>-3.6874744191051287</c:v>
                </c:pt>
                <c:pt idx="523">
                  <c:v>-3.6981109566633972</c:v>
                </c:pt>
                <c:pt idx="524">
                  <c:v>-3.7087475082497674</c:v>
                </c:pt>
                <c:pt idx="525">
                  <c:v>-3.7193840738639339</c:v>
                </c:pt>
                <c:pt idx="526">
                  <c:v>-3.7300206535055915</c:v>
                </c:pt>
                <c:pt idx="527">
                  <c:v>-3.7406572471744353</c:v>
                </c:pt>
                <c:pt idx="528">
                  <c:v>-3.7512938548701595</c:v>
                </c:pt>
                <c:pt idx="529">
                  <c:v>-3.7619304765924593</c:v>
                </c:pt>
                <c:pt idx="530">
                  <c:v>-3.7725671123410289</c:v>
                </c:pt>
                <c:pt idx="531">
                  <c:v>-3.7832037621155639</c:v>
                </c:pt>
                <c:pt idx="532">
                  <c:v>-3.7938404259157585</c:v>
                </c:pt>
                <c:pt idx="533">
                  <c:v>-3.8044771037413079</c:v>
                </c:pt>
                <c:pt idx="534">
                  <c:v>-3.8151137955919063</c:v>
                </c:pt>
                <c:pt idx="535">
                  <c:v>-3.8257505014672493</c:v>
                </c:pt>
                <c:pt idx="536">
                  <c:v>-3.8363872213670311</c:v>
                </c:pt>
                <c:pt idx="537">
                  <c:v>-3.8470239552909464</c:v>
                </c:pt>
                <c:pt idx="538">
                  <c:v>-3.8576607032386905</c:v>
                </c:pt>
                <c:pt idx="539">
                  <c:v>-3.8682974652099578</c:v>
                </c:pt>
                <c:pt idx="540">
                  <c:v>-3.8789342412044436</c:v>
                </c:pt>
                <c:pt idx="541">
                  <c:v>-3.8895710312218421</c:v>
                </c:pt>
                <c:pt idx="542">
                  <c:v>-3.9002078352618486</c:v>
                </c:pt>
                <c:pt idx="543">
                  <c:v>-3.9108446533241579</c:v>
                </c:pt>
                <c:pt idx="544">
                  <c:v>-3.9214814854084645</c:v>
                </c:pt>
                <c:pt idx="545">
                  <c:v>-3.9321183315144634</c:v>
                </c:pt>
                <c:pt idx="546">
                  <c:v>-3.9427551916418495</c:v>
                </c:pt>
                <c:pt idx="547">
                  <c:v>-3.9533920657903177</c:v>
                </c:pt>
                <c:pt idx="548">
                  <c:v>-3.9640289539595628</c:v>
                </c:pt>
                <c:pt idx="549">
                  <c:v>-3.9746658561492798</c:v>
                </c:pt>
                <c:pt idx="550">
                  <c:v>-3.9853027723591632</c:v>
                </c:pt>
                <c:pt idx="551">
                  <c:v>-3.9959397025889083</c:v>
                </c:pt>
                <c:pt idx="552">
                  <c:v>-4.0065766468382096</c:v>
                </c:pt>
                <c:pt idx="553">
                  <c:v>-4.017213605106762</c:v>
                </c:pt>
                <c:pt idx="554">
                  <c:v>-4.0278505773942603</c:v>
                </c:pt>
                <c:pt idx="555">
                  <c:v>-4.0384875637004001</c:v>
                </c:pt>
                <c:pt idx="556">
                  <c:v>-4.0491245640248756</c:v>
                </c:pt>
                <c:pt idx="557">
                  <c:v>-4.0597615783673815</c:v>
                </c:pt>
                <c:pt idx="558">
                  <c:v>-4.070398606727613</c:v>
                </c:pt>
                <c:pt idx="559">
                  <c:v>-4.0810356491052646</c:v>
                </c:pt>
                <c:pt idx="560">
                  <c:v>-4.0916727055000317</c:v>
                </c:pt>
                <c:pt idx="561">
                  <c:v>-4.1023097759116087</c:v>
                </c:pt>
                <c:pt idx="562">
                  <c:v>-4.112946860339691</c:v>
                </c:pt>
                <c:pt idx="563">
                  <c:v>-4.123583958783974</c:v>
                </c:pt>
                <c:pt idx="564">
                  <c:v>-4.1342210712441512</c:v>
                </c:pt>
                <c:pt idx="565">
                  <c:v>-4.1448581977199188</c:v>
                </c:pt>
                <c:pt idx="566">
                  <c:v>-4.1554953382109714</c:v>
                </c:pt>
                <c:pt idx="567">
                  <c:v>-4.1661324927170034</c:v>
                </c:pt>
                <c:pt idx="568">
                  <c:v>-4.1767696612377101</c:v>
                </c:pt>
                <c:pt idx="569">
                  <c:v>-4.187406843772786</c:v>
                </c:pt>
                <c:pt idx="570">
                  <c:v>-4.1980440403219266</c:v>
                </c:pt>
                <c:pt idx="571">
                  <c:v>-4.2086812508848261</c:v>
                </c:pt>
                <c:pt idx="572">
                  <c:v>-4.2193184754611801</c:v>
                </c:pt>
                <c:pt idx="573">
                  <c:v>-4.2299557140506838</c:v>
                </c:pt>
                <c:pt idx="574">
                  <c:v>-4.2405929666530318</c:v>
                </c:pt>
                <c:pt idx="575">
                  <c:v>-4.2512302332679184</c:v>
                </c:pt>
                <c:pt idx="576">
                  <c:v>-4.261867513895039</c:v>
                </c:pt>
                <c:pt idx="577">
                  <c:v>-4.2725048085340891</c:v>
                </c:pt>
                <c:pt idx="578">
                  <c:v>-4.283142117184763</c:v>
                </c:pt>
                <c:pt idx="579">
                  <c:v>-4.2937794398467561</c:v>
                </c:pt>
                <c:pt idx="580">
                  <c:v>-4.304416776519763</c:v>
                </c:pt>
                <c:pt idx="581">
                  <c:v>-4.3150541272034788</c:v>
                </c:pt>
                <c:pt idx="582">
                  <c:v>-4.3256914918975991</c:v>
                </c:pt>
                <c:pt idx="583">
                  <c:v>-4.3363288706018182</c:v>
                </c:pt>
                <c:pt idx="584">
                  <c:v>-4.3469662633158306</c:v>
                </c:pt>
                <c:pt idx="585">
                  <c:v>-4.3576036700393326</c:v>
                </c:pt>
                <c:pt idx="586">
                  <c:v>-4.3682410907720177</c:v>
                </c:pt>
                <c:pt idx="587">
                  <c:v>-4.3788785255135823</c:v>
                </c:pt>
                <c:pt idx="588">
                  <c:v>-4.3895159742637206</c:v>
                </c:pt>
                <c:pt idx="589">
                  <c:v>-4.4001534370221274</c:v>
                </c:pt>
                <c:pt idx="590">
                  <c:v>-4.4107909137884986</c:v>
                </c:pt>
                <c:pt idx="591">
                  <c:v>-4.4214284045625281</c:v>
                </c:pt>
                <c:pt idx="592">
                  <c:v>-4.4320659093439119</c:v>
                </c:pt>
                <c:pt idx="593">
                  <c:v>-4.4427034281323445</c:v>
                </c:pt>
                <c:pt idx="594">
                  <c:v>-4.4533409609275214</c:v>
                </c:pt>
                <c:pt idx="595">
                  <c:v>-4.463978507729137</c:v>
                </c:pt>
                <c:pt idx="596">
                  <c:v>-4.4746160685368865</c:v>
                </c:pt>
                <c:pt idx="597">
                  <c:v>-4.4852536433504646</c:v>
                </c:pt>
                <c:pt idx="598">
                  <c:v>-4.4958912321695674</c:v>
                </c:pt>
                <c:pt idx="599">
                  <c:v>-4.5065288349938895</c:v>
                </c:pt>
                <c:pt idx="600">
                  <c:v>-4.5171664518231252</c:v>
                </c:pt>
                <c:pt idx="601">
                  <c:v>-4.5278040826569699</c:v>
                </c:pt>
                <c:pt idx="602">
                  <c:v>-4.538441727495119</c:v>
                </c:pt>
                <c:pt idx="603">
                  <c:v>-4.5490793863372669</c:v>
                </c:pt>
                <c:pt idx="604">
                  <c:v>-4.55971705918311</c:v>
                </c:pt>
                <c:pt idx="605">
                  <c:v>-4.5703547460323417</c:v>
                </c:pt>
                <c:pt idx="606">
                  <c:v>-4.5809924468846583</c:v>
                </c:pt>
                <c:pt idx="607">
                  <c:v>-4.5916301617397544</c:v>
                </c:pt>
                <c:pt idx="608">
                  <c:v>-4.6022678905973251</c:v>
                </c:pt>
                <c:pt idx="609">
                  <c:v>-4.6129056334570659</c:v>
                </c:pt>
                <c:pt idx="610">
                  <c:v>-4.6235433903186713</c:v>
                </c:pt>
                <c:pt idx="611">
                  <c:v>-4.6341811611818367</c:v>
                </c:pt>
                <c:pt idx="612">
                  <c:v>-4.6448189460462563</c:v>
                </c:pt>
                <c:pt idx="613">
                  <c:v>-4.6554567449116266</c:v>
                </c:pt>
                <c:pt idx="614">
                  <c:v>-4.666094557777642</c:v>
                </c:pt>
                <c:pt idx="615">
                  <c:v>-4.676732384643997</c:v>
                </c:pt>
                <c:pt idx="616">
                  <c:v>-4.6873702255103877</c:v>
                </c:pt>
                <c:pt idx="617">
                  <c:v>-4.6980080803765087</c:v>
                </c:pt>
                <c:pt idx="618">
                  <c:v>-4.7086459492420554</c:v>
                </c:pt>
                <c:pt idx="619">
                  <c:v>-4.719283832106723</c:v>
                </c:pt>
                <c:pt idx="620">
                  <c:v>-4.729921728970206</c:v>
                </c:pt>
                <c:pt idx="621">
                  <c:v>-4.7405596398321999</c:v>
                </c:pt>
                <c:pt idx="622">
                  <c:v>-4.7511975646923998</c:v>
                </c:pt>
                <c:pt idx="623">
                  <c:v>-4.7618355035505013</c:v>
                </c:pt>
                <c:pt idx="624">
                  <c:v>-4.7724734564061988</c:v>
                </c:pt>
                <c:pt idx="625">
                  <c:v>-4.7831114232591876</c:v>
                </c:pt>
                <c:pt idx="626">
                  <c:v>-4.7937494041091631</c:v>
                </c:pt>
                <c:pt idx="627">
                  <c:v>-4.8043873989558206</c:v>
                </c:pt>
                <c:pt idx="628">
                  <c:v>-4.8150254077988546</c:v>
                </c:pt>
                <c:pt idx="629">
                  <c:v>-4.8256634306379604</c:v>
                </c:pt>
                <c:pt idx="630">
                  <c:v>-4.8363014674728335</c:v>
                </c:pt>
                <c:pt idx="631">
                  <c:v>-4.8469395183031692</c:v>
                </c:pt>
                <c:pt idx="632">
                  <c:v>-4.8575775831286618</c:v>
                </c:pt>
                <c:pt idx="633">
                  <c:v>-4.8682156619490078</c:v>
                </c:pt>
                <c:pt idx="634">
                  <c:v>-4.8788537547639015</c:v>
                </c:pt>
                <c:pt idx="635">
                  <c:v>-4.8894918615730383</c:v>
                </c:pt>
                <c:pt idx="636">
                  <c:v>-4.9001299823761135</c:v>
                </c:pt>
                <c:pt idx="637">
                  <c:v>-4.9107681171728217</c:v>
                </c:pt>
                <c:pt idx="638">
                  <c:v>-4.9214062659628581</c:v>
                </c:pt>
                <c:pt idx="639">
                  <c:v>-4.9320444287459182</c:v>
                </c:pt>
                <c:pt idx="640">
                  <c:v>-4.9426826055216972</c:v>
                </c:pt>
                <c:pt idx="641">
                  <c:v>-4.9533207962898906</c:v>
                </c:pt>
                <c:pt idx="642">
                  <c:v>-4.9639590010501937</c:v>
                </c:pt>
                <c:pt idx="643">
                  <c:v>-4.974597219802301</c:v>
                </c:pt>
                <c:pt idx="644">
                  <c:v>-4.9852354525459086</c:v>
                </c:pt>
                <c:pt idx="645">
                  <c:v>-4.9958736992807111</c:v>
                </c:pt>
                <c:pt idx="646">
                  <c:v>-5.0065119600064039</c:v>
                </c:pt>
                <c:pt idx="647">
                  <c:v>-5.0171502347226813</c:v>
                </c:pt>
                <c:pt idx="648">
                  <c:v>-5.0277885234292397</c:v>
                </c:pt>
                <c:pt idx="649">
                  <c:v>-5.0384268261257743</c:v>
                </c:pt>
                <c:pt idx="650">
                  <c:v>-5.0490651428119797</c:v>
                </c:pt>
                <c:pt idx="651">
                  <c:v>-5.0597034734875512</c:v>
                </c:pt>
                <c:pt idx="652">
                  <c:v>-5.0703418181521842</c:v>
                </c:pt>
                <c:pt idx="653">
                  <c:v>-5.080980176805574</c:v>
                </c:pt>
                <c:pt idx="654">
                  <c:v>-5.091618549447416</c:v>
                </c:pt>
                <c:pt idx="655">
                  <c:v>-5.1022569360774055</c:v>
                </c:pt>
                <c:pt idx="656">
                  <c:v>-5.1128953366952379</c:v>
                </c:pt>
                <c:pt idx="657">
                  <c:v>-5.1235337513006076</c:v>
                </c:pt>
                <c:pt idx="658">
                  <c:v>-5.134172179893211</c:v>
                </c:pt>
                <c:pt idx="659">
                  <c:v>-5.1448106224727423</c:v>
                </c:pt>
                <c:pt idx="660">
                  <c:v>-5.1554490790388972</c:v>
                </c:pt>
                <c:pt idx="661">
                  <c:v>-5.1660875495913707</c:v>
                </c:pt>
                <c:pt idx="662">
                  <c:v>-5.1767260341298584</c:v>
                </c:pt>
                <c:pt idx="663">
                  <c:v>-5.1873645326540556</c:v>
                </c:pt>
                <c:pt idx="664">
                  <c:v>-5.1980030451636576</c:v>
                </c:pt>
                <c:pt idx="665">
                  <c:v>-5.2086415716583598</c:v>
                </c:pt>
                <c:pt idx="666">
                  <c:v>-5.2192801121378576</c:v>
                </c:pt>
                <c:pt idx="667">
                  <c:v>-5.2299186666018453</c:v>
                </c:pt>
                <c:pt idx="668">
                  <c:v>-5.2405572350500194</c:v>
                </c:pt>
                <c:pt idx="669">
                  <c:v>-5.251195817482075</c:v>
                </c:pt>
                <c:pt idx="670">
                  <c:v>-5.2618344138977067</c:v>
                </c:pt>
                <c:pt idx="671">
                  <c:v>-5.2724730242966107</c:v>
                </c:pt>
                <c:pt idx="672">
                  <c:v>-5.2831116486784815</c:v>
                </c:pt>
                <c:pt idx="673">
                  <c:v>-5.2937502870430144</c:v>
                </c:pt>
                <c:pt idx="674">
                  <c:v>-5.3043889393899057</c:v>
                </c:pt>
                <c:pt idx="675">
                  <c:v>-5.3150276057188499</c:v>
                </c:pt>
                <c:pt idx="676">
                  <c:v>-5.3256662860295423</c:v>
                </c:pt>
                <c:pt idx="677">
                  <c:v>-5.3363049803216791</c:v>
                </c:pt>
                <c:pt idx="678">
                  <c:v>-5.3469436885949548</c:v>
                </c:pt>
                <c:pt idx="679">
                  <c:v>-5.3575824108490648</c:v>
                </c:pt>
                <c:pt idx="680">
                  <c:v>-5.3682211470837045</c:v>
                </c:pt>
                <c:pt idx="681">
                  <c:v>-5.3788598972985691</c:v>
                </c:pt>
                <c:pt idx="682">
                  <c:v>-5.3894986614933549</c:v>
                </c:pt>
                <c:pt idx="683">
                  <c:v>-5.4001374396677564</c:v>
                </c:pt>
                <c:pt idx="684">
                  <c:v>-5.4107762318214689</c:v>
                </c:pt>
                <c:pt idx="685">
                  <c:v>-5.4214150379541879</c:v>
                </c:pt>
                <c:pt idx="686">
                  <c:v>-5.4320538580656086</c:v>
                </c:pt>
                <c:pt idx="687">
                  <c:v>-5.4426926921554273</c:v>
                </c:pt>
                <c:pt idx="688">
                  <c:v>-5.4533315402233384</c:v>
                </c:pt>
                <c:pt idx="689">
                  <c:v>-5.4639704022690374</c:v>
                </c:pt>
                <c:pt idx="690">
                  <c:v>-5.4746092782922204</c:v>
                </c:pt>
                <c:pt idx="691">
                  <c:v>-5.485248168292582</c:v>
                </c:pt>
                <c:pt idx="692">
                  <c:v>-5.4958870722698174</c:v>
                </c:pt>
                <c:pt idx="693">
                  <c:v>-5.506525990223623</c:v>
                </c:pt>
                <c:pt idx="694">
                  <c:v>-5.5171649221536931</c:v>
                </c:pt>
                <c:pt idx="695">
                  <c:v>-5.5278038680597241</c:v>
                </c:pt>
                <c:pt idx="696">
                  <c:v>-5.5384428279414104</c:v>
                </c:pt>
                <c:pt idx="697">
                  <c:v>-5.5490818017984482</c:v>
                </c:pt>
                <c:pt idx="698">
                  <c:v>-5.559720789630533</c:v>
                </c:pt>
                <c:pt idx="699">
                  <c:v>-5.5703597914373599</c:v>
                </c:pt>
                <c:pt idx="700">
                  <c:v>-5.5809988072186236</c:v>
                </c:pt>
                <c:pt idx="701">
                  <c:v>-5.5916378369740203</c:v>
                </c:pt>
                <c:pt idx="702">
                  <c:v>-5.6022768807032453</c:v>
                </c:pt>
                <c:pt idx="703">
                  <c:v>-5.6129159384059948</c:v>
                </c:pt>
                <c:pt idx="704">
                  <c:v>-5.6235550100819633</c:v>
                </c:pt>
                <c:pt idx="705">
                  <c:v>-5.6341940957308463</c:v>
                </c:pt>
                <c:pt idx="706">
                  <c:v>-5.644833195352339</c:v>
                </c:pt>
                <c:pt idx="707">
                  <c:v>-5.6554723089461376</c:v>
                </c:pt>
                <c:pt idx="708">
                  <c:v>-5.6661114365119376</c:v>
                </c:pt>
                <c:pt idx="709">
                  <c:v>-5.6767505780494334</c:v>
                </c:pt>
                <c:pt idx="710">
                  <c:v>-5.6873897335583212</c:v>
                </c:pt>
                <c:pt idx="711">
                  <c:v>-5.6980289030382965</c:v>
                </c:pt>
                <c:pt idx="712">
                  <c:v>-5.7086680864890544</c:v>
                </c:pt>
                <c:pt idx="713">
                  <c:v>-5.7193072839102905</c:v>
                </c:pt>
                <c:pt idx="714">
                  <c:v>-5.729946495301701</c:v>
                </c:pt>
                <c:pt idx="715">
                  <c:v>-5.7405857206629802</c:v>
                </c:pt>
                <c:pt idx="716">
                  <c:v>-5.7512249599938245</c:v>
                </c:pt>
                <c:pt idx="717">
                  <c:v>-5.7618642132939293</c:v>
                </c:pt>
                <c:pt idx="718">
                  <c:v>-5.7725034805629898</c:v>
                </c:pt>
                <c:pt idx="719">
                  <c:v>-5.7831427618007014</c:v>
                </c:pt>
                <c:pt idx="720">
                  <c:v>-5.7937820570067595</c:v>
                </c:pt>
                <c:pt idx="721">
                  <c:v>-5.8044213661808595</c:v>
                </c:pt>
                <c:pt idx="722">
                  <c:v>-5.8150606893226975</c:v>
                </c:pt>
                <c:pt idx="723">
                  <c:v>-5.8257000264319689</c:v>
                </c:pt>
                <c:pt idx="724">
                  <c:v>-5.8363393775083692</c:v>
                </c:pt>
                <c:pt idx="725">
                  <c:v>-5.8469787425515936</c:v>
                </c:pt>
                <c:pt idx="726">
                  <c:v>-5.8576181215613374</c:v>
                </c:pt>
                <c:pt idx="727">
                  <c:v>-5.8682575145372962</c:v>
                </c:pt>
                <c:pt idx="728">
                  <c:v>-5.878896921479166</c:v>
                </c:pt>
                <c:pt idx="729">
                  <c:v>-5.8895363423866423</c:v>
                </c:pt>
                <c:pt idx="730">
                  <c:v>-5.9001757772594203</c:v>
                </c:pt>
                <c:pt idx="731">
                  <c:v>-5.9108152260971956</c:v>
                </c:pt>
                <c:pt idx="732">
                  <c:v>-5.9214546888996642</c:v>
                </c:pt>
                <c:pt idx="733">
                  <c:v>-5.9320941656665216</c:v>
                </c:pt>
                <c:pt idx="734">
                  <c:v>-5.9427336563974622</c:v>
                </c:pt>
                <c:pt idx="735">
                  <c:v>-5.9533731610921832</c:v>
                </c:pt>
                <c:pt idx="736">
                  <c:v>-5.964012679750379</c:v>
                </c:pt>
                <c:pt idx="737">
                  <c:v>-5.9746522123717458</c:v>
                </c:pt>
                <c:pt idx="738">
                  <c:v>-5.9852917589559782</c:v>
                </c:pt>
                <c:pt idx="739">
                  <c:v>-5.9959313195027724</c:v>
                </c:pt>
                <c:pt idx="740">
                  <c:v>-6.0065708940118245</c:v>
                </c:pt>
                <c:pt idx="741">
                  <c:v>-6.0172104824828292</c:v>
                </c:pt>
                <c:pt idx="742">
                  <c:v>-6.0278500849154826</c:v>
                </c:pt>
                <c:pt idx="743">
                  <c:v>-6.03848970130948</c:v>
                </c:pt>
                <c:pt idx="744">
                  <c:v>-6.0491293316645169</c:v>
                </c:pt>
                <c:pt idx="745">
                  <c:v>-6.0597689759802895</c:v>
                </c:pt>
                <c:pt idx="746">
                  <c:v>-6.0704086342564931</c:v>
                </c:pt>
                <c:pt idx="747">
                  <c:v>-6.0810483064928231</c:v>
                </c:pt>
                <c:pt idx="748">
                  <c:v>-6.0916879926889749</c:v>
                </c:pt>
                <c:pt idx="749">
                  <c:v>-6.1023276928446446</c:v>
                </c:pt>
                <c:pt idx="750">
                  <c:v>-6.1129674069595277</c:v>
                </c:pt>
                <c:pt idx="751">
                  <c:v>-6.1236071350333194</c:v>
                </c:pt>
                <c:pt idx="752">
                  <c:v>-6.1342468770657161</c:v>
                </c:pt>
                <c:pt idx="753">
                  <c:v>-6.1448866330564131</c:v>
                </c:pt>
                <c:pt idx="754">
                  <c:v>-6.1555264030051058</c:v>
                </c:pt>
                <c:pt idx="755">
                  <c:v>-6.1661661869114894</c:v>
                </c:pt>
                <c:pt idx="756">
                  <c:v>-6.1768059847752603</c:v>
                </c:pt>
                <c:pt idx="757">
                  <c:v>-6.1874457965961138</c:v>
                </c:pt>
                <c:pt idx="758">
                  <c:v>-6.1980856223737462</c:v>
                </c:pt>
                <c:pt idx="759">
                  <c:v>-6.2087254621078527</c:v>
                </c:pt>
                <c:pt idx="760">
                  <c:v>-6.2193653157981288</c:v>
                </c:pt>
                <c:pt idx="761">
                  <c:v>-6.2300051834442698</c:v>
                </c:pt>
                <c:pt idx="762">
                  <c:v>-6.2406450650459719</c:v>
                </c:pt>
                <c:pt idx="763">
                  <c:v>-6.2512849606029306</c:v>
                </c:pt>
                <c:pt idx="764">
                  <c:v>-6.2619248701148411</c:v>
                </c:pt>
                <c:pt idx="765">
                  <c:v>-6.2725647935813997</c:v>
                </c:pt>
                <c:pt idx="766">
                  <c:v>-6.2832047310023018</c:v>
                </c:pt>
                <c:pt idx="767">
                  <c:v>-6.2938446823772436</c:v>
                </c:pt>
                <c:pt idx="768">
                  <c:v>-6.3044846477059204</c:v>
                </c:pt>
                <c:pt idx="769">
                  <c:v>-6.3151246269880277</c:v>
                </c:pt>
                <c:pt idx="770">
                  <c:v>-6.3257646202232607</c:v>
                </c:pt>
                <c:pt idx="771">
                  <c:v>-6.3364046274113157</c:v>
                </c:pt>
                <c:pt idx="772">
                  <c:v>-6.347044648551889</c:v>
                </c:pt>
                <c:pt idx="773">
                  <c:v>-6.357684683644675</c:v>
                </c:pt>
                <c:pt idx="774">
                  <c:v>-6.3683247326893708</c:v>
                </c:pt>
                <c:pt idx="775">
                  <c:v>-6.378964795685671</c:v>
                </c:pt>
                <c:pt idx="776">
                  <c:v>-6.3896048726332717</c:v>
                </c:pt>
                <c:pt idx="777">
                  <c:v>-6.4002449635318683</c:v>
                </c:pt>
                <c:pt idx="778">
                  <c:v>-6.4108850683811571</c:v>
                </c:pt>
                <c:pt idx="779">
                  <c:v>-6.4215251871808334</c:v>
                </c:pt>
                <c:pt idx="780">
                  <c:v>-6.4321653199305935</c:v>
                </c:pt>
                <c:pt idx="781">
                  <c:v>-6.4428054666301326</c:v>
                </c:pt>
                <c:pt idx="782">
                  <c:v>-6.4534456272791463</c:v>
                </c:pt>
                <c:pt idx="783">
                  <c:v>-6.4640858018773306</c:v>
                </c:pt>
                <c:pt idx="784">
                  <c:v>-6.474725990424381</c:v>
                </c:pt>
                <c:pt idx="785">
                  <c:v>-6.4853661929199937</c:v>
                </c:pt>
                <c:pt idx="786">
                  <c:v>-6.4960064093638641</c:v>
                </c:pt>
                <c:pt idx="787">
                  <c:v>-6.5066466397556875</c:v>
                </c:pt>
                <c:pt idx="788">
                  <c:v>-6.5172868840951601</c:v>
                </c:pt>
                <c:pt idx="789">
                  <c:v>-6.5279271423819782</c:v>
                </c:pt>
                <c:pt idx="790">
                  <c:v>-6.5385674146158372</c:v>
                </c:pt>
                <c:pt idx="791">
                  <c:v>-6.5492077007964324</c:v>
                </c:pt>
                <c:pt idx="792">
                  <c:v>-6.5598480009234601</c:v>
                </c:pt>
                <c:pt idx="793">
                  <c:v>-6.5704883149966156</c:v>
                </c:pt>
                <c:pt idx="794">
                  <c:v>-6.5811286430155951</c:v>
                </c:pt>
                <c:pt idx="795">
                  <c:v>-6.591768984980094</c:v>
                </c:pt>
                <c:pt idx="796">
                  <c:v>-6.6024093408898086</c:v>
                </c:pt>
                <c:pt idx="797">
                  <c:v>-6.6130497107444342</c:v>
                </c:pt>
                <c:pt idx="798">
                  <c:v>-6.623690094543667</c:v>
                </c:pt>
                <c:pt idx="799">
                  <c:v>-6.6343304922872024</c:v>
                </c:pt>
                <c:pt idx="800">
                  <c:v>-6.6449709039747367</c:v>
                </c:pt>
                <c:pt idx="801">
                  <c:v>-6.6556113296059651</c:v>
                </c:pt>
                <c:pt idx="802">
                  <c:v>-6.666251769180584</c:v>
                </c:pt>
                <c:pt idx="803">
                  <c:v>-6.6768922226982887</c:v>
                </c:pt>
                <c:pt idx="804">
                  <c:v>-6.6875326901587746</c:v>
                </c:pt>
                <c:pt idx="805">
                  <c:v>-6.6981731715617387</c:v>
                </c:pt>
                <c:pt idx="806">
                  <c:v>-6.7088136669068765</c:v>
                </c:pt>
                <c:pt idx="807">
                  <c:v>-6.7194541761938833</c:v>
                </c:pt>
                <c:pt idx="808">
                  <c:v>-6.7300946994224553</c:v>
                </c:pt>
                <c:pt idx="809">
                  <c:v>-6.7407352365922879</c:v>
                </c:pt>
                <c:pt idx="810">
                  <c:v>-6.7513757877030773</c:v>
                </c:pt>
                <c:pt idx="811">
                  <c:v>-6.762016352754519</c:v>
                </c:pt>
                <c:pt idx="812">
                  <c:v>-6.772656931746309</c:v>
                </c:pt>
                <c:pt idx="813">
                  <c:v>-6.7832975246781437</c:v>
                </c:pt>
                <c:pt idx="814">
                  <c:v>-6.7939381315497185</c:v>
                </c:pt>
                <c:pt idx="815">
                  <c:v>-6.8045787523607295</c:v>
                </c:pt>
                <c:pt idx="816">
                  <c:v>-6.8152193871108722</c:v>
                </c:pt>
                <c:pt idx="817">
                  <c:v>-6.8258600357998427</c:v>
                </c:pt>
                <c:pt idx="818">
                  <c:v>-6.8365006984273364</c:v>
                </c:pt>
                <c:pt idx="819">
                  <c:v>-6.8471413749930496</c:v>
                </c:pt>
                <c:pt idx="820">
                  <c:v>-6.8577820654966786</c:v>
                </c:pt>
                <c:pt idx="821">
                  <c:v>-6.8684227699379186</c:v>
                </c:pt>
                <c:pt idx="822">
                  <c:v>-6.8790634883164659</c:v>
                </c:pt>
                <c:pt idx="823">
                  <c:v>-6.8897042206320158</c:v>
                </c:pt>
                <c:pt idx="824">
                  <c:v>-6.9003449668842647</c:v>
                </c:pt>
                <c:pt idx="825">
                  <c:v>-6.9109857270729078</c:v>
                </c:pt>
                <c:pt idx="826">
                  <c:v>-6.9216265011976414</c:v>
                </c:pt>
                <c:pt idx="827">
                  <c:v>-6.9322672892581618</c:v>
                </c:pt>
                <c:pt idx="828">
                  <c:v>-6.9429080912541652</c:v>
                </c:pt>
                <c:pt idx="829">
                  <c:v>-6.9535489071853469</c:v>
                </c:pt>
                <c:pt idx="830">
                  <c:v>-6.9641897370514023</c:v>
                </c:pt>
                <c:pt idx="831">
                  <c:v>-6.9748305808520277</c:v>
                </c:pt>
                <c:pt idx="832">
                  <c:v>-6.9854714385869192</c:v>
                </c:pt>
                <c:pt idx="833">
                  <c:v>-6.9961123102557732</c:v>
                </c:pt>
                <c:pt idx="834">
                  <c:v>-7.0067531958582849</c:v>
                </c:pt>
                <c:pt idx="835">
                  <c:v>-7.0173940953941507</c:v>
                </c:pt>
                <c:pt idx="836">
                  <c:v>-7.0280350088630659</c:v>
                </c:pt>
                <c:pt idx="837">
                  <c:v>-7.0386759362647267</c:v>
                </c:pt>
                <c:pt idx="838">
                  <c:v>-7.0493168775988293</c:v>
                </c:pt>
                <c:pt idx="839">
                  <c:v>-7.0599578328650701</c:v>
                </c:pt>
                <c:pt idx="840">
                  <c:v>-7.0705988020631443</c:v>
                </c:pt>
                <c:pt idx="841">
                  <c:v>-7.0812397851927473</c:v>
                </c:pt>
                <c:pt idx="842">
                  <c:v>-7.0918807822535763</c:v>
                </c:pt>
                <c:pt idx="843">
                  <c:v>-7.1025217932453266</c:v>
                </c:pt>
                <c:pt idx="844">
                  <c:v>-7.1131628181676945</c:v>
                </c:pt>
                <c:pt idx="845">
                  <c:v>-7.1238038570203752</c:v>
                </c:pt>
                <c:pt idx="846">
                  <c:v>-7.134444909803066</c:v>
                </c:pt>
                <c:pt idx="847">
                  <c:v>-7.1450859765154613</c:v>
                </c:pt>
                <c:pt idx="848">
                  <c:v>-7.1557270571572582</c:v>
                </c:pt>
                <c:pt idx="849">
                  <c:v>-7.1663681517281521</c:v>
                </c:pt>
                <c:pt idx="850">
                  <c:v>-7.1770092602278392</c:v>
                </c:pt>
                <c:pt idx="851">
                  <c:v>-7.1876503826560159</c:v>
                </c:pt>
                <c:pt idx="852">
                  <c:v>-7.1982915190123782</c:v>
                </c:pt>
                <c:pt idx="853">
                  <c:v>-7.2089326692966216</c:v>
                </c:pt>
                <c:pt idx="854">
                  <c:v>-7.2195738335084423</c:v>
                </c:pt>
                <c:pt idx="855">
                  <c:v>-7.2302150116475357</c:v>
                </c:pt>
                <c:pt idx="856">
                  <c:v>-7.2408562037135988</c:v>
                </c:pt>
                <c:pt idx="857">
                  <c:v>-7.2514974097063272</c:v>
                </c:pt>
                <c:pt idx="858">
                  <c:v>-7.2621386296254169</c:v>
                </c:pt>
                <c:pt idx="859">
                  <c:v>-7.2727798634705634</c:v>
                </c:pt>
                <c:pt idx="860">
                  <c:v>-7.2834211112414629</c:v>
                </c:pt>
                <c:pt idx="861">
                  <c:v>-7.2940623729378125</c:v>
                </c:pt>
                <c:pt idx="862">
                  <c:v>-7.3047036485593067</c:v>
                </c:pt>
                <c:pt idx="863">
                  <c:v>-7.3153449381056426</c:v>
                </c:pt>
                <c:pt idx="864">
                  <c:v>-7.3259862415765156</c:v>
                </c:pt>
                <c:pt idx="865">
                  <c:v>-7.3366275589716228</c:v>
                </c:pt>
                <c:pt idx="866">
                  <c:v>-7.3472688902906595</c:v>
                </c:pt>
                <c:pt idx="867">
                  <c:v>-7.3579102355333212</c:v>
                </c:pt>
                <c:pt idx="868">
                  <c:v>-7.368551594699305</c:v>
                </c:pt>
                <c:pt idx="869">
                  <c:v>-7.3791929677883061</c:v>
                </c:pt>
                <c:pt idx="870">
                  <c:v>-7.3898343548000209</c:v>
                </c:pt>
                <c:pt idx="871">
                  <c:v>-7.4004757557341456</c:v>
                </c:pt>
                <c:pt idx="872">
                  <c:v>-7.4111171705903764</c:v>
                </c:pt>
                <c:pt idx="873">
                  <c:v>-7.4217585993684088</c:v>
                </c:pt>
                <c:pt idx="874">
                  <c:v>-7.4324000420679397</c:v>
                </c:pt>
                <c:pt idx="875">
                  <c:v>-7.4430414986886646</c:v>
                </c:pt>
                <c:pt idx="876">
                  <c:v>-7.4536829692302797</c:v>
                </c:pt>
                <c:pt idx="877">
                  <c:v>-7.4643244536924813</c:v>
                </c:pt>
                <c:pt idx="878">
                  <c:v>-7.4749659520749647</c:v>
                </c:pt>
                <c:pt idx="879">
                  <c:v>-7.4856074643774271</c:v>
                </c:pt>
                <c:pt idx="880">
                  <c:v>-7.4962489905995637</c:v>
                </c:pt>
                <c:pt idx="881">
                  <c:v>-7.5068905307410709</c:v>
                </c:pt>
                <c:pt idx="882">
                  <c:v>-7.5175320848016449</c:v>
                </c:pt>
                <c:pt idx="883">
                  <c:v>-7.5281736527809819</c:v>
                </c:pt>
                <c:pt idx="884">
                  <c:v>-7.5388152346787782</c:v>
                </c:pt>
                <c:pt idx="885">
                  <c:v>-7.5494568304947292</c:v>
                </c:pt>
                <c:pt idx="886">
                  <c:v>-7.5600984402285318</c:v>
                </c:pt>
                <c:pt idx="887">
                  <c:v>-7.5707400638798816</c:v>
                </c:pt>
                <c:pt idx="888">
                  <c:v>-7.5813817014484748</c:v>
                </c:pt>
                <c:pt idx="889">
                  <c:v>-7.5920233529340075</c:v>
                </c:pt>
                <c:pt idx="890">
                  <c:v>-7.6026650183361761</c:v>
                </c:pt>
                <c:pt idx="891">
                  <c:v>-7.6133066976546768</c:v>
                </c:pt>
                <c:pt idx="892">
                  <c:v>-7.6239483908892058</c:v>
                </c:pt>
                <c:pt idx="893">
                  <c:v>-7.6345900980394585</c:v>
                </c:pt>
                <c:pt idx="894">
                  <c:v>-7.6452318191051321</c:v>
                </c:pt>
                <c:pt idx="895">
                  <c:v>-7.6558735540859217</c:v>
                </c:pt>
                <c:pt idx="896">
                  <c:v>-7.6665153029815238</c:v>
                </c:pt>
                <c:pt idx="897">
                  <c:v>-7.6771570657916346</c:v>
                </c:pt>
                <c:pt idx="898">
                  <c:v>-7.6877988425159502</c:v>
                </c:pt>
                <c:pt idx="899">
                  <c:v>-7.698440633154167</c:v>
                </c:pt>
                <c:pt idx="900">
                  <c:v>-7.7090824377059812</c:v>
                </c:pt>
                <c:pt idx="901">
                  <c:v>-7.719724256171089</c:v>
                </c:pt>
                <c:pt idx="902">
                  <c:v>-7.7303660885491867</c:v>
                </c:pt>
                <c:pt idx="903">
                  <c:v>-7.7410079348399705</c:v>
                </c:pt>
                <c:pt idx="904">
                  <c:v>-7.7516497950431358</c:v>
                </c:pt>
                <c:pt idx="905">
                  <c:v>-7.7622916691583796</c:v>
                </c:pt>
                <c:pt idx="906">
                  <c:v>-7.7729335571853984</c:v>
                </c:pt>
                <c:pt idx="907">
                  <c:v>-7.7835754591238873</c:v>
                </c:pt>
                <c:pt idx="908">
                  <c:v>-7.7942173749735435</c:v>
                </c:pt>
                <c:pt idx="909">
                  <c:v>-7.8048593047340624</c:v>
                </c:pt>
                <c:pt idx="910">
                  <c:v>-7.8155012484051403</c:v>
                </c:pt>
                <c:pt idx="911">
                  <c:v>-7.8261432059864742</c:v>
                </c:pt>
                <c:pt idx="912">
                  <c:v>-7.8367851774777595</c:v>
                </c:pt>
                <c:pt idx="913">
                  <c:v>-7.8474271628786925</c:v>
                </c:pt>
                <c:pt idx="914">
                  <c:v>-7.8580691621889702</c:v>
                </c:pt>
                <c:pt idx="915">
                  <c:v>-7.8687111754082881</c:v>
                </c:pt>
                <c:pt idx="916">
                  <c:v>-7.8793532025363424</c:v>
                </c:pt>
                <c:pt idx="917">
                  <c:v>-7.8899952435728302</c:v>
                </c:pt>
                <c:pt idx="918">
                  <c:v>-7.9006372985174469</c:v>
                </c:pt>
                <c:pt idx="919">
                  <c:v>-7.9112793673698887</c:v>
                </c:pt>
                <c:pt idx="920">
                  <c:v>-7.9219214501298518</c:v>
                </c:pt>
                <c:pt idx="921">
                  <c:v>-7.9325635467970335</c:v>
                </c:pt>
                <c:pt idx="922">
                  <c:v>-7.9432056573711289</c:v>
                </c:pt>
                <c:pt idx="923">
                  <c:v>-7.9538477818518345</c:v>
                </c:pt>
                <c:pt idx="924">
                  <c:v>-7.9644899202388473</c:v>
                </c:pt>
                <c:pt idx="925">
                  <c:v>-7.9751320725318626</c:v>
                </c:pt>
                <c:pt idx="926">
                  <c:v>-7.9857742387305768</c:v>
                </c:pt>
                <c:pt idx="927">
                  <c:v>-7.9964164188346869</c:v>
                </c:pt>
                <c:pt idx="928">
                  <c:v>-8.0070586128438883</c:v>
                </c:pt>
                <c:pt idx="929">
                  <c:v>-8.0177008207578773</c:v>
                </c:pt>
                <c:pt idx="930">
                  <c:v>-8.0283430425763509</c:v>
                </c:pt>
                <c:pt idx="931">
                  <c:v>-8.0389852782990054</c:v>
                </c:pt>
                <c:pt idx="932">
                  <c:v>-8.0496275279255372</c:v>
                </c:pt>
                <c:pt idx="933">
                  <c:v>-8.0602697914556423</c:v>
                </c:pt>
                <c:pt idx="934">
                  <c:v>-8.070912068889017</c:v>
                </c:pt>
                <c:pt idx="935">
                  <c:v>-8.0815543602253577</c:v>
                </c:pt>
                <c:pt idx="936">
                  <c:v>-8.0921966654643604</c:v>
                </c:pt>
                <c:pt idx="937">
                  <c:v>-8.1028389846057216</c:v>
                </c:pt>
                <c:pt idx="938">
                  <c:v>-8.1134813176491374</c:v>
                </c:pt>
                <c:pt idx="939">
                  <c:v>-8.124123664594304</c:v>
                </c:pt>
                <c:pt idx="940">
                  <c:v>-8.1347660254409178</c:v>
                </c:pt>
                <c:pt idx="941">
                  <c:v>-8.1454084001886748</c:v>
                </c:pt>
                <c:pt idx="942">
                  <c:v>-8.1560507888372715</c:v>
                </c:pt>
                <c:pt idx="943">
                  <c:v>-8.1666931913864058</c:v>
                </c:pt>
                <c:pt idx="944">
                  <c:v>-8.1773356078357722</c:v>
                </c:pt>
                <c:pt idx="945">
                  <c:v>-8.1879780381850669</c:v>
                </c:pt>
                <c:pt idx="946">
                  <c:v>-8.1986204824339879</c:v>
                </c:pt>
                <c:pt idx="947">
                  <c:v>-8.2092629405822297</c:v>
                </c:pt>
                <c:pt idx="948">
                  <c:v>-8.2199054126294904</c:v>
                </c:pt>
                <c:pt idx="949">
                  <c:v>-8.2305478985754661</c:v>
                </c:pt>
                <c:pt idx="950">
                  <c:v>-8.2411903984198513</c:v>
                </c:pt>
                <c:pt idx="951">
                  <c:v>-8.2518329121623442</c:v>
                </c:pt>
                <c:pt idx="952">
                  <c:v>-8.2624754398026408</c:v>
                </c:pt>
                <c:pt idx="953">
                  <c:v>-8.2731179813404374</c:v>
                </c:pt>
                <c:pt idx="954">
                  <c:v>-8.2837605367754303</c:v>
                </c:pt>
                <c:pt idx="955">
                  <c:v>-8.2944031061073158</c:v>
                </c:pt>
                <c:pt idx="956">
                  <c:v>-8.30504568933579</c:v>
                </c:pt>
                <c:pt idx="957">
                  <c:v>-8.315688286460551</c:v>
                </c:pt>
                <c:pt idx="958">
                  <c:v>-8.3263308974812933</c:v>
                </c:pt>
                <c:pt idx="959">
                  <c:v>-8.3369735223977131</c:v>
                </c:pt>
                <c:pt idx="960">
                  <c:v>-8.3476161612095083</c:v>
                </c:pt>
                <c:pt idx="961">
                  <c:v>-8.3582588139163754</c:v>
                </c:pt>
                <c:pt idx="962">
                  <c:v>-8.3689014805180086</c:v>
                </c:pt>
                <c:pt idx="963">
                  <c:v>-8.3795441610141062</c:v>
                </c:pt>
                <c:pt idx="964">
                  <c:v>-8.3901868554043642</c:v>
                </c:pt>
                <c:pt idx="965">
                  <c:v>-8.4008295636884789</c:v>
                </c:pt>
                <c:pt idx="966">
                  <c:v>-8.4114722858661466</c:v>
                </c:pt>
                <c:pt idx="967">
                  <c:v>-8.4221150219370635</c:v>
                </c:pt>
                <c:pt idx="968">
                  <c:v>-8.4327577719009259</c:v>
                </c:pt>
                <c:pt idx="969">
                  <c:v>-8.4434005357574318</c:v>
                </c:pt>
                <c:pt idx="970">
                  <c:v>-8.4540433135062756</c:v>
                </c:pt>
                <c:pt idx="971">
                  <c:v>-8.4646861051471554</c:v>
                </c:pt>
                <c:pt idx="972">
                  <c:v>-8.4753289106797673</c:v>
                </c:pt>
                <c:pt idx="973">
                  <c:v>-8.4859717301038078</c:v>
                </c:pt>
                <c:pt idx="974">
                  <c:v>-8.4966145634189729</c:v>
                </c:pt>
                <c:pt idx="975">
                  <c:v>-8.507257410624959</c:v>
                </c:pt>
                <c:pt idx="976">
                  <c:v>-8.5179002717214622</c:v>
                </c:pt>
                <c:pt idx="977">
                  <c:v>-8.5285431467081789</c:v>
                </c:pt>
                <c:pt idx="978">
                  <c:v>-8.539186035584807</c:v>
                </c:pt>
                <c:pt idx="979">
                  <c:v>-8.5498289383510411</c:v>
                </c:pt>
                <c:pt idx="980">
                  <c:v>-8.560471855006579</c:v>
                </c:pt>
                <c:pt idx="981">
                  <c:v>-8.5711147855511172</c:v>
                </c:pt>
                <c:pt idx="982">
                  <c:v>-8.5817577299843517</c:v>
                </c:pt>
                <c:pt idx="983">
                  <c:v>-8.5924006883059789</c:v>
                </c:pt>
                <c:pt idx="984">
                  <c:v>-8.603043660515695</c:v>
                </c:pt>
                <c:pt idx="985">
                  <c:v>-8.6136866466131981</c:v>
                </c:pt>
                <c:pt idx="986">
                  <c:v>-8.6243296465981825</c:v>
                </c:pt>
                <c:pt idx="987">
                  <c:v>-8.6349726604703463</c:v>
                </c:pt>
                <c:pt idx="988">
                  <c:v>-8.6456156882293858</c:v>
                </c:pt>
                <c:pt idx="989">
                  <c:v>-8.6562587298749971</c:v>
                </c:pt>
                <c:pt idx="990">
                  <c:v>-8.6669017854068766</c:v>
                </c:pt>
                <c:pt idx="991">
                  <c:v>-8.6775448548247205</c:v>
                </c:pt>
                <c:pt idx="992">
                  <c:v>-8.6881879381282268</c:v>
                </c:pt>
                <c:pt idx="993">
                  <c:v>-8.6988310353170899</c:v>
                </c:pt>
                <c:pt idx="994">
                  <c:v>-8.7094741463910079</c:v>
                </c:pt>
                <c:pt idx="995">
                  <c:v>-8.7201172713496771</c:v>
                </c:pt>
                <c:pt idx="996">
                  <c:v>-8.7307604101927936</c:v>
                </c:pt>
                <c:pt idx="997">
                  <c:v>-8.7414035629200555</c:v>
                </c:pt>
                <c:pt idx="998">
                  <c:v>-8.7520467295311573</c:v>
                </c:pt>
                <c:pt idx="999">
                  <c:v>-8.7626899100257969</c:v>
                </c:pt>
                <c:pt idx="1000">
                  <c:v>-8.7733331044036689</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131.1551130355156</c:v>
                </c:pt>
                <c:pt idx="1">
                  <c:v>131.54020031104278</c:v>
                </c:pt>
                <c:pt idx="2">
                  <c:v>131.92487560178495</c:v>
                </c:pt>
                <c:pt idx="3">
                  <c:v>132.30914010980416</c:v>
                </c:pt>
                <c:pt idx="4">
                  <c:v>132.69299503230181</c:v>
                </c:pt>
                <c:pt idx="5">
                  <c:v>133.07644156164557</c:v>
                </c:pt>
                <c:pt idx="6">
                  <c:v>133.45948088539623</c:v>
                </c:pt>
                <c:pt idx="7">
                  <c:v>133.84211418633438</c:v>
                </c:pt>
                <c:pt idx="8">
                  <c:v>134.22434264248685</c:v>
                </c:pt>
                <c:pt idx="9">
                  <c:v>134.60616742715297</c:v>
                </c:pt>
                <c:pt idx="10">
                  <c:v>134.98758970893073</c:v>
                </c:pt>
                <c:pt idx="11">
                  <c:v>135.36861064929147</c:v>
                </c:pt>
                <c:pt idx="12">
                  <c:v>135.74923140019396</c:v>
                </c:pt>
                <c:pt idx="13">
                  <c:v>136.12945310664261</c:v>
                </c:pt>
                <c:pt idx="14">
                  <c:v>136.50927690920528</c:v>
                </c:pt>
                <c:pt idx="15">
                  <c:v>136.88870394403665</c:v>
                </c:pt>
                <c:pt idx="16">
                  <c:v>137.26773534290149</c:v>
                </c:pt>
                <c:pt idx="17">
                  <c:v>137.64637223319772</c:v>
                </c:pt>
                <c:pt idx="18">
                  <c:v>138.02461573797939</c:v>
                </c:pt>
                <c:pt idx="19">
                  <c:v>138.40246697597937</c:v>
                </c:pt>
                <c:pt idx="20">
                  <c:v>138.77992706163207</c:v>
                </c:pt>
                <c:pt idx="21">
                  <c:v>139.15699710632998</c:v>
                </c:pt>
                <c:pt idx="22">
                  <c:v>139.533678219661</c:v>
                </c:pt>
                <c:pt idx="23">
                  <c:v>139.90997150815693</c:v>
                </c:pt>
                <c:pt idx="24">
                  <c:v>140.28587807406149</c:v>
                </c:pt>
                <c:pt idx="25">
                  <c:v>140.66139901535297</c:v>
                </c:pt>
                <c:pt idx="26">
                  <c:v>141.03653542576694</c:v>
                </c:pt>
                <c:pt idx="27">
                  <c:v>141.41128839481868</c:v>
                </c:pt>
                <c:pt idx="28">
                  <c:v>141.78565900782553</c:v>
                </c:pt>
                <c:pt idx="29">
                  <c:v>142.15964834592901</c:v>
                </c:pt>
                <c:pt idx="30">
                  <c:v>142.53325748611695</c:v>
                </c:pt>
                <c:pt idx="31">
                  <c:v>142.90648750124527</c:v>
                </c:pt>
                <c:pt idx="32">
                  <c:v>143.27933946005982</c:v>
                </c:pt>
                <c:pt idx="33">
                  <c:v>143.65181442721791</c:v>
                </c:pt>
                <c:pt idx="34">
                  <c:v>144.02391346330981</c:v>
                </c:pt>
                <c:pt idx="35">
                  <c:v>144.39563762488004</c:v>
                </c:pt>
                <c:pt idx="36">
                  <c:v>144.76698796444856</c:v>
                </c:pt>
                <c:pt idx="37">
                  <c:v>145.1379655305318</c:v>
                </c:pt>
                <c:pt idx="38">
                  <c:v>145.50857136766356</c:v>
                </c:pt>
                <c:pt idx="39">
                  <c:v>145.87880651641578</c:v>
                </c:pt>
                <c:pt idx="40">
                  <c:v>146.2486720134192</c:v>
                </c:pt>
                <c:pt idx="41">
                  <c:v>146.61816889138382</c:v>
                </c:pt>
                <c:pt idx="42">
                  <c:v>146.98729817911925</c:v>
                </c:pt>
                <c:pt idx="43">
                  <c:v>147.35606090155497</c:v>
                </c:pt>
                <c:pt idx="44">
                  <c:v>147.72445807976044</c:v>
                </c:pt>
                <c:pt idx="45">
                  <c:v>148.09249073096504</c:v>
                </c:pt>
                <c:pt idx="46">
                  <c:v>148.4601598685779</c:v>
                </c:pt>
                <c:pt idx="47">
                  <c:v>148.8274665022077</c:v>
                </c:pt>
                <c:pt idx="48">
                  <c:v>149.19441163768209</c:v>
                </c:pt>
                <c:pt idx="49">
                  <c:v>149.56099627706737</c:v>
                </c:pt>
                <c:pt idx="50">
                  <c:v>149.92722141868762</c:v>
                </c:pt>
                <c:pt idx="51">
                  <c:v>150.29308805714402</c:v>
                </c:pt>
                <c:pt idx="52">
                  <c:v>150.65859718333391</c:v>
                </c:pt>
                <c:pt idx="53">
                  <c:v>151.02374978446977</c:v>
                </c:pt>
                <c:pt idx="54">
                  <c:v>151.38854684409804</c:v>
                </c:pt>
                <c:pt idx="55">
                  <c:v>151.7529893421179</c:v>
                </c:pt>
                <c:pt idx="56">
                  <c:v>152.11707825479976</c:v>
                </c:pt>
                <c:pt idx="57">
                  <c:v>152.48081455480389</c:v>
                </c:pt>
                <c:pt idx="58">
                  <c:v>152.84419921119866</c:v>
                </c:pt>
                <c:pt idx="59">
                  <c:v>153.20723318947887</c:v>
                </c:pt>
                <c:pt idx="60">
                  <c:v>153.56991745158388</c:v>
                </c:pt>
                <c:pt idx="61">
                  <c:v>153.93225295591557</c:v>
                </c:pt>
                <c:pt idx="62">
                  <c:v>154.29424065735634</c:v>
                </c:pt>
                <c:pt idx="63">
                  <c:v>154.65588150728681</c:v>
                </c:pt>
                <c:pt idx="64">
                  <c:v>155.01717645360361</c:v>
                </c:pt>
                <c:pt idx="65">
                  <c:v>155.37812644073682</c:v>
                </c:pt>
                <c:pt idx="66">
                  <c:v>155.73873240966756</c:v>
                </c:pt>
                <c:pt idx="67">
                  <c:v>156.09899529794521</c:v>
                </c:pt>
                <c:pt idx="68">
                  <c:v>156.45891603970477</c:v>
                </c:pt>
                <c:pt idx="69">
                  <c:v>156.81849556568395</c:v>
                </c:pt>
                <c:pt idx="70">
                  <c:v>157.17773480324013</c:v>
                </c:pt>
                <c:pt idx="71">
                  <c:v>157.53663467636738</c:v>
                </c:pt>
                <c:pt idx="72">
                  <c:v>157.89519610571324</c:v>
                </c:pt>
                <c:pt idx="73">
                  <c:v>158.25342000859536</c:v>
                </c:pt>
                <c:pt idx="74">
                  <c:v>158.61130729901822</c:v>
                </c:pt>
                <c:pt idx="75">
                  <c:v>158.96885888768955</c:v>
                </c:pt>
                <c:pt idx="76">
                  <c:v>159.32607568203676</c:v>
                </c:pt>
                <c:pt idx="77">
                  <c:v>159.68295858622321</c:v>
                </c:pt>
                <c:pt idx="78">
                  <c:v>160.03950850116445</c:v>
                </c:pt>
                <c:pt idx="79">
                  <c:v>160.39572632454426</c:v>
                </c:pt>
                <c:pt idx="80">
                  <c:v>160.75161295083072</c:v>
                </c:pt>
                <c:pt idx="81">
                  <c:v>161.10716927129204</c:v>
                </c:pt>
                <c:pt idx="82">
                  <c:v>161.46239617401235</c:v>
                </c:pt>
                <c:pt idx="83">
                  <c:v>161.81729454390751</c:v>
                </c:pt>
                <c:pt idx="84">
                  <c:v>162.17186526274057</c:v>
                </c:pt>
                <c:pt idx="85">
                  <c:v>162.52610920913739</c:v>
                </c:pt>
                <c:pt idx="86">
                  <c:v>162.88002725860201</c:v>
                </c:pt>
                <c:pt idx="87">
                  <c:v>163.23362028353196</c:v>
                </c:pt>
                <c:pt idx="88">
                  <c:v>163.5868891532335</c:v>
                </c:pt>
                <c:pt idx="89">
                  <c:v>163.93983473393675</c:v>
                </c:pt>
                <c:pt idx="90">
                  <c:v>164.29245788881076</c:v>
                </c:pt>
                <c:pt idx="91">
                  <c:v>164.6447594779784</c:v>
                </c:pt>
                <c:pt idx="92">
                  <c:v>164.99674035853127</c:v>
                </c:pt>
                <c:pt idx="93">
                  <c:v>165.34840138454442</c:v>
                </c:pt>
                <c:pt idx="94">
                  <c:v>165.69974340709109</c:v>
                </c:pt>
                <c:pt idx="95">
                  <c:v>166.05076727425725</c:v>
                </c:pt>
                <c:pt idx="96">
                  <c:v>166.4014738311561</c:v>
                </c:pt>
                <c:pt idx="97">
                  <c:v>166.75186391994251</c:v>
                </c:pt>
                <c:pt idx="98">
                  <c:v>167.10193837982732</c:v>
                </c:pt>
                <c:pt idx="99">
                  <c:v>167.45169804709158</c:v>
                </c:pt>
                <c:pt idx="100">
                  <c:v>167.80114375510075</c:v>
                </c:pt>
                <c:pt idx="101">
                  <c:v>171.27839740454897</c:v>
                </c:pt>
                <c:pt idx="102">
                  <c:v>174.72479002452974</c:v>
                </c:pt>
                <c:pt idx="103">
                  <c:v>178.1411283845861</c:v>
                </c:pt>
                <c:pt idx="104">
                  <c:v>181.52819185665223</c:v>
                </c:pt>
                <c:pt idx="105">
                  <c:v>184.88673369404384</c:v>
                </c:pt>
                <c:pt idx="106">
                  <c:v>188.21748223665674</c:v>
                </c:pt>
                <c:pt idx="107">
                  <c:v>191.52114204743978</c:v>
                </c:pt>
                <c:pt idx="108">
                  <c:v>194.79839498480473</c:v>
                </c:pt>
                <c:pt idx="109">
                  <c:v>198.04990121526788</c:v>
                </c:pt>
                <c:pt idx="110">
                  <c:v>201.2763001702838</c:v>
                </c:pt>
                <c:pt idx="111">
                  <c:v>204.47821145092607</c:v>
                </c:pt>
                <c:pt idx="112">
                  <c:v>207.65623568379141</c:v>
                </c:pt>
                <c:pt idx="113">
                  <c:v>210.81095533124864</c:v>
                </c:pt>
                <c:pt idx="114">
                  <c:v>213.94293545892069</c:v>
                </c:pt>
                <c:pt idx="115">
                  <c:v>217.05272446307504</c:v>
                </c:pt>
                <c:pt idx="116">
                  <c:v>220.14085476040123</c:v>
                </c:pt>
                <c:pt idx="117">
                  <c:v>223.20784344247534</c:v>
                </c:pt>
                <c:pt idx="118">
                  <c:v>226.25419289704564</c:v>
                </c:pt>
                <c:pt idx="119">
                  <c:v>229.28039139812213</c:v>
                </c:pt>
                <c:pt idx="120">
                  <c:v>232.28691366671268</c:v>
                </c:pt>
                <c:pt idx="121">
                  <c:v>235.27422140392011</c:v>
                </c:pt>
                <c:pt idx="122">
                  <c:v>238.24276379799508</c:v>
                </c:pt>
                <c:pt idx="123">
                  <c:v>241.19297800683086</c:v>
                </c:pt>
                <c:pt idx="124">
                  <c:v>244.12528961728356</c:v>
                </c:pt>
                <c:pt idx="125">
                  <c:v>247.0401130826088</c:v>
                </c:pt>
                <c:pt idx="126">
                  <c:v>249.93785213921782</c:v>
                </c:pt>
                <c:pt idx="127">
                  <c:v>252.81890020387627</c:v>
                </c:pt>
                <c:pt idx="128">
                  <c:v>255.68364075239367</c:v>
                </c:pt>
                <c:pt idx="129">
                  <c:v>258.53244768078241</c:v>
                </c:pt>
                <c:pt idx="130">
                  <c:v>261.36568564980007</c:v>
                </c:pt>
                <c:pt idx="131">
                  <c:v>264.1837104137291</c:v>
                </c:pt>
                <c:pt idx="132">
                  <c:v>266.98686913419169</c:v>
                </c:pt>
                <c:pt idx="133">
                  <c:v>269.7755006797446</c:v>
                </c:pt>
                <c:pt idx="134">
                  <c:v>272.54993591195063</c:v>
                </c:pt>
                <c:pt idx="135">
                  <c:v>275.31049795857672</c:v>
                </c:pt>
                <c:pt idx="136">
                  <c:v>278.05750247452613</c:v>
                </c:pt>
                <c:pt idx="137">
                  <c:v>280.79125789107081</c:v>
                </c:pt>
                <c:pt idx="138">
                  <c:v>283.51206565391294</c:v>
                </c:pt>
                <c:pt idx="139">
                  <c:v>286.22022045056775</c:v>
                </c:pt>
                <c:pt idx="140">
                  <c:v>288.91601042752626</c:v>
                </c:pt>
                <c:pt idx="141">
                  <c:v>291.59971739762369</c:v>
                </c:pt>
                <c:pt idx="142">
                  <c:v>294.27161703800908</c:v>
                </c:pt>
                <c:pt idx="143">
                  <c:v>296.93197907908211</c:v>
                </c:pt>
                <c:pt idx="144">
                  <c:v>299.58106748473489</c:v>
                </c:pt>
                <c:pt idx="145">
                  <c:v>302.21914062421001</c:v>
                </c:pt>
                <c:pt idx="146">
                  <c:v>304.84645143585999</c:v>
                </c:pt>
                <c:pt idx="147">
                  <c:v>307.4632475830677</c:v>
                </c:pt>
                <c:pt idx="148">
                  <c:v>310.06977160256389</c:v>
                </c:pt>
                <c:pt idx="149">
                  <c:v>312.66626104535322</c:v>
                </c:pt>
                <c:pt idx="150">
                  <c:v>315.25294861043773</c:v>
                </c:pt>
                <c:pt idx="151">
                  <c:v>317.8300622715027</c:v>
                </c:pt>
                <c:pt idx="152">
                  <c:v>320.39782539670836</c:v>
                </c:pt>
                <c:pt idx="153">
                  <c:v>322.95645686170701</c:v>
                </c:pt>
                <c:pt idx="154">
                  <c:v>325.50617115598385</c:v>
                </c:pt>
                <c:pt idx="155">
                  <c:v>328.04717848259622</c:v>
                </c:pt>
                <c:pt idx="156">
                  <c:v>330.57968485136354</c:v>
                </c:pt>
                <c:pt idx="157">
                  <c:v>333.10389216553762</c:v>
                </c:pt>
                <c:pt idx="158">
                  <c:v>335.6199983019589</c:v>
                </c:pt>
                <c:pt idx="159">
                  <c:v>338.12819718468137</c:v>
                </c:pt>
                <c:pt idx="160">
                  <c:v>340.62867885202411</c:v>
                </c:pt>
                <c:pt idx="161">
                  <c:v>343.12162951698383</c:v>
                </c:pt>
                <c:pt idx="162">
                  <c:v>345.60723162091648</c:v>
                </c:pt>
                <c:pt idx="163">
                  <c:v>348.08566388037258</c:v>
                </c:pt>
                <c:pt idx="164">
                  <c:v>350.55710132694384</c:v>
                </c:pt>
                <c:pt idx="165">
                  <c:v>353.02171533995408</c:v>
                </c:pt>
                <c:pt idx="166">
                  <c:v>355.47967367180166</c:v>
                </c:pt>
                <c:pt idx="167">
                  <c:v>357.93114046573612</c:v>
                </c:pt>
                <c:pt idx="168">
                  <c:v>360.37627626582724</c:v>
                </c:pt>
                <c:pt idx="169">
                  <c:v>362.81523801886345</c:v>
                </c:pt>
                <c:pt idx="170">
                  <c:v>365.24817906789519</c:v>
                </c:pt>
                <c:pt idx="171">
                  <c:v>367.67524913712424</c:v>
                </c:pt>
                <c:pt idx="172">
                  <c:v>370.09659430782625</c:v>
                </c:pt>
                <c:pt idx="173">
                  <c:v>372.51235698498948</c:v>
                </c:pt>
                <c:pt idx="174">
                  <c:v>374.92267585435457</c:v>
                </c:pt>
                <c:pt idx="175">
                  <c:v>377.32768582955288</c:v>
                </c:pt>
                <c:pt idx="176">
                  <c:v>379.72751798906734</c:v>
                </c:pt>
                <c:pt idx="177">
                  <c:v>382.12229950278027</c:v>
                </c:pt>
                <c:pt idx="178">
                  <c:v>384.51215354793527</c:v>
                </c:pt>
                <c:pt idx="179">
                  <c:v>386.8971992144231</c:v>
                </c:pt>
                <c:pt idx="180">
                  <c:v>389.27755139941405</c:v>
                </c:pt>
                <c:pt idx="181">
                  <c:v>391.65332069150128</c:v>
                </c:pt>
                <c:pt idx="182">
                  <c:v>394.02461324469641</c:v>
                </c:pt>
                <c:pt idx="183">
                  <c:v>396.39153064283539</c:v>
                </c:pt>
                <c:pt idx="184">
                  <c:v>398.75416975520528</c:v>
                </c:pt>
                <c:pt idx="185">
                  <c:v>401.11262258449898</c:v>
                </c:pt>
                <c:pt idx="186">
                  <c:v>403.46697610853602</c:v>
                </c:pt>
                <c:pt idx="187">
                  <c:v>405.81731211755027</c:v>
                </c:pt>
                <c:pt idx="188">
                  <c:v>408.16370704923077</c:v>
                </c:pt>
                <c:pt idx="189">
                  <c:v>410.50623182409169</c:v>
                </c:pt>
                <c:pt idx="190">
                  <c:v>412.84495168412639</c:v>
                </c:pt>
                <c:pt idx="191">
                  <c:v>415.17992603803964</c:v>
                </c:pt>
                <c:pt idx="192">
                  <c:v>417.51120831662831</c:v>
                </c:pt>
                <c:pt idx="193">
                  <c:v>419.83884584205845</c:v>
                </c:pt>
                <c:pt idx="194">
                  <c:v>422.16287971484354</c:v>
                </c:pt>
                <c:pt idx="195">
                  <c:v>424.48334472223308</c:v>
                </c:pt>
                <c:pt idx="196">
                  <c:v>426.80026927146088</c:v>
                </c:pt>
                <c:pt idx="197">
                  <c:v>429.11367535087129</c:v>
                </c:pt>
                <c:pt idx="198">
                  <c:v>431.42357852134603</c:v>
                </c:pt>
                <c:pt idx="199">
                  <c:v>433.72998793972039</c:v>
                </c:pt>
                <c:pt idx="200">
                  <c:v>436.03290641504032</c:v>
                </c:pt>
                <c:pt idx="201">
                  <c:v>438.33233049762106</c:v>
                </c:pt>
                <c:pt idx="202">
                  <c:v>440.62825059997652</c:v>
                </c:pt>
                <c:pt idx="203">
                  <c:v>442.92065114785197</c:v>
                </c:pt>
                <c:pt idx="204">
                  <c:v>445.20951075885836</c:v>
                </c:pt>
                <c:pt idx="205">
                  <c:v>447.49480244561403</c:v>
                </c:pt>
                <c:pt idx="206">
                  <c:v>449.77649383987284</c:v>
                </c:pt>
                <c:pt idx="207">
                  <c:v>452.05454743386389</c:v>
                </c:pt>
                <c:pt idx="208">
                  <c:v>454.3289208349849</c:v>
                </c:pt>
                <c:pt idx="209">
                  <c:v>456.59956703006054</c:v>
                </c:pt>
                <c:pt idx="210">
                  <c:v>458.86643465557108</c:v>
                </c:pt>
                <c:pt idx="211">
                  <c:v>461.12946827055163</c:v>
                </c:pt>
                <c:pt idx="212">
                  <c:v>463.3886086292199</c:v>
                </c:pt>
                <c:pt idx="213">
                  <c:v>465.6437929507884</c:v>
                </c:pt>
                <c:pt idx="214">
                  <c:v>467.89495518432534</c:v>
                </c:pt>
                <c:pt idx="215">
                  <c:v>470.14202626692986</c:v>
                </c:pt>
                <c:pt idx="216">
                  <c:v>472.38493437386416</c:v>
                </c:pt>
                <c:pt idx="217">
                  <c:v>474.6236051596299</c:v>
                </c:pt>
                <c:pt idx="218">
                  <c:v>476.8579619892796</c:v>
                </c:pt>
                <c:pt idx="219">
                  <c:v>479.08792615951654</c:v>
                </c:pt>
                <c:pt idx="220">
                  <c:v>481.31341710935772</c:v>
                </c:pt>
                <c:pt idx="221">
                  <c:v>483.53435262031456</c:v>
                </c:pt>
                <c:pt idx="222">
                  <c:v>485.75064900619134</c:v>
                </c:pt>
                <c:pt idx="223">
                  <c:v>487.96222129271416</c:v>
                </c:pt>
                <c:pt idx="224">
                  <c:v>490.16898338728771</c:v>
                </c:pt>
                <c:pt idx="225">
                  <c:v>492.37084823923811</c:v>
                </c:pt>
                <c:pt idx="226">
                  <c:v>494.5677279909421</c:v>
                </c:pt>
                <c:pt idx="227">
                  <c:v>496.75953412026797</c:v>
                </c:pt>
                <c:pt idx="228">
                  <c:v>498.9461775747659</c:v>
                </c:pt>
                <c:pt idx="229">
                  <c:v>501.12756889804888</c:v>
                </c:pt>
                <c:pt idx="230">
                  <c:v>503.30361834879949</c:v>
                </c:pt>
                <c:pt idx="231">
                  <c:v>505.47423601282736</c:v>
                </c:pt>
                <c:pt idx="232">
                  <c:v>507.63933190858683</c:v>
                </c:pt>
                <c:pt idx="233">
                  <c:v>509.79881608654676</c:v>
                </c:pt>
                <c:pt idx="234">
                  <c:v>511.95259872278507</c:v>
                </c:pt>
                <c:pt idx="235">
                  <c:v>514.10059020715869</c:v>
                </c:pt>
                <c:pt idx="236">
                  <c:v>516.24270122638063</c:v>
                </c:pt>
                <c:pt idx="237">
                  <c:v>518.37884284231268</c:v>
                </c:pt>
                <c:pt idx="238">
                  <c:v>520.50892656576298</c:v>
                </c:pt>
                <c:pt idx="239">
                  <c:v>522.63286442605863</c:v>
                </c:pt>
                <c:pt idx="240">
                  <c:v>524.75056903664267</c:v>
                </c:pt>
                <c:pt idx="241">
                  <c:v>526.86195365692777</c:v>
                </c:pt>
                <c:pt idx="242">
                  <c:v>528.96693225062268</c:v>
                </c:pt>
                <c:pt idx="243">
                  <c:v>531.06541954073077</c:v>
                </c:pt>
                <c:pt idx="244">
                  <c:v>533.15733106140499</c:v>
                </c:pt>
                <c:pt idx="245">
                  <c:v>535.24258320683089</c:v>
                </c:pt>
                <c:pt idx="246">
                  <c:v>537.3210932772954</c:v>
                </c:pt>
                <c:pt idx="247">
                  <c:v>539.39277952258874</c:v>
                </c:pt>
                <c:pt idx="248">
                  <c:v>541.45756118287409</c:v>
                </c:pt>
                <c:pt idx="249">
                  <c:v>543.5153585271521</c:v>
                </c:pt>
                <c:pt idx="250">
                  <c:v>545.56609288943559</c:v>
                </c:pt>
                <c:pt idx="251">
                  <c:v>547.60968670274337</c:v>
                </c:pt>
                <c:pt idx="252">
                  <c:v>549.64606353101419</c:v>
                </c:pt>
                <c:pt idx="253">
                  <c:v>551.67514809903321</c:v>
                </c:pt>
                <c:pt idx="254">
                  <c:v>553.69686632045909</c:v>
                </c:pt>
                <c:pt idx="255">
                  <c:v>555.71114532403294</c:v>
                </c:pt>
                <c:pt idx="256">
                  <c:v>557.71791347804424</c:v>
                </c:pt>
                <c:pt idx="257">
                  <c:v>559.71710041312576</c:v>
                </c:pt>
                <c:pt idx="258">
                  <c:v>561.70863704344356</c:v>
                </c:pt>
                <c:pt idx="259">
                  <c:v>563.69245558634464</c:v>
                </c:pt>
                <c:pt idx="260">
                  <c:v>565.66848958052083</c:v>
                </c:pt>
                <c:pt idx="261">
                  <c:v>567.63667390274531</c:v>
                </c:pt>
                <c:pt idx="262">
                  <c:v>569.59694478323263</c:v>
                </c:pt>
                <c:pt idx="263">
                  <c:v>571.54923981967295</c:v>
                </c:pt>
                <c:pt idx="264">
                  <c:v>573.49349798998685</c:v>
                </c:pt>
                <c:pt idx="265">
                  <c:v>575.42965966384577</c:v>
                </c:pt>
                <c:pt idx="266">
                  <c:v>577.35766661300011</c:v>
                </c:pt>
                <c:pt idx="267">
                  <c:v>579.27746202045569</c:v>
                </c:pt>
                <c:pt idx="268">
                  <c:v>581.18899048853723</c:v>
                </c:pt>
                <c:pt idx="269">
                  <c:v>583.09219804587644</c:v>
                </c:pt>
                <c:pt idx="270">
                  <c:v>584.98703215335945</c:v>
                </c:pt>
                <c:pt idx="271">
                  <c:v>586.87344170906829</c:v>
                </c:pt>
                <c:pt idx="272">
                  <c:v>588.7513770522495</c:v>
                </c:pt>
                <c:pt idx="273">
                  <c:v>590.62078996634148</c:v>
                </c:pt>
                <c:pt idx="274">
                  <c:v>592.48163368109101</c:v>
                </c:pt>
                <c:pt idx="275">
                  <c:v>594.33386287378937</c:v>
                </c:pt>
                <c:pt idx="276">
                  <c:v>596.17743366965624</c:v>
                </c:pt>
                <c:pt idx="277">
                  <c:v>598.01230364139928</c:v>
                </c:pt>
                <c:pt idx="278">
                  <c:v>599.83843180797783</c:v>
                </c:pt>
                <c:pt idx="279">
                  <c:v>601.655778632595</c:v>
                </c:pt>
                <c:pt idx="280">
                  <c:v>603.46430601994643</c:v>
                </c:pt>
                <c:pt idx="281">
                  <c:v>605.26397731274869</c:v>
                </c:pt>
                <c:pt idx="282">
                  <c:v>607.05475728757312</c:v>
                </c:pt>
                <c:pt idx="283">
                  <c:v>608.83661215000905</c:v>
                </c:pt>
                <c:pt idx="284">
                  <c:v>610.60950952917892</c:v>
                </c:pt>
                <c:pt idx="285">
                  <c:v>612.37341847162975</c:v>
                </c:pt>
                <c:pt idx="286">
                  <c:v>614.12830943462177</c:v>
                </c:pt>
                <c:pt idx="287">
                  <c:v>615.8741542788373</c:v>
                </c:pt>
                <c:pt idx="288">
                  <c:v>617.61092626053141</c:v>
                </c:pt>
                <c:pt idx="289">
                  <c:v>619.33860002314498</c:v>
                </c:pt>
                <c:pt idx="290">
                  <c:v>621.0571515884011</c:v>
                </c:pt>
                <c:pt idx="291">
                  <c:v>622.76655834690564</c:v>
                </c:pt>
                <c:pt idx="292">
                  <c:v>624.46679904827113</c:v>
                </c:pt>
                <c:pt idx="293">
                  <c:v>626.15785379078409</c:v>
                </c:pt>
                <c:pt idx="294">
                  <c:v>627.83970401063493</c:v>
                </c:pt>
                <c:pt idx="295">
                  <c:v>629.51233247072923</c:v>
                </c:pt>
                <c:pt idx="296">
                  <c:v>631.17572324909918</c:v>
                </c:pt>
                <c:pt idx="297">
                  <c:v>632.82986172693268</c:v>
                </c:pt>
                <c:pt idx="298">
                  <c:v>634.47473457623892</c:v>
                </c:pt>
                <c:pt idx="299">
                  <c:v>636.11032974716693</c:v>
                </c:pt>
                <c:pt idx="300">
                  <c:v>637.73663645499505</c:v>
                </c:pt>
                <c:pt idx="301">
                  <c:v>639.35364516680806</c:v>
                </c:pt>
                <c:pt idx="302">
                  <c:v>640.96134758787798</c:v>
                </c:pt>
                <c:pt idx="303">
                  <c:v>642.55973664776491</c:v>
                </c:pt>
                <c:pt idx="304">
                  <c:v>644.14880648615474</c:v>
                </c:pt>
                <c:pt idx="305">
                  <c:v>645.72855243844765</c:v>
                </c:pt>
                <c:pt idx="306">
                  <c:v>647.29897102111386</c:v>
                </c:pt>
                <c:pt idx="307">
                  <c:v>648.86005991683135</c:v>
                </c:pt>
                <c:pt idx="308">
                  <c:v>650.41181795941964</c:v>
                </c:pt>
                <c:pt idx="309">
                  <c:v>651.95424511858459</c:v>
                </c:pt>
                <c:pt idx="310">
                  <c:v>653.48734248448739</c:v>
                </c:pt>
                <c:pt idx="311">
                  <c:v>655.01111225215243</c:v>
                </c:pt>
                <c:pt idx="312">
                  <c:v>656.52555770572678</c:v>
                </c:pt>
                <c:pt idx="313">
                  <c:v>658.03068320260388</c:v>
                </c:pt>
                <c:pt idx="314">
                  <c:v>659.52649415742542</c:v>
                </c:pt>
                <c:pt idx="315">
                  <c:v>661.01299702597237</c:v>
                </c:pt>
                <c:pt idx="316">
                  <c:v>662.49019928895893</c:v>
                </c:pt>
                <c:pt idx="317">
                  <c:v>663.95810943573917</c:v>
                </c:pt>
                <c:pt idx="318">
                  <c:v>665.41673694793997</c:v>
                </c:pt>
                <c:pt idx="319">
                  <c:v>666.86609228302973</c:v>
                </c:pt>
                <c:pt idx="320">
                  <c:v>668.30618685783509</c:v>
                </c:pt>
                <c:pt idx="321">
                  <c:v>669.73703303201501</c:v>
                </c:pt>
                <c:pt idx="322">
                  <c:v>671.15864409150379</c:v>
                </c:pt>
                <c:pt idx="323">
                  <c:v>672.57103423193189</c:v>
                </c:pt>
                <c:pt idx="324">
                  <c:v>673.97421854203503</c:v>
                </c:pt>
                <c:pt idx="325">
                  <c:v>675.3682129870607</c:v>
                </c:pt>
                <c:pt idx="326">
                  <c:v>676.75303439218078</c:v>
                </c:pt>
                <c:pt idx="327">
                  <c:v>678.1287004259201</c:v>
                </c:pt>
                <c:pt idx="328">
                  <c:v>679.49522958360888</c:v>
                </c:pt>
                <c:pt idx="329">
                  <c:v>680.85264117086683</c:v>
                </c:pt>
                <c:pt idx="330">
                  <c:v>682.20095528712807</c:v>
                </c:pt>
                <c:pt idx="331">
                  <c:v>683.54019280921364</c:v>
                </c:pt>
                <c:pt idx="332">
                  <c:v>684.87037537495917</c:v>
                </c:pt>
                <c:pt idx="333">
                  <c:v>686.19152536690569</c:v>
                </c:pt>
                <c:pt idx="334">
                  <c:v>687.50366589605926</c:v>
                </c:pt>
                <c:pt idx="335">
                  <c:v>688.80682078572681</c:v>
                </c:pt>
                <c:pt idx="336">
                  <c:v>690.10101455543486</c:v>
                </c:pt>
                <c:pt idx="337">
                  <c:v>691.38627240493611</c:v>
                </c:pt>
                <c:pt idx="338">
                  <c:v>692.66262019831129</c:v>
                </c:pt>
                <c:pt idx="339">
                  <c:v>693.93008444817053</c:v>
                </c:pt>
                <c:pt idx="340">
                  <c:v>695.18869229996028</c:v>
                </c:pt>
                <c:pt idx="341">
                  <c:v>696.43847151638136</c:v>
                </c:pt>
                <c:pt idx="342">
                  <c:v>697.6794504619221</c:v>
                </c:pt>
                <c:pt idx="343">
                  <c:v>698.9116580875118</c:v>
                </c:pt>
                <c:pt idx="344">
                  <c:v>700.13512391529889</c:v>
                </c:pt>
                <c:pt idx="345">
                  <c:v>701.3498780235584</c:v>
                </c:pt>
                <c:pt idx="346">
                  <c:v>702.55595103173198</c:v>
                </c:pt>
                <c:pt idx="347">
                  <c:v>703.75337408560461</c:v>
                </c:pt>
                <c:pt idx="348">
                  <c:v>704.94217884262196</c:v>
                </c:pt>
                <c:pt idx="349">
                  <c:v>706.12239745735167</c:v>
                </c:pt>
                <c:pt idx="350">
                  <c:v>707.29406256709092</c:v>
                </c:pt>
                <c:pt idx="351">
                  <c:v>708.45720727762455</c:v>
                </c:pt>
                <c:pt idx="352">
                  <c:v>709.6118651491355</c:v>
                </c:pt>
                <c:pt idx="353">
                  <c:v>710.75807018227101</c:v>
                </c:pt>
                <c:pt idx="354">
                  <c:v>711.89585680436642</c:v>
                </c:pt>
                <c:pt idx="355">
                  <c:v>713.02525985582861</c:v>
                </c:pt>
                <c:pt idx="356">
                  <c:v>714.14631457668258</c:v>
                </c:pt>
                <c:pt idx="357">
                  <c:v>715.25905659328089</c:v>
                </c:pt>
                <c:pt idx="358">
                  <c:v>716.36352190517994</c:v>
                </c:pt>
                <c:pt idx="359">
                  <c:v>717.4597468721829</c:v>
                </c:pt>
                <c:pt idx="360">
                  <c:v>718.547768201552</c:v>
                </c:pt>
                <c:pt idx="361">
                  <c:v>719.6276229353906</c:v>
                </c:pt>
                <c:pt idx="362">
                  <c:v>720.69934843819681</c:v>
                </c:pt>
                <c:pt idx="363">
                  <c:v>721.76298238458901</c:v>
                </c:pt>
                <c:pt idx="364">
                  <c:v>722.81856274720496</c:v>
                </c:pt>
                <c:pt idx="365">
                  <c:v>723.86612778477456</c:v>
                </c:pt>
                <c:pt idx="366">
                  <c:v>724.90571603036688</c:v>
                </c:pt>
                <c:pt idx="367">
                  <c:v>725.93736627981252</c:v>
                </c:pt>
                <c:pt idx="368">
                  <c:v>726.96111758030099</c:v>
                </c:pt>
                <c:pt idx="369">
                  <c:v>727.97700921915384</c:v>
                </c:pt>
                <c:pt idx="370">
                  <c:v>728.9850807127732</c:v>
                </c:pt>
                <c:pt idx="371">
                  <c:v>729.98537179576624</c:v>
                </c:pt>
                <c:pt idx="372">
                  <c:v>730.97792241024536</c:v>
                </c:pt>
                <c:pt idx="373">
                  <c:v>731.9627726953031</c:v>
                </c:pt>
                <c:pt idx="374">
                  <c:v>732.93996297666331</c:v>
                </c:pt>
                <c:pt idx="375">
                  <c:v>733.90953375650599</c:v>
                </c:pt>
                <c:pt idx="376">
                  <c:v>734.87152570346723</c:v>
                </c:pt>
                <c:pt idx="377">
                  <c:v>735.8259796428124</c:v>
                </c:pt>
                <c:pt idx="378">
                  <c:v>736.77293654678272</c:v>
                </c:pt>
                <c:pt idx="379">
                  <c:v>737.71243752511418</c:v>
                </c:pt>
                <c:pt idx="380">
                  <c:v>737.71243752511418</c:v>
                </c:pt>
                <c:pt idx="381">
                  <c:v>737.71243752511418</c:v>
                </c:pt>
                <c:pt idx="382">
                  <c:v>737.71243752511418</c:v>
                </c:pt>
                <c:pt idx="383">
                  <c:v>737.71243752511418</c:v>
                </c:pt>
                <c:pt idx="384">
                  <c:v>737.71243752511418</c:v>
                </c:pt>
                <c:pt idx="385">
                  <c:v>737.71243752511418</c:v>
                </c:pt>
                <c:pt idx="386">
                  <c:v>737.71243752511418</c:v>
                </c:pt>
                <c:pt idx="387">
                  <c:v>737.71243752511418</c:v>
                </c:pt>
                <c:pt idx="388">
                  <c:v>737.71243752511418</c:v>
                </c:pt>
                <c:pt idx="389">
                  <c:v>737.71243752511418</c:v>
                </c:pt>
                <c:pt idx="390">
                  <c:v>737.71243752511418</c:v>
                </c:pt>
                <c:pt idx="391">
                  <c:v>737.71243752511418</c:v>
                </c:pt>
                <c:pt idx="392">
                  <c:v>737.71243752511418</c:v>
                </c:pt>
                <c:pt idx="393">
                  <c:v>737.71243752511418</c:v>
                </c:pt>
                <c:pt idx="394">
                  <c:v>737.71243752511418</c:v>
                </c:pt>
                <c:pt idx="395">
                  <c:v>737.71243752511418</c:v>
                </c:pt>
                <c:pt idx="396">
                  <c:v>737.71243752511418</c:v>
                </c:pt>
                <c:pt idx="397">
                  <c:v>737.71243752511418</c:v>
                </c:pt>
                <c:pt idx="398">
                  <c:v>737.71243752511418</c:v>
                </c:pt>
                <c:pt idx="399">
                  <c:v>737.71243752511418</c:v>
                </c:pt>
                <c:pt idx="400">
                  <c:v>737.71243752511418</c:v>
                </c:pt>
                <c:pt idx="401">
                  <c:v>737.71243752511418</c:v>
                </c:pt>
                <c:pt idx="402">
                  <c:v>737.71243752511418</c:v>
                </c:pt>
                <c:pt idx="403">
                  <c:v>737.71243752511418</c:v>
                </c:pt>
                <c:pt idx="404">
                  <c:v>737.71243752511418</c:v>
                </c:pt>
                <c:pt idx="405">
                  <c:v>737.71243752511418</c:v>
                </c:pt>
                <c:pt idx="406">
                  <c:v>737.71243752511418</c:v>
                </c:pt>
                <c:pt idx="407">
                  <c:v>737.71243752511418</c:v>
                </c:pt>
                <c:pt idx="408">
                  <c:v>737.71243752511418</c:v>
                </c:pt>
                <c:pt idx="409">
                  <c:v>737.71243752511418</c:v>
                </c:pt>
                <c:pt idx="410">
                  <c:v>737.71243752511418</c:v>
                </c:pt>
                <c:pt idx="411">
                  <c:v>737.71243752511418</c:v>
                </c:pt>
                <c:pt idx="412">
                  <c:v>737.71243752511418</c:v>
                </c:pt>
                <c:pt idx="413">
                  <c:v>737.71243752511418</c:v>
                </c:pt>
                <c:pt idx="414">
                  <c:v>737.71243752511418</c:v>
                </c:pt>
                <c:pt idx="415">
                  <c:v>737.71243752511418</c:v>
                </c:pt>
                <c:pt idx="416">
                  <c:v>737.71243752511418</c:v>
                </c:pt>
                <c:pt idx="417">
                  <c:v>737.71243752511418</c:v>
                </c:pt>
                <c:pt idx="418">
                  <c:v>737.71243752511418</c:v>
                </c:pt>
                <c:pt idx="419">
                  <c:v>737.71243752511418</c:v>
                </c:pt>
                <c:pt idx="420">
                  <c:v>737.71243752511418</c:v>
                </c:pt>
                <c:pt idx="421">
                  <c:v>737.71243752511418</c:v>
                </c:pt>
                <c:pt idx="422">
                  <c:v>737.71243752511418</c:v>
                </c:pt>
                <c:pt idx="423">
                  <c:v>737.71243752511418</c:v>
                </c:pt>
                <c:pt idx="424">
                  <c:v>737.71243752511418</c:v>
                </c:pt>
                <c:pt idx="425">
                  <c:v>737.71243752511418</c:v>
                </c:pt>
                <c:pt idx="426">
                  <c:v>737.71243752511418</c:v>
                </c:pt>
                <c:pt idx="427">
                  <c:v>737.71243752511418</c:v>
                </c:pt>
                <c:pt idx="428">
                  <c:v>737.71243752511418</c:v>
                </c:pt>
                <c:pt idx="429">
                  <c:v>737.71243752511418</c:v>
                </c:pt>
                <c:pt idx="430">
                  <c:v>737.71243752511418</c:v>
                </c:pt>
                <c:pt idx="431">
                  <c:v>737.71243752511418</c:v>
                </c:pt>
                <c:pt idx="432">
                  <c:v>737.71243752511418</c:v>
                </c:pt>
                <c:pt idx="433">
                  <c:v>737.71243752511418</c:v>
                </c:pt>
                <c:pt idx="434">
                  <c:v>737.71243752511418</c:v>
                </c:pt>
                <c:pt idx="435">
                  <c:v>737.71243752511418</c:v>
                </c:pt>
                <c:pt idx="436">
                  <c:v>737.71243752511418</c:v>
                </c:pt>
                <c:pt idx="437">
                  <c:v>737.71243752511418</c:v>
                </c:pt>
                <c:pt idx="438">
                  <c:v>737.71243752511418</c:v>
                </c:pt>
                <c:pt idx="439">
                  <c:v>737.71243752511418</c:v>
                </c:pt>
                <c:pt idx="440">
                  <c:v>737.71243752511418</c:v>
                </c:pt>
                <c:pt idx="441">
                  <c:v>737.71243752511418</c:v>
                </c:pt>
                <c:pt idx="442">
                  <c:v>737.71243752511418</c:v>
                </c:pt>
                <c:pt idx="443">
                  <c:v>737.71243752511418</c:v>
                </c:pt>
                <c:pt idx="444">
                  <c:v>737.71243752511418</c:v>
                </c:pt>
                <c:pt idx="445">
                  <c:v>737.71243752511418</c:v>
                </c:pt>
                <c:pt idx="446">
                  <c:v>737.71243752511418</c:v>
                </c:pt>
                <c:pt idx="447">
                  <c:v>737.71243752511418</c:v>
                </c:pt>
                <c:pt idx="448">
                  <c:v>737.71243752511418</c:v>
                </c:pt>
                <c:pt idx="449">
                  <c:v>737.71243752511418</c:v>
                </c:pt>
                <c:pt idx="450">
                  <c:v>737.71243752511418</c:v>
                </c:pt>
                <c:pt idx="451">
                  <c:v>737.71243752511418</c:v>
                </c:pt>
                <c:pt idx="452">
                  <c:v>737.71243752511418</c:v>
                </c:pt>
                <c:pt idx="453">
                  <c:v>737.71243752511418</c:v>
                </c:pt>
                <c:pt idx="454">
                  <c:v>737.71243752511418</c:v>
                </c:pt>
                <c:pt idx="455">
                  <c:v>737.71243752511418</c:v>
                </c:pt>
                <c:pt idx="456">
                  <c:v>737.71243752511418</c:v>
                </c:pt>
                <c:pt idx="457">
                  <c:v>737.71243752511418</c:v>
                </c:pt>
                <c:pt idx="458">
                  <c:v>737.71243752511418</c:v>
                </c:pt>
                <c:pt idx="459">
                  <c:v>737.71243752511418</c:v>
                </c:pt>
                <c:pt idx="460">
                  <c:v>737.71243752511418</c:v>
                </c:pt>
                <c:pt idx="461">
                  <c:v>737.71243752511418</c:v>
                </c:pt>
                <c:pt idx="462">
                  <c:v>737.71243752511418</c:v>
                </c:pt>
                <c:pt idx="463">
                  <c:v>737.71243752511418</c:v>
                </c:pt>
                <c:pt idx="464">
                  <c:v>737.71243752511418</c:v>
                </c:pt>
                <c:pt idx="465">
                  <c:v>737.71243752511418</c:v>
                </c:pt>
                <c:pt idx="466">
                  <c:v>737.71243752511418</c:v>
                </c:pt>
                <c:pt idx="467">
                  <c:v>737.71243752511418</c:v>
                </c:pt>
                <c:pt idx="468">
                  <c:v>737.71243752511418</c:v>
                </c:pt>
                <c:pt idx="469">
                  <c:v>737.71243752511418</c:v>
                </c:pt>
                <c:pt idx="470">
                  <c:v>737.71243752511418</c:v>
                </c:pt>
                <c:pt idx="471">
                  <c:v>737.71243752511418</c:v>
                </c:pt>
                <c:pt idx="472">
                  <c:v>737.71243752511418</c:v>
                </c:pt>
                <c:pt idx="473">
                  <c:v>737.71243752511418</c:v>
                </c:pt>
                <c:pt idx="474">
                  <c:v>737.71243752511418</c:v>
                </c:pt>
                <c:pt idx="475">
                  <c:v>737.71243752511418</c:v>
                </c:pt>
                <c:pt idx="476">
                  <c:v>737.71243752511418</c:v>
                </c:pt>
                <c:pt idx="477">
                  <c:v>737.71243752511418</c:v>
                </c:pt>
                <c:pt idx="478">
                  <c:v>737.71243752511418</c:v>
                </c:pt>
                <c:pt idx="479">
                  <c:v>737.71243752511418</c:v>
                </c:pt>
                <c:pt idx="480">
                  <c:v>737.71243752511418</c:v>
                </c:pt>
                <c:pt idx="481">
                  <c:v>737.71243752511418</c:v>
                </c:pt>
                <c:pt idx="482">
                  <c:v>737.71243752511418</c:v>
                </c:pt>
                <c:pt idx="483">
                  <c:v>737.71243752511418</c:v>
                </c:pt>
                <c:pt idx="484">
                  <c:v>737.71243752511418</c:v>
                </c:pt>
                <c:pt idx="485">
                  <c:v>737.71243752511418</c:v>
                </c:pt>
                <c:pt idx="486">
                  <c:v>737.71243752511418</c:v>
                </c:pt>
                <c:pt idx="487">
                  <c:v>737.71243752511418</c:v>
                </c:pt>
                <c:pt idx="488">
                  <c:v>737.71243752511418</c:v>
                </c:pt>
                <c:pt idx="489">
                  <c:v>737.71243752511418</c:v>
                </c:pt>
                <c:pt idx="490">
                  <c:v>737.71243752511418</c:v>
                </c:pt>
                <c:pt idx="491">
                  <c:v>737.71243752511418</c:v>
                </c:pt>
                <c:pt idx="492">
                  <c:v>737.71243752511418</c:v>
                </c:pt>
                <c:pt idx="493">
                  <c:v>737.71243752511418</c:v>
                </c:pt>
                <c:pt idx="494">
                  <c:v>737.71243752511418</c:v>
                </c:pt>
                <c:pt idx="495">
                  <c:v>737.71243752511418</c:v>
                </c:pt>
                <c:pt idx="496">
                  <c:v>737.71243752511418</c:v>
                </c:pt>
                <c:pt idx="497">
                  <c:v>737.71243752511418</c:v>
                </c:pt>
                <c:pt idx="498">
                  <c:v>737.71243752511418</c:v>
                </c:pt>
                <c:pt idx="499">
                  <c:v>737.71243752511418</c:v>
                </c:pt>
                <c:pt idx="500">
                  <c:v>737.71243752511418</c:v>
                </c:pt>
                <c:pt idx="501">
                  <c:v>737.71243752511418</c:v>
                </c:pt>
                <c:pt idx="502">
                  <c:v>737.71243752511418</c:v>
                </c:pt>
                <c:pt idx="503">
                  <c:v>737.71243752511418</c:v>
                </c:pt>
                <c:pt idx="504">
                  <c:v>737.71243752511418</c:v>
                </c:pt>
                <c:pt idx="505">
                  <c:v>737.71243752511418</c:v>
                </c:pt>
                <c:pt idx="506">
                  <c:v>737.71243752511418</c:v>
                </c:pt>
                <c:pt idx="507">
                  <c:v>737.71243752511418</c:v>
                </c:pt>
                <c:pt idx="508">
                  <c:v>737.71243752511418</c:v>
                </c:pt>
                <c:pt idx="509">
                  <c:v>737.71243752511418</c:v>
                </c:pt>
                <c:pt idx="510">
                  <c:v>737.71243752511418</c:v>
                </c:pt>
                <c:pt idx="511">
                  <c:v>737.71243752511418</c:v>
                </c:pt>
                <c:pt idx="512">
                  <c:v>737.71243752511418</c:v>
                </c:pt>
                <c:pt idx="513">
                  <c:v>737.71243752511418</c:v>
                </c:pt>
                <c:pt idx="514">
                  <c:v>737.71243752511418</c:v>
                </c:pt>
                <c:pt idx="515">
                  <c:v>737.71243752511418</c:v>
                </c:pt>
                <c:pt idx="516">
                  <c:v>737.71243752511418</c:v>
                </c:pt>
                <c:pt idx="517">
                  <c:v>737.71243752511418</c:v>
                </c:pt>
                <c:pt idx="518">
                  <c:v>737.71243752511418</c:v>
                </c:pt>
                <c:pt idx="519">
                  <c:v>737.71243752511418</c:v>
                </c:pt>
                <c:pt idx="520">
                  <c:v>737.71243752511418</c:v>
                </c:pt>
                <c:pt idx="521">
                  <c:v>737.71243752511418</c:v>
                </c:pt>
                <c:pt idx="522">
                  <c:v>737.71243752511418</c:v>
                </c:pt>
                <c:pt idx="523">
                  <c:v>737.71243752511418</c:v>
                </c:pt>
                <c:pt idx="524">
                  <c:v>737.71243752511418</c:v>
                </c:pt>
                <c:pt idx="525">
                  <c:v>737.71243752511418</c:v>
                </c:pt>
                <c:pt idx="526">
                  <c:v>737.71243752511418</c:v>
                </c:pt>
                <c:pt idx="527">
                  <c:v>737.71243752511418</c:v>
                </c:pt>
                <c:pt idx="528">
                  <c:v>737.71243752511418</c:v>
                </c:pt>
                <c:pt idx="529">
                  <c:v>737.71243752511418</c:v>
                </c:pt>
                <c:pt idx="530">
                  <c:v>737.71243752511418</c:v>
                </c:pt>
                <c:pt idx="531">
                  <c:v>737.71243752511418</c:v>
                </c:pt>
                <c:pt idx="532">
                  <c:v>737.71243752511418</c:v>
                </c:pt>
                <c:pt idx="533">
                  <c:v>737.71243752511418</c:v>
                </c:pt>
                <c:pt idx="534">
                  <c:v>737.71243752511418</c:v>
                </c:pt>
                <c:pt idx="535">
                  <c:v>737.71243752511418</c:v>
                </c:pt>
                <c:pt idx="536">
                  <c:v>737.71243752511418</c:v>
                </c:pt>
                <c:pt idx="537">
                  <c:v>737.71243752511418</c:v>
                </c:pt>
                <c:pt idx="538">
                  <c:v>737.71243752511418</c:v>
                </c:pt>
                <c:pt idx="539">
                  <c:v>737.71243752511418</c:v>
                </c:pt>
                <c:pt idx="540">
                  <c:v>737.71243752511418</c:v>
                </c:pt>
                <c:pt idx="541">
                  <c:v>737.71243752511418</c:v>
                </c:pt>
                <c:pt idx="542">
                  <c:v>737.71243752511418</c:v>
                </c:pt>
                <c:pt idx="543">
                  <c:v>737.71243752511418</c:v>
                </c:pt>
                <c:pt idx="544">
                  <c:v>737.71243752511418</c:v>
                </c:pt>
                <c:pt idx="545">
                  <c:v>737.71243752511418</c:v>
                </c:pt>
                <c:pt idx="546">
                  <c:v>737.71243752511418</c:v>
                </c:pt>
                <c:pt idx="547">
                  <c:v>737.71243752511418</c:v>
                </c:pt>
                <c:pt idx="548">
                  <c:v>737.71243752511418</c:v>
                </c:pt>
                <c:pt idx="549">
                  <c:v>737.71243752511418</c:v>
                </c:pt>
                <c:pt idx="550">
                  <c:v>737.71243752511418</c:v>
                </c:pt>
                <c:pt idx="551">
                  <c:v>737.71243752511418</c:v>
                </c:pt>
                <c:pt idx="552">
                  <c:v>737.71243752511418</c:v>
                </c:pt>
                <c:pt idx="553">
                  <c:v>737.71243752511418</c:v>
                </c:pt>
                <c:pt idx="554">
                  <c:v>737.71243752511418</c:v>
                </c:pt>
                <c:pt idx="555">
                  <c:v>737.71243752511418</c:v>
                </c:pt>
                <c:pt idx="556">
                  <c:v>737.71243752511418</c:v>
                </c:pt>
                <c:pt idx="557">
                  <c:v>737.71243752511418</c:v>
                </c:pt>
                <c:pt idx="558">
                  <c:v>737.71243752511418</c:v>
                </c:pt>
                <c:pt idx="559">
                  <c:v>737.71243752511418</c:v>
                </c:pt>
                <c:pt idx="560">
                  <c:v>737.71243752511418</c:v>
                </c:pt>
                <c:pt idx="561">
                  <c:v>737.71243752511418</c:v>
                </c:pt>
                <c:pt idx="562">
                  <c:v>737.71243752511418</c:v>
                </c:pt>
                <c:pt idx="563">
                  <c:v>737.71243752511418</c:v>
                </c:pt>
                <c:pt idx="564">
                  <c:v>737.71243752511418</c:v>
                </c:pt>
                <c:pt idx="565">
                  <c:v>737.71243752511418</c:v>
                </c:pt>
                <c:pt idx="566">
                  <c:v>737.71243752511418</c:v>
                </c:pt>
                <c:pt idx="567">
                  <c:v>737.71243752511418</c:v>
                </c:pt>
                <c:pt idx="568">
                  <c:v>737.71243752511418</c:v>
                </c:pt>
                <c:pt idx="569">
                  <c:v>737.71243752511418</c:v>
                </c:pt>
                <c:pt idx="570">
                  <c:v>737.71243752511418</c:v>
                </c:pt>
                <c:pt idx="571">
                  <c:v>737.71243752511418</c:v>
                </c:pt>
                <c:pt idx="572">
                  <c:v>737.71243752511418</c:v>
                </c:pt>
                <c:pt idx="573">
                  <c:v>737.71243752511418</c:v>
                </c:pt>
                <c:pt idx="574">
                  <c:v>737.71243752511418</c:v>
                </c:pt>
                <c:pt idx="575">
                  <c:v>737.71243752511418</c:v>
                </c:pt>
                <c:pt idx="576">
                  <c:v>737.71243752511418</c:v>
                </c:pt>
                <c:pt idx="577">
                  <c:v>737.71243752511418</c:v>
                </c:pt>
                <c:pt idx="578">
                  <c:v>737.71243752511418</c:v>
                </c:pt>
                <c:pt idx="579">
                  <c:v>737.71243752511418</c:v>
                </c:pt>
                <c:pt idx="580">
                  <c:v>737.71243752511418</c:v>
                </c:pt>
                <c:pt idx="581">
                  <c:v>737.71243752511418</c:v>
                </c:pt>
                <c:pt idx="582">
                  <c:v>737.71243752511418</c:v>
                </c:pt>
                <c:pt idx="583">
                  <c:v>737.71243752511418</c:v>
                </c:pt>
                <c:pt idx="584">
                  <c:v>737.71243752511418</c:v>
                </c:pt>
                <c:pt idx="585">
                  <c:v>737.71243752511418</c:v>
                </c:pt>
                <c:pt idx="586">
                  <c:v>737.71243752511418</c:v>
                </c:pt>
                <c:pt idx="587">
                  <c:v>737.71243752511418</c:v>
                </c:pt>
                <c:pt idx="588">
                  <c:v>737.71243752511418</c:v>
                </c:pt>
                <c:pt idx="589">
                  <c:v>737.71243752511418</c:v>
                </c:pt>
                <c:pt idx="590">
                  <c:v>737.71243752511418</c:v>
                </c:pt>
                <c:pt idx="591">
                  <c:v>737.71243752511418</c:v>
                </c:pt>
                <c:pt idx="592">
                  <c:v>737.71243752511418</c:v>
                </c:pt>
                <c:pt idx="593">
                  <c:v>737.71243752511418</c:v>
                </c:pt>
                <c:pt idx="594">
                  <c:v>737.71243752511418</c:v>
                </c:pt>
                <c:pt idx="595">
                  <c:v>737.71243752511418</c:v>
                </c:pt>
                <c:pt idx="596">
                  <c:v>737.71243752511418</c:v>
                </c:pt>
                <c:pt idx="597">
                  <c:v>737.71243752511418</c:v>
                </c:pt>
                <c:pt idx="598">
                  <c:v>737.71243752511418</c:v>
                </c:pt>
                <c:pt idx="599">
                  <c:v>737.71243752511418</c:v>
                </c:pt>
                <c:pt idx="600">
                  <c:v>737.71243752511418</c:v>
                </c:pt>
                <c:pt idx="601">
                  <c:v>737.71243752511418</c:v>
                </c:pt>
                <c:pt idx="602">
                  <c:v>737.71243752511418</c:v>
                </c:pt>
                <c:pt idx="603">
                  <c:v>737.71243752511418</c:v>
                </c:pt>
                <c:pt idx="604">
                  <c:v>737.71243752511418</c:v>
                </c:pt>
                <c:pt idx="605">
                  <c:v>737.71243752511418</c:v>
                </c:pt>
                <c:pt idx="606">
                  <c:v>737.71243752511418</c:v>
                </c:pt>
                <c:pt idx="607">
                  <c:v>737.71243752511418</c:v>
                </c:pt>
                <c:pt idx="608">
                  <c:v>737.71243752511418</c:v>
                </c:pt>
                <c:pt idx="609">
                  <c:v>737.71243752511418</c:v>
                </c:pt>
                <c:pt idx="610">
                  <c:v>737.71243752511418</c:v>
                </c:pt>
                <c:pt idx="611">
                  <c:v>737.71243752511418</c:v>
                </c:pt>
                <c:pt idx="612">
                  <c:v>737.71243752511418</c:v>
                </c:pt>
                <c:pt idx="613">
                  <c:v>737.71243752511418</c:v>
                </c:pt>
                <c:pt idx="614">
                  <c:v>737.71243752511418</c:v>
                </c:pt>
                <c:pt idx="615">
                  <c:v>737.71243752511418</c:v>
                </c:pt>
                <c:pt idx="616">
                  <c:v>737.71243752511418</c:v>
                </c:pt>
                <c:pt idx="617">
                  <c:v>737.71243752511418</c:v>
                </c:pt>
                <c:pt idx="618">
                  <c:v>737.71243752511418</c:v>
                </c:pt>
                <c:pt idx="619">
                  <c:v>737.71243752511418</c:v>
                </c:pt>
                <c:pt idx="620">
                  <c:v>737.71243752511418</c:v>
                </c:pt>
                <c:pt idx="621">
                  <c:v>737.71243752511418</c:v>
                </c:pt>
                <c:pt idx="622">
                  <c:v>737.71243752511418</c:v>
                </c:pt>
                <c:pt idx="623">
                  <c:v>737.71243752511418</c:v>
                </c:pt>
                <c:pt idx="624">
                  <c:v>737.71243752511418</c:v>
                </c:pt>
                <c:pt idx="625">
                  <c:v>737.71243752511418</c:v>
                </c:pt>
                <c:pt idx="626">
                  <c:v>737.71243752511418</c:v>
                </c:pt>
                <c:pt idx="627">
                  <c:v>737.71243752511418</c:v>
                </c:pt>
                <c:pt idx="628">
                  <c:v>737.71243752511418</c:v>
                </c:pt>
                <c:pt idx="629">
                  <c:v>737.71243752511418</c:v>
                </c:pt>
                <c:pt idx="630">
                  <c:v>737.71243752511418</c:v>
                </c:pt>
                <c:pt idx="631">
                  <c:v>737.71243752511418</c:v>
                </c:pt>
                <c:pt idx="632">
                  <c:v>737.71243752511418</c:v>
                </c:pt>
                <c:pt idx="633">
                  <c:v>737.71243752511418</c:v>
                </c:pt>
                <c:pt idx="634">
                  <c:v>737.71243752511418</c:v>
                </c:pt>
                <c:pt idx="635">
                  <c:v>737.71243752511418</c:v>
                </c:pt>
                <c:pt idx="636">
                  <c:v>737.71243752511418</c:v>
                </c:pt>
                <c:pt idx="637">
                  <c:v>737.71243752511418</c:v>
                </c:pt>
                <c:pt idx="638">
                  <c:v>737.71243752511418</c:v>
                </c:pt>
                <c:pt idx="639">
                  <c:v>737.71243752511418</c:v>
                </c:pt>
                <c:pt idx="640">
                  <c:v>737.71243752511418</c:v>
                </c:pt>
                <c:pt idx="641">
                  <c:v>737.71243752511418</c:v>
                </c:pt>
                <c:pt idx="642">
                  <c:v>737.71243752511418</c:v>
                </c:pt>
                <c:pt idx="643">
                  <c:v>737.71243752511418</c:v>
                </c:pt>
                <c:pt idx="644">
                  <c:v>737.71243752511418</c:v>
                </c:pt>
                <c:pt idx="645">
                  <c:v>737.71243752511418</c:v>
                </c:pt>
                <c:pt idx="646">
                  <c:v>737.71243752511418</c:v>
                </c:pt>
                <c:pt idx="647">
                  <c:v>737.71243752511418</c:v>
                </c:pt>
                <c:pt idx="648">
                  <c:v>737.71243752511418</c:v>
                </c:pt>
                <c:pt idx="649">
                  <c:v>737.71243752511418</c:v>
                </c:pt>
                <c:pt idx="650">
                  <c:v>737.71243752511418</c:v>
                </c:pt>
                <c:pt idx="651">
                  <c:v>737.71243752511418</c:v>
                </c:pt>
                <c:pt idx="652">
                  <c:v>737.71243752511418</c:v>
                </c:pt>
                <c:pt idx="653">
                  <c:v>737.71243752511418</c:v>
                </c:pt>
                <c:pt idx="654">
                  <c:v>737.71243752511418</c:v>
                </c:pt>
                <c:pt idx="655">
                  <c:v>737.71243752511418</c:v>
                </c:pt>
                <c:pt idx="656">
                  <c:v>737.71243752511418</c:v>
                </c:pt>
                <c:pt idx="657">
                  <c:v>737.71243752511418</c:v>
                </c:pt>
                <c:pt idx="658">
                  <c:v>737.71243752511418</c:v>
                </c:pt>
                <c:pt idx="659">
                  <c:v>737.71243752511418</c:v>
                </c:pt>
                <c:pt idx="660">
                  <c:v>737.71243752511418</c:v>
                </c:pt>
                <c:pt idx="661">
                  <c:v>737.71243752511418</c:v>
                </c:pt>
                <c:pt idx="662">
                  <c:v>737.71243752511418</c:v>
                </c:pt>
                <c:pt idx="663">
                  <c:v>737.71243752511418</c:v>
                </c:pt>
                <c:pt idx="664">
                  <c:v>737.71243752511418</c:v>
                </c:pt>
                <c:pt idx="665">
                  <c:v>737.71243752511418</c:v>
                </c:pt>
                <c:pt idx="666">
                  <c:v>737.71243752511418</c:v>
                </c:pt>
                <c:pt idx="667">
                  <c:v>737.71243752511418</c:v>
                </c:pt>
                <c:pt idx="668">
                  <c:v>737.71243752511418</c:v>
                </c:pt>
                <c:pt idx="669">
                  <c:v>737.71243752511418</c:v>
                </c:pt>
                <c:pt idx="670">
                  <c:v>737.71243752511418</c:v>
                </c:pt>
                <c:pt idx="671">
                  <c:v>737.71243752511418</c:v>
                </c:pt>
                <c:pt idx="672">
                  <c:v>737.71243752511418</c:v>
                </c:pt>
                <c:pt idx="673">
                  <c:v>737.71243752511418</c:v>
                </c:pt>
                <c:pt idx="674">
                  <c:v>737.71243752511418</c:v>
                </c:pt>
                <c:pt idx="675">
                  <c:v>737.71243752511418</c:v>
                </c:pt>
                <c:pt idx="676">
                  <c:v>737.71243752511418</c:v>
                </c:pt>
                <c:pt idx="677">
                  <c:v>737.71243752511418</c:v>
                </c:pt>
                <c:pt idx="678">
                  <c:v>737.71243752511418</c:v>
                </c:pt>
                <c:pt idx="679">
                  <c:v>737.71243752511418</c:v>
                </c:pt>
                <c:pt idx="680">
                  <c:v>737.71243752511418</c:v>
                </c:pt>
                <c:pt idx="681">
                  <c:v>737.71243752511418</c:v>
                </c:pt>
                <c:pt idx="682">
                  <c:v>737.71243752511418</c:v>
                </c:pt>
                <c:pt idx="683">
                  <c:v>737.71243752511418</c:v>
                </c:pt>
                <c:pt idx="684">
                  <c:v>737.71243752511418</c:v>
                </c:pt>
                <c:pt idx="685">
                  <c:v>737.71243752511418</c:v>
                </c:pt>
                <c:pt idx="686">
                  <c:v>737.71243752511418</c:v>
                </c:pt>
                <c:pt idx="687">
                  <c:v>737.71243752511418</c:v>
                </c:pt>
                <c:pt idx="688">
                  <c:v>737.71243752511418</c:v>
                </c:pt>
                <c:pt idx="689">
                  <c:v>737.71243752511418</c:v>
                </c:pt>
                <c:pt idx="690">
                  <c:v>737.71243752511418</c:v>
                </c:pt>
                <c:pt idx="691">
                  <c:v>737.71243752511418</c:v>
                </c:pt>
                <c:pt idx="692">
                  <c:v>737.71243752511418</c:v>
                </c:pt>
                <c:pt idx="693">
                  <c:v>737.71243752511418</c:v>
                </c:pt>
                <c:pt idx="694">
                  <c:v>737.71243752511418</c:v>
                </c:pt>
                <c:pt idx="695">
                  <c:v>737.71243752511418</c:v>
                </c:pt>
                <c:pt idx="696">
                  <c:v>737.71243752511418</c:v>
                </c:pt>
                <c:pt idx="697">
                  <c:v>737.71243752511418</c:v>
                </c:pt>
                <c:pt idx="698">
                  <c:v>737.71243752511418</c:v>
                </c:pt>
                <c:pt idx="699">
                  <c:v>737.71243752511418</c:v>
                </c:pt>
                <c:pt idx="700">
                  <c:v>737.71243752511418</c:v>
                </c:pt>
                <c:pt idx="701">
                  <c:v>737.71243752511418</c:v>
                </c:pt>
                <c:pt idx="702">
                  <c:v>737.71243752511418</c:v>
                </c:pt>
                <c:pt idx="703">
                  <c:v>737.71243752511418</c:v>
                </c:pt>
                <c:pt idx="704">
                  <c:v>737.71243752511418</c:v>
                </c:pt>
                <c:pt idx="705">
                  <c:v>737.71243752511418</c:v>
                </c:pt>
                <c:pt idx="706">
                  <c:v>737.71243752511418</c:v>
                </c:pt>
                <c:pt idx="707">
                  <c:v>737.71243752511418</c:v>
                </c:pt>
                <c:pt idx="708">
                  <c:v>737.71243752511418</c:v>
                </c:pt>
                <c:pt idx="709">
                  <c:v>737.71243752511418</c:v>
                </c:pt>
                <c:pt idx="710">
                  <c:v>737.71243752511418</c:v>
                </c:pt>
                <c:pt idx="711">
                  <c:v>737.71243752511418</c:v>
                </c:pt>
                <c:pt idx="712">
                  <c:v>737.71243752511418</c:v>
                </c:pt>
                <c:pt idx="713">
                  <c:v>737.71243752511418</c:v>
                </c:pt>
                <c:pt idx="714">
                  <c:v>737.71243752511418</c:v>
                </c:pt>
                <c:pt idx="715">
                  <c:v>737.71243752511418</c:v>
                </c:pt>
                <c:pt idx="716">
                  <c:v>737.71243752511418</c:v>
                </c:pt>
                <c:pt idx="717">
                  <c:v>737.71243752511418</c:v>
                </c:pt>
                <c:pt idx="718">
                  <c:v>737.71243752511418</c:v>
                </c:pt>
                <c:pt idx="719">
                  <c:v>737.71243752511418</c:v>
                </c:pt>
                <c:pt idx="720">
                  <c:v>737.71243752511418</c:v>
                </c:pt>
                <c:pt idx="721">
                  <c:v>737.71243752511418</c:v>
                </c:pt>
                <c:pt idx="722">
                  <c:v>737.71243752511418</c:v>
                </c:pt>
                <c:pt idx="723">
                  <c:v>737.71243752511418</c:v>
                </c:pt>
                <c:pt idx="724">
                  <c:v>737.71243752511418</c:v>
                </c:pt>
                <c:pt idx="725">
                  <c:v>737.71243752511418</c:v>
                </c:pt>
                <c:pt idx="726">
                  <c:v>737.71243752511418</c:v>
                </c:pt>
                <c:pt idx="727">
                  <c:v>737.71243752511418</c:v>
                </c:pt>
                <c:pt idx="728">
                  <c:v>737.71243752511418</c:v>
                </c:pt>
                <c:pt idx="729">
                  <c:v>737.71243752511418</c:v>
                </c:pt>
                <c:pt idx="730">
                  <c:v>737.71243752511418</c:v>
                </c:pt>
                <c:pt idx="731">
                  <c:v>737.71243752511418</c:v>
                </c:pt>
                <c:pt idx="732">
                  <c:v>737.71243752511418</c:v>
                </c:pt>
                <c:pt idx="733">
                  <c:v>737.71243752511418</c:v>
                </c:pt>
                <c:pt idx="734">
                  <c:v>737.71243752511418</c:v>
                </c:pt>
                <c:pt idx="735">
                  <c:v>737.71243752511418</c:v>
                </c:pt>
                <c:pt idx="736">
                  <c:v>737.71243752511418</c:v>
                </c:pt>
                <c:pt idx="737">
                  <c:v>737.71243752511418</c:v>
                </c:pt>
                <c:pt idx="738">
                  <c:v>737.71243752511418</c:v>
                </c:pt>
                <c:pt idx="739">
                  <c:v>737.71243752511418</c:v>
                </c:pt>
                <c:pt idx="740">
                  <c:v>737.71243752511418</c:v>
                </c:pt>
                <c:pt idx="741">
                  <c:v>737.71243752511418</c:v>
                </c:pt>
                <c:pt idx="742">
                  <c:v>737.71243752511418</c:v>
                </c:pt>
                <c:pt idx="743">
                  <c:v>737.71243752511418</c:v>
                </c:pt>
                <c:pt idx="744">
                  <c:v>737.71243752511418</c:v>
                </c:pt>
                <c:pt idx="745">
                  <c:v>737.71243752511418</c:v>
                </c:pt>
                <c:pt idx="746">
                  <c:v>737.71243752511418</c:v>
                </c:pt>
                <c:pt idx="747">
                  <c:v>737.71243752511418</c:v>
                </c:pt>
                <c:pt idx="748">
                  <c:v>737.71243752511418</c:v>
                </c:pt>
                <c:pt idx="749">
                  <c:v>737.71243752511418</c:v>
                </c:pt>
                <c:pt idx="750">
                  <c:v>737.71243752511418</c:v>
                </c:pt>
                <c:pt idx="751">
                  <c:v>737.71243752511418</c:v>
                </c:pt>
                <c:pt idx="752">
                  <c:v>737.71243752511418</c:v>
                </c:pt>
                <c:pt idx="753">
                  <c:v>737.71243752511418</c:v>
                </c:pt>
                <c:pt idx="754">
                  <c:v>737.71243752511418</c:v>
                </c:pt>
                <c:pt idx="755">
                  <c:v>737.71243752511418</c:v>
                </c:pt>
                <c:pt idx="756">
                  <c:v>737.71243752511418</c:v>
                </c:pt>
                <c:pt idx="757">
                  <c:v>737.71243752511418</c:v>
                </c:pt>
                <c:pt idx="758">
                  <c:v>737.71243752511418</c:v>
                </c:pt>
                <c:pt idx="759">
                  <c:v>737.71243752511418</c:v>
                </c:pt>
                <c:pt idx="760">
                  <c:v>737.71243752511418</c:v>
                </c:pt>
                <c:pt idx="761">
                  <c:v>737.71243752511418</c:v>
                </c:pt>
                <c:pt idx="762">
                  <c:v>737.71243752511418</c:v>
                </c:pt>
                <c:pt idx="763">
                  <c:v>737.71243752511418</c:v>
                </c:pt>
                <c:pt idx="764">
                  <c:v>737.71243752511418</c:v>
                </c:pt>
                <c:pt idx="765">
                  <c:v>737.71243752511418</c:v>
                </c:pt>
                <c:pt idx="766">
                  <c:v>737.71243752511418</c:v>
                </c:pt>
                <c:pt idx="767">
                  <c:v>737.71243752511418</c:v>
                </c:pt>
                <c:pt idx="768">
                  <c:v>737.71243752511418</c:v>
                </c:pt>
                <c:pt idx="769">
                  <c:v>737.71243752511418</c:v>
                </c:pt>
                <c:pt idx="770">
                  <c:v>737.71243752511418</c:v>
                </c:pt>
                <c:pt idx="771">
                  <c:v>737.71243752511418</c:v>
                </c:pt>
                <c:pt idx="772">
                  <c:v>737.71243752511418</c:v>
                </c:pt>
                <c:pt idx="773">
                  <c:v>737.71243752511418</c:v>
                </c:pt>
                <c:pt idx="774">
                  <c:v>737.71243752511418</c:v>
                </c:pt>
                <c:pt idx="775">
                  <c:v>737.71243752511418</c:v>
                </c:pt>
                <c:pt idx="776">
                  <c:v>737.71243752511418</c:v>
                </c:pt>
                <c:pt idx="777">
                  <c:v>737.71243752511418</c:v>
                </c:pt>
                <c:pt idx="778">
                  <c:v>737.71243752511418</c:v>
                </c:pt>
                <c:pt idx="779">
                  <c:v>737.71243752511418</c:v>
                </c:pt>
                <c:pt idx="780">
                  <c:v>737.71243752511418</c:v>
                </c:pt>
                <c:pt idx="781">
                  <c:v>737.71243752511418</c:v>
                </c:pt>
                <c:pt idx="782">
                  <c:v>737.71243752511418</c:v>
                </c:pt>
                <c:pt idx="783">
                  <c:v>737.71243752511418</c:v>
                </c:pt>
                <c:pt idx="784">
                  <c:v>737.71243752511418</c:v>
                </c:pt>
                <c:pt idx="785">
                  <c:v>737.71243752511418</c:v>
                </c:pt>
                <c:pt idx="786">
                  <c:v>737.71243752511418</c:v>
                </c:pt>
                <c:pt idx="787">
                  <c:v>737.71243752511418</c:v>
                </c:pt>
                <c:pt idx="788">
                  <c:v>737.71243752511418</c:v>
                </c:pt>
                <c:pt idx="789">
                  <c:v>737.71243752511418</c:v>
                </c:pt>
                <c:pt idx="790">
                  <c:v>737.71243752511418</c:v>
                </c:pt>
                <c:pt idx="791">
                  <c:v>737.71243752511418</c:v>
                </c:pt>
                <c:pt idx="792">
                  <c:v>737.71243752511418</c:v>
                </c:pt>
                <c:pt idx="793">
                  <c:v>737.71243752511418</c:v>
                </c:pt>
                <c:pt idx="794">
                  <c:v>737.71243752511418</c:v>
                </c:pt>
                <c:pt idx="795">
                  <c:v>737.71243752511418</c:v>
                </c:pt>
                <c:pt idx="796">
                  <c:v>737.71243752511418</c:v>
                </c:pt>
                <c:pt idx="797">
                  <c:v>737.71243752511418</c:v>
                </c:pt>
                <c:pt idx="798">
                  <c:v>737.71243752511418</c:v>
                </c:pt>
                <c:pt idx="799">
                  <c:v>737.71243752511418</c:v>
                </c:pt>
                <c:pt idx="800">
                  <c:v>737.71243752511418</c:v>
                </c:pt>
                <c:pt idx="801">
                  <c:v>737.71243752511418</c:v>
                </c:pt>
                <c:pt idx="802">
                  <c:v>737.71243752511418</c:v>
                </c:pt>
                <c:pt idx="803">
                  <c:v>737.71243752511418</c:v>
                </c:pt>
                <c:pt idx="804">
                  <c:v>737.71243752511418</c:v>
                </c:pt>
                <c:pt idx="805">
                  <c:v>737.71243752511418</c:v>
                </c:pt>
                <c:pt idx="806">
                  <c:v>737.71243752511418</c:v>
                </c:pt>
                <c:pt idx="807">
                  <c:v>737.71243752511418</c:v>
                </c:pt>
                <c:pt idx="808">
                  <c:v>737.71243752511418</c:v>
                </c:pt>
                <c:pt idx="809">
                  <c:v>737.71243752511418</c:v>
                </c:pt>
                <c:pt idx="810">
                  <c:v>737.71243752511418</c:v>
                </c:pt>
                <c:pt idx="811">
                  <c:v>737.71243752511418</c:v>
                </c:pt>
                <c:pt idx="812">
                  <c:v>737.71243752511418</c:v>
                </c:pt>
                <c:pt idx="813">
                  <c:v>737.71243752511418</c:v>
                </c:pt>
                <c:pt idx="814">
                  <c:v>737.71243752511418</c:v>
                </c:pt>
                <c:pt idx="815">
                  <c:v>737.71243752511418</c:v>
                </c:pt>
                <c:pt idx="816">
                  <c:v>737.71243752511418</c:v>
                </c:pt>
                <c:pt idx="817">
                  <c:v>737.71243752511418</c:v>
                </c:pt>
                <c:pt idx="818">
                  <c:v>737.71243752511418</c:v>
                </c:pt>
                <c:pt idx="819">
                  <c:v>737.71243752511418</c:v>
                </c:pt>
                <c:pt idx="820">
                  <c:v>737.71243752511418</c:v>
                </c:pt>
                <c:pt idx="821">
                  <c:v>737.71243752511418</c:v>
                </c:pt>
                <c:pt idx="822">
                  <c:v>737.71243752511418</c:v>
                </c:pt>
                <c:pt idx="823">
                  <c:v>737.71243752511418</c:v>
                </c:pt>
                <c:pt idx="824">
                  <c:v>737.71243752511418</c:v>
                </c:pt>
                <c:pt idx="825">
                  <c:v>737.71243752511418</c:v>
                </c:pt>
                <c:pt idx="826">
                  <c:v>737.71243752511418</c:v>
                </c:pt>
                <c:pt idx="827">
                  <c:v>737.71243752511418</c:v>
                </c:pt>
                <c:pt idx="828">
                  <c:v>737.71243752511418</c:v>
                </c:pt>
                <c:pt idx="829">
                  <c:v>737.71243752511418</c:v>
                </c:pt>
                <c:pt idx="830">
                  <c:v>737.71243752511418</c:v>
                </c:pt>
                <c:pt idx="831">
                  <c:v>737.71243752511418</c:v>
                </c:pt>
                <c:pt idx="832">
                  <c:v>737.71243752511418</c:v>
                </c:pt>
                <c:pt idx="833">
                  <c:v>737.71243752511418</c:v>
                </c:pt>
                <c:pt idx="834">
                  <c:v>737.71243752511418</c:v>
                </c:pt>
                <c:pt idx="835">
                  <c:v>737.71243752511418</c:v>
                </c:pt>
                <c:pt idx="836">
                  <c:v>737.71243752511418</c:v>
                </c:pt>
                <c:pt idx="837">
                  <c:v>737.71243752511418</c:v>
                </c:pt>
                <c:pt idx="838">
                  <c:v>737.71243752511418</c:v>
                </c:pt>
                <c:pt idx="839">
                  <c:v>737.71243752511418</c:v>
                </c:pt>
                <c:pt idx="840">
                  <c:v>737.71243752511418</c:v>
                </c:pt>
                <c:pt idx="841">
                  <c:v>737.71243752511418</c:v>
                </c:pt>
                <c:pt idx="842">
                  <c:v>737.71243752511418</c:v>
                </c:pt>
                <c:pt idx="843">
                  <c:v>737.71243752511418</c:v>
                </c:pt>
                <c:pt idx="844">
                  <c:v>737.71243752511418</c:v>
                </c:pt>
                <c:pt idx="845">
                  <c:v>737.71243752511418</c:v>
                </c:pt>
                <c:pt idx="846">
                  <c:v>737.71243752511418</c:v>
                </c:pt>
                <c:pt idx="847">
                  <c:v>737.71243752511418</c:v>
                </c:pt>
                <c:pt idx="848">
                  <c:v>737.71243752511418</c:v>
                </c:pt>
                <c:pt idx="849">
                  <c:v>737.71243752511418</c:v>
                </c:pt>
                <c:pt idx="850">
                  <c:v>737.71243752511418</c:v>
                </c:pt>
                <c:pt idx="851">
                  <c:v>737.71243752511418</c:v>
                </c:pt>
                <c:pt idx="852">
                  <c:v>737.71243752511418</c:v>
                </c:pt>
                <c:pt idx="853">
                  <c:v>737.71243752511418</c:v>
                </c:pt>
                <c:pt idx="854">
                  <c:v>737.71243752511418</c:v>
                </c:pt>
                <c:pt idx="855">
                  <c:v>737.71243752511418</c:v>
                </c:pt>
                <c:pt idx="856">
                  <c:v>737.71243752511418</c:v>
                </c:pt>
                <c:pt idx="857">
                  <c:v>737.71243752511418</c:v>
                </c:pt>
                <c:pt idx="858">
                  <c:v>737.71243752511418</c:v>
                </c:pt>
                <c:pt idx="859">
                  <c:v>737.71243752511418</c:v>
                </c:pt>
                <c:pt idx="860">
                  <c:v>737.71243752511418</c:v>
                </c:pt>
                <c:pt idx="861">
                  <c:v>737.71243752511418</c:v>
                </c:pt>
                <c:pt idx="862">
                  <c:v>737.71243752511418</c:v>
                </c:pt>
                <c:pt idx="863">
                  <c:v>737.71243752511418</c:v>
                </c:pt>
                <c:pt idx="864">
                  <c:v>737.71243752511418</c:v>
                </c:pt>
                <c:pt idx="865">
                  <c:v>737.71243752511418</c:v>
                </c:pt>
                <c:pt idx="866">
                  <c:v>737.71243752511418</c:v>
                </c:pt>
                <c:pt idx="867">
                  <c:v>737.71243752511418</c:v>
                </c:pt>
                <c:pt idx="868">
                  <c:v>737.71243752511418</c:v>
                </c:pt>
                <c:pt idx="869">
                  <c:v>737.71243752511418</c:v>
                </c:pt>
                <c:pt idx="870">
                  <c:v>737.71243752511418</c:v>
                </c:pt>
                <c:pt idx="871">
                  <c:v>737.71243752511418</c:v>
                </c:pt>
                <c:pt idx="872">
                  <c:v>737.71243752511418</c:v>
                </c:pt>
                <c:pt idx="873">
                  <c:v>737.71243752511418</c:v>
                </c:pt>
                <c:pt idx="874">
                  <c:v>737.71243752511418</c:v>
                </c:pt>
                <c:pt idx="875">
                  <c:v>737.71243752511418</c:v>
                </c:pt>
                <c:pt idx="876">
                  <c:v>737.71243752511418</c:v>
                </c:pt>
                <c:pt idx="877">
                  <c:v>737.71243752511418</c:v>
                </c:pt>
                <c:pt idx="878">
                  <c:v>737.71243752511418</c:v>
                </c:pt>
                <c:pt idx="879">
                  <c:v>737.71243752511418</c:v>
                </c:pt>
                <c:pt idx="880">
                  <c:v>737.71243752511418</c:v>
                </c:pt>
                <c:pt idx="881">
                  <c:v>737.71243752511418</c:v>
                </c:pt>
                <c:pt idx="882">
                  <c:v>737.71243752511418</c:v>
                </c:pt>
                <c:pt idx="883">
                  <c:v>737.71243752511418</c:v>
                </c:pt>
                <c:pt idx="884">
                  <c:v>737.71243752511418</c:v>
                </c:pt>
                <c:pt idx="885">
                  <c:v>737.71243752511418</c:v>
                </c:pt>
                <c:pt idx="886">
                  <c:v>737.71243752511418</c:v>
                </c:pt>
                <c:pt idx="887">
                  <c:v>737.71243752511418</c:v>
                </c:pt>
                <c:pt idx="888">
                  <c:v>737.71243752511418</c:v>
                </c:pt>
                <c:pt idx="889">
                  <c:v>737.71243752511418</c:v>
                </c:pt>
                <c:pt idx="890">
                  <c:v>737.71243752511418</c:v>
                </c:pt>
                <c:pt idx="891">
                  <c:v>737.71243752511418</c:v>
                </c:pt>
                <c:pt idx="892">
                  <c:v>737.71243752511418</c:v>
                </c:pt>
                <c:pt idx="893">
                  <c:v>737.71243752511418</c:v>
                </c:pt>
                <c:pt idx="894">
                  <c:v>737.71243752511418</c:v>
                </c:pt>
                <c:pt idx="895">
                  <c:v>737.71243752511418</c:v>
                </c:pt>
                <c:pt idx="896">
                  <c:v>737.71243752511418</c:v>
                </c:pt>
                <c:pt idx="897">
                  <c:v>737.71243752511418</c:v>
                </c:pt>
                <c:pt idx="898">
                  <c:v>737.71243752511418</c:v>
                </c:pt>
                <c:pt idx="899">
                  <c:v>737.71243752511418</c:v>
                </c:pt>
                <c:pt idx="900">
                  <c:v>737.71243752511418</c:v>
                </c:pt>
                <c:pt idx="901">
                  <c:v>737.71243752511418</c:v>
                </c:pt>
                <c:pt idx="902">
                  <c:v>737.71243752511418</c:v>
                </c:pt>
                <c:pt idx="903">
                  <c:v>737.71243752511418</c:v>
                </c:pt>
                <c:pt idx="904">
                  <c:v>737.71243752511418</c:v>
                </c:pt>
                <c:pt idx="905">
                  <c:v>737.71243752511418</c:v>
                </c:pt>
                <c:pt idx="906">
                  <c:v>737.71243752511418</c:v>
                </c:pt>
                <c:pt idx="907">
                  <c:v>737.71243752511418</c:v>
                </c:pt>
                <c:pt idx="908">
                  <c:v>737.71243752511418</c:v>
                </c:pt>
                <c:pt idx="909">
                  <c:v>737.71243752511418</c:v>
                </c:pt>
                <c:pt idx="910">
                  <c:v>737.71243752511418</c:v>
                </c:pt>
                <c:pt idx="911">
                  <c:v>737.71243752511418</c:v>
                </c:pt>
                <c:pt idx="912">
                  <c:v>737.71243752511418</c:v>
                </c:pt>
                <c:pt idx="913">
                  <c:v>737.71243752511418</c:v>
                </c:pt>
                <c:pt idx="914">
                  <c:v>737.71243752511418</c:v>
                </c:pt>
                <c:pt idx="915">
                  <c:v>737.71243752511418</c:v>
                </c:pt>
                <c:pt idx="916">
                  <c:v>737.71243752511418</c:v>
                </c:pt>
                <c:pt idx="917">
                  <c:v>737.71243752511418</c:v>
                </c:pt>
                <c:pt idx="918">
                  <c:v>737.71243752511418</c:v>
                </c:pt>
                <c:pt idx="919">
                  <c:v>737.71243752511418</c:v>
                </c:pt>
                <c:pt idx="920">
                  <c:v>737.71243752511418</c:v>
                </c:pt>
                <c:pt idx="921">
                  <c:v>737.71243752511418</c:v>
                </c:pt>
                <c:pt idx="922">
                  <c:v>737.71243752511418</c:v>
                </c:pt>
                <c:pt idx="923">
                  <c:v>737.71243752511418</c:v>
                </c:pt>
                <c:pt idx="924">
                  <c:v>737.71243752511418</c:v>
                </c:pt>
                <c:pt idx="925">
                  <c:v>737.71243752511418</c:v>
                </c:pt>
                <c:pt idx="926">
                  <c:v>737.71243752511418</c:v>
                </c:pt>
                <c:pt idx="927">
                  <c:v>737.71243752511418</c:v>
                </c:pt>
                <c:pt idx="928">
                  <c:v>737.71243752511418</c:v>
                </c:pt>
                <c:pt idx="929">
                  <c:v>737.71243752511418</c:v>
                </c:pt>
                <c:pt idx="930">
                  <c:v>737.71243752511418</c:v>
                </c:pt>
                <c:pt idx="931">
                  <c:v>737.71243752511418</c:v>
                </c:pt>
                <c:pt idx="932">
                  <c:v>737.71243752511418</c:v>
                </c:pt>
                <c:pt idx="933">
                  <c:v>737.71243752511418</c:v>
                </c:pt>
                <c:pt idx="934">
                  <c:v>737.71243752511418</c:v>
                </c:pt>
                <c:pt idx="935">
                  <c:v>737.71243752511418</c:v>
                </c:pt>
                <c:pt idx="936">
                  <c:v>737.71243752511418</c:v>
                </c:pt>
                <c:pt idx="937">
                  <c:v>737.71243752511418</c:v>
                </c:pt>
                <c:pt idx="938">
                  <c:v>737.71243752511418</c:v>
                </c:pt>
                <c:pt idx="939">
                  <c:v>737.71243752511418</c:v>
                </c:pt>
                <c:pt idx="940">
                  <c:v>737.71243752511418</c:v>
                </c:pt>
                <c:pt idx="941">
                  <c:v>737.71243752511418</c:v>
                </c:pt>
                <c:pt idx="942">
                  <c:v>737.71243752511418</c:v>
                </c:pt>
                <c:pt idx="943">
                  <c:v>737.71243752511418</c:v>
                </c:pt>
                <c:pt idx="944">
                  <c:v>737.71243752511418</c:v>
                </c:pt>
                <c:pt idx="945">
                  <c:v>737.71243752511418</c:v>
                </c:pt>
                <c:pt idx="946">
                  <c:v>737.71243752511418</c:v>
                </c:pt>
                <c:pt idx="947">
                  <c:v>737.71243752511418</c:v>
                </c:pt>
                <c:pt idx="948">
                  <c:v>737.71243752511418</c:v>
                </c:pt>
                <c:pt idx="949">
                  <c:v>737.71243752511418</c:v>
                </c:pt>
                <c:pt idx="950">
                  <c:v>737.71243752511418</c:v>
                </c:pt>
                <c:pt idx="951">
                  <c:v>737.71243752511418</c:v>
                </c:pt>
                <c:pt idx="952">
                  <c:v>737.71243752511418</c:v>
                </c:pt>
                <c:pt idx="953">
                  <c:v>737.71243752511418</c:v>
                </c:pt>
                <c:pt idx="954">
                  <c:v>737.71243752511418</c:v>
                </c:pt>
                <c:pt idx="955">
                  <c:v>737.71243752511418</c:v>
                </c:pt>
                <c:pt idx="956">
                  <c:v>737.71243752511418</c:v>
                </c:pt>
                <c:pt idx="957">
                  <c:v>737.71243752511418</c:v>
                </c:pt>
                <c:pt idx="958">
                  <c:v>737.71243752511418</c:v>
                </c:pt>
                <c:pt idx="959">
                  <c:v>737.71243752511418</c:v>
                </c:pt>
                <c:pt idx="960">
                  <c:v>737.71243752511418</c:v>
                </c:pt>
                <c:pt idx="961">
                  <c:v>737.71243752511418</c:v>
                </c:pt>
                <c:pt idx="962">
                  <c:v>737.71243752511418</c:v>
                </c:pt>
                <c:pt idx="963">
                  <c:v>737.71243752511418</c:v>
                </c:pt>
                <c:pt idx="964">
                  <c:v>737.71243752511418</c:v>
                </c:pt>
                <c:pt idx="965">
                  <c:v>737.71243752511418</c:v>
                </c:pt>
                <c:pt idx="966">
                  <c:v>737.71243752511418</c:v>
                </c:pt>
                <c:pt idx="967">
                  <c:v>737.71243752511418</c:v>
                </c:pt>
                <c:pt idx="968">
                  <c:v>737.71243752511418</c:v>
                </c:pt>
                <c:pt idx="969">
                  <c:v>737.71243752511418</c:v>
                </c:pt>
                <c:pt idx="970">
                  <c:v>737.71243752511418</c:v>
                </c:pt>
                <c:pt idx="971">
                  <c:v>737.71243752511418</c:v>
                </c:pt>
                <c:pt idx="972">
                  <c:v>737.71243752511418</c:v>
                </c:pt>
                <c:pt idx="973">
                  <c:v>737.71243752511418</c:v>
                </c:pt>
                <c:pt idx="974">
                  <c:v>737.71243752511418</c:v>
                </c:pt>
                <c:pt idx="975">
                  <c:v>737.71243752511418</c:v>
                </c:pt>
                <c:pt idx="976">
                  <c:v>737.71243752511418</c:v>
                </c:pt>
                <c:pt idx="977">
                  <c:v>737.71243752511418</c:v>
                </c:pt>
                <c:pt idx="978">
                  <c:v>737.71243752511418</c:v>
                </c:pt>
                <c:pt idx="979">
                  <c:v>737.71243752511418</c:v>
                </c:pt>
                <c:pt idx="980">
                  <c:v>737.71243752511418</c:v>
                </c:pt>
                <c:pt idx="981">
                  <c:v>737.71243752511418</c:v>
                </c:pt>
                <c:pt idx="982">
                  <c:v>737.71243752511418</c:v>
                </c:pt>
                <c:pt idx="983">
                  <c:v>737.71243752511418</c:v>
                </c:pt>
                <c:pt idx="984">
                  <c:v>737.71243752511418</c:v>
                </c:pt>
                <c:pt idx="985">
                  <c:v>737.71243752511418</c:v>
                </c:pt>
                <c:pt idx="986">
                  <c:v>737.71243752511418</c:v>
                </c:pt>
                <c:pt idx="987">
                  <c:v>737.71243752511418</c:v>
                </c:pt>
                <c:pt idx="988">
                  <c:v>737.71243752511418</c:v>
                </c:pt>
                <c:pt idx="989">
                  <c:v>737.71243752511418</c:v>
                </c:pt>
                <c:pt idx="990">
                  <c:v>737.71243752511418</c:v>
                </c:pt>
                <c:pt idx="991">
                  <c:v>737.71243752511418</c:v>
                </c:pt>
                <c:pt idx="992">
                  <c:v>737.71243752511418</c:v>
                </c:pt>
                <c:pt idx="993">
                  <c:v>737.71243752511418</c:v>
                </c:pt>
                <c:pt idx="994">
                  <c:v>737.71243752511418</c:v>
                </c:pt>
                <c:pt idx="995">
                  <c:v>737.71243752511418</c:v>
                </c:pt>
                <c:pt idx="996">
                  <c:v>737.71243752511418</c:v>
                </c:pt>
                <c:pt idx="997">
                  <c:v>737.71243752511418</c:v>
                </c:pt>
                <c:pt idx="998">
                  <c:v>737.71243752511418</c:v>
                </c:pt>
                <c:pt idx="999">
                  <c:v>737.71243752511418</c:v>
                </c:pt>
                <c:pt idx="1000">
                  <c:v>737.71243752511418</c:v>
                </c:pt>
              </c:numCache>
            </c:numRef>
          </c:xVal>
          <c:yVal>
            <c:numRef>
              <c:f>Calculs!$AE$4:$AE$1004</c:f>
              <c:numCache>
                <c:formatCode>0</c:formatCode>
                <c:ptCount val="1001"/>
                <c:pt idx="0">
                  <c:v>564.96320263534824</c:v>
                </c:pt>
                <c:pt idx="1">
                  <c:v>566.4439458607053</c:v>
                </c:pt>
                <c:pt idx="2">
                  <c:v>567.92212391565374</c:v>
                </c:pt>
                <c:pt idx="3">
                  <c:v>569.39774246996137</c:v>
                </c:pt>
                <c:pt idx="4">
                  <c:v>570.8708071697157</c:v>
                </c:pt>
                <c:pt idx="5">
                  <c:v>572.34132363745448</c:v>
                </c:pt>
                <c:pt idx="6">
                  <c:v>573.80929747229504</c:v>
                </c:pt>
                <c:pt idx="7">
                  <c:v>575.27473425006247</c:v>
                </c:pt>
                <c:pt idx="8">
                  <c:v>576.73763952341744</c:v>
                </c:pt>
                <c:pt idx="9">
                  <c:v>578.19801882198283</c:v>
                </c:pt>
                <c:pt idx="10">
                  <c:v>579.65587765246937</c:v>
                </c:pt>
                <c:pt idx="11">
                  <c:v>581.11122148943525</c:v>
                </c:pt>
                <c:pt idx="12">
                  <c:v>582.56405576621398</c:v>
                </c:pt>
                <c:pt idx="13">
                  <c:v>584.01438588473945</c:v>
                </c:pt>
                <c:pt idx="14">
                  <c:v>585.4622172251967</c:v>
                </c:pt>
                <c:pt idx="15">
                  <c:v>586.90755514613522</c:v>
                </c:pt>
                <c:pt idx="16">
                  <c:v>588.35040498458193</c:v>
                </c:pt>
                <c:pt idx="17">
                  <c:v>589.79077205615283</c:v>
                </c:pt>
                <c:pt idx="18">
                  <c:v>591.2286616551645</c:v>
                </c:pt>
                <c:pt idx="19">
                  <c:v>592.66407905474432</c:v>
                </c:pt>
                <c:pt idx="20">
                  <c:v>594.09702950694032</c:v>
                </c:pt>
                <c:pt idx="21">
                  <c:v>595.5275182475134</c:v>
                </c:pt>
                <c:pt idx="22">
                  <c:v>596.95555050064729</c:v>
                </c:pt>
                <c:pt idx="23">
                  <c:v>598.38113147420961</c:v>
                </c:pt>
                <c:pt idx="24">
                  <c:v>599.80426635509707</c:v>
                </c:pt>
                <c:pt idx="25">
                  <c:v>601.22496030934508</c:v>
                </c:pt>
                <c:pt idx="26">
                  <c:v>602.64321848223756</c:v>
                </c:pt>
                <c:pt idx="27">
                  <c:v>604.05904599841529</c:v>
                </c:pt>
                <c:pt idx="28">
                  <c:v>605.47244796198368</c:v>
                </c:pt>
                <c:pt idx="29">
                  <c:v>606.88342945662021</c:v>
                </c:pt>
                <c:pt idx="30">
                  <c:v>608.29199554568072</c:v>
                </c:pt>
                <c:pt idx="31">
                  <c:v>609.69815127230538</c:v>
                </c:pt>
                <c:pt idx="32">
                  <c:v>611.10190165952349</c:v>
                </c:pt>
                <c:pt idx="33">
                  <c:v>612.5032517103582</c:v>
                </c:pt>
                <c:pt idx="34">
                  <c:v>613.90220640792973</c:v>
                </c:pt>
                <c:pt idx="35">
                  <c:v>615.29877071555882</c:v>
                </c:pt>
                <c:pt idx="36">
                  <c:v>616.69294957686895</c:v>
                </c:pt>
                <c:pt idx="37">
                  <c:v>618.08474791588787</c:v>
                </c:pt>
                <c:pt idx="38">
                  <c:v>619.47417063714863</c:v>
                </c:pt>
                <c:pt idx="39">
                  <c:v>620.86122262579011</c:v>
                </c:pt>
                <c:pt idx="40">
                  <c:v>622.24590874765659</c:v>
                </c:pt>
                <c:pt idx="41">
                  <c:v>623.62823384939657</c:v>
                </c:pt>
                <c:pt idx="42">
                  <c:v>625.00820275856154</c:v>
                </c:pt>
                <c:pt idx="43">
                  <c:v>626.38582028370342</c:v>
                </c:pt>
                <c:pt idx="44">
                  <c:v>627.761091214472</c:v>
                </c:pt>
                <c:pt idx="45">
                  <c:v>629.1340203217112</c:v>
                </c:pt>
                <c:pt idx="46">
                  <c:v>630.50461235755483</c:v>
                </c:pt>
                <c:pt idx="47">
                  <c:v>631.87287205552207</c:v>
                </c:pt>
                <c:pt idx="48">
                  <c:v>633.23880413061204</c:v>
                </c:pt>
                <c:pt idx="49">
                  <c:v>634.60241327939787</c:v>
                </c:pt>
                <c:pt idx="50">
                  <c:v>635.96370418011986</c:v>
                </c:pt>
                <c:pt idx="51">
                  <c:v>637.32268149277866</c:v>
                </c:pt>
                <c:pt idx="52">
                  <c:v>638.67934985922705</c:v>
                </c:pt>
                <c:pt idx="53">
                  <c:v>640.03371390326208</c:v>
                </c:pt>
                <c:pt idx="54">
                  <c:v>641.3857782307158</c:v>
                </c:pt>
                <c:pt idx="55">
                  <c:v>642.73554742954559</c:v>
                </c:pt>
                <c:pt idx="56">
                  <c:v>644.08302606992447</c:v>
                </c:pt>
                <c:pt idx="57">
                  <c:v>645.42821870432988</c:v>
                </c:pt>
                <c:pt idx="58">
                  <c:v>646.77112986763291</c:v>
                </c:pt>
                <c:pt idx="59">
                  <c:v>648.11176407718608</c:v>
                </c:pt>
                <c:pt idx="60">
                  <c:v>649.45012583291134</c:v>
                </c:pt>
                <c:pt idx="61">
                  <c:v>650.78621961738656</c:v>
                </c:pt>
                <c:pt idx="62">
                  <c:v>652.12004989593277</c:v>
                </c:pt>
                <c:pt idx="63">
                  <c:v>653.45162111669936</c:v>
                </c:pt>
                <c:pt idx="64">
                  <c:v>654.78093771075021</c:v>
                </c:pt>
                <c:pt idx="65">
                  <c:v>656.10800409214789</c:v>
                </c:pt>
                <c:pt idx="66">
                  <c:v>657.4328246580385</c:v>
                </c:pt>
                <c:pt idx="67">
                  <c:v>658.75540378873518</c:v>
                </c:pt>
                <c:pt idx="68">
                  <c:v>660.07574584780161</c:v>
                </c:pt>
                <c:pt idx="69">
                  <c:v>661.39385518213453</c:v>
                </c:pt>
                <c:pt idx="70">
                  <c:v>662.70973612204614</c:v>
                </c:pt>
                <c:pt idx="71">
                  <c:v>664.02339298134586</c:v>
                </c:pt>
                <c:pt idx="72">
                  <c:v>665.3348300574213</c:v>
                </c:pt>
                <c:pt idx="73">
                  <c:v>666.64405163131926</c:v>
                </c:pt>
                <c:pt idx="74">
                  <c:v>667.95106196782569</c:v>
                </c:pt>
                <c:pt idx="75">
                  <c:v>669.25586531554563</c:v>
                </c:pt>
                <c:pt idx="76">
                  <c:v>670.55846590698195</c:v>
                </c:pt>
                <c:pt idx="77">
                  <c:v>671.85886795861472</c:v>
                </c:pt>
                <c:pt idx="78">
                  <c:v>673.15707567097877</c:v>
                </c:pt>
                <c:pt idx="79">
                  <c:v>674.45309322874198</c:v>
                </c:pt>
                <c:pt idx="80">
                  <c:v>675.74692480078204</c:v>
                </c:pt>
                <c:pt idx="81">
                  <c:v>677.03857454026354</c:v>
                </c:pt>
                <c:pt idx="82">
                  <c:v>678.32804658471434</c:v>
                </c:pt>
                <c:pt idx="83">
                  <c:v>679.61534505610109</c:v>
                </c:pt>
                <c:pt idx="84">
                  <c:v>680.90047406090468</c:v>
                </c:pt>
                <c:pt idx="85">
                  <c:v>682.18343769019532</c:v>
                </c:pt>
                <c:pt idx="86">
                  <c:v>683.46424001970684</c:v>
                </c:pt>
                <c:pt idx="87">
                  <c:v>684.74288510991062</c:v>
                </c:pt>
                <c:pt idx="88">
                  <c:v>686.01937700608914</c:v>
                </c:pt>
                <c:pt idx="89">
                  <c:v>687.29371973840921</c:v>
                </c:pt>
                <c:pt idx="90">
                  <c:v>688.56591732199445</c:v>
                </c:pt>
                <c:pt idx="91">
                  <c:v>689.8359737569973</c:v>
                </c:pt>
                <c:pt idx="92">
                  <c:v>691.10389302867111</c:v>
                </c:pt>
                <c:pt idx="93">
                  <c:v>692.36967910744124</c:v>
                </c:pt>
                <c:pt idx="94">
                  <c:v>693.63333594897597</c:v>
                </c:pt>
                <c:pt idx="95">
                  <c:v>694.89486749425691</c:v>
                </c:pt>
                <c:pt idx="96">
                  <c:v>696.1542776696491</c:v>
                </c:pt>
                <c:pt idx="97">
                  <c:v>697.41157038697031</c:v>
                </c:pt>
                <c:pt idx="98">
                  <c:v>698.66674954356063</c:v>
                </c:pt>
                <c:pt idx="99">
                  <c:v>699.91981902235091</c:v>
                </c:pt>
                <c:pt idx="100">
                  <c:v>701.17078269193121</c:v>
                </c:pt>
                <c:pt idx="101">
                  <c:v>713.56489843057204</c:v>
                </c:pt>
                <c:pt idx="102">
                  <c:v>725.75091110552262</c:v>
                </c:pt>
                <c:pt idx="103">
                  <c:v>737.73255191315161</c:v>
                </c:pt>
                <c:pt idx="104">
                  <c:v>749.51341735208348</c:v>
                </c:pt>
                <c:pt idx="105">
                  <c:v>761.09697538337673</c:v>
                </c:pt>
                <c:pt idx="106">
                  <c:v>772.486571234243</c:v>
                </c:pt>
                <c:pt idx="107">
                  <c:v>783.68543286978581</c:v>
                </c:pt>
                <c:pt idx="108">
                  <c:v>794.69667615528988</c:v>
                </c:pt>
                <c:pt idx="109">
                  <c:v>805.52330972981918</c:v>
                </c:pt>
                <c:pt idx="110">
                  <c:v>816.16823961026557</c:v>
                </c:pt>
                <c:pt idx="111">
                  <c:v>826.63427354352064</c:v>
                </c:pt>
                <c:pt idx="112">
                  <c:v>836.92412512309636</c:v>
                </c:pt>
                <c:pt idx="113">
                  <c:v>847.04041768529385</c:v>
                </c:pt>
                <c:pt idx="114">
                  <c:v>856.98568799889529</c:v>
                </c:pt>
                <c:pt idx="115">
                  <c:v>866.76238976132652</c:v>
                </c:pt>
                <c:pt idx="116">
                  <c:v>876.37289691329329</c:v>
                </c:pt>
                <c:pt idx="117">
                  <c:v>885.81950678303144</c:v>
                </c:pt>
                <c:pt idx="118">
                  <c:v>895.10444307051534</c:v>
                </c:pt>
                <c:pt idx="119">
                  <c:v>904.22985868123965</c:v>
                </c:pt>
                <c:pt idx="120">
                  <c:v>913.19783841851813</c:v>
                </c:pt>
                <c:pt idx="121">
                  <c:v>922.01040154262455</c:v>
                </c:pt>
                <c:pt idx="122">
                  <c:v>930.66950420453213</c:v>
                </c:pt>
                <c:pt idx="123">
                  <c:v>939.17704176148004</c:v>
                </c:pt>
                <c:pt idx="124">
                  <c:v>947.534850981114</c:v>
                </c:pt>
                <c:pt idx="125">
                  <c:v>955.7447121404972</c:v>
                </c:pt>
                <c:pt idx="126">
                  <c:v>963.80835102587503</c:v>
                </c:pt>
                <c:pt idx="127">
                  <c:v>971.72744083869338</c:v>
                </c:pt>
                <c:pt idx="128">
                  <c:v>979.50360401301668</c:v>
                </c:pt>
                <c:pt idx="129">
                  <c:v>987.13841394916187</c:v>
                </c:pt>
                <c:pt idx="130">
                  <c:v>994.63339666806075</c:v>
                </c:pt>
                <c:pt idx="131">
                  <c:v>1001.9900323905811</c:v>
                </c:pt>
                <c:pt idx="132">
                  <c:v>1009.2097570457736</c:v>
                </c:pt>
                <c:pt idx="133">
                  <c:v>1016.2939637117688</c:v>
                </c:pt>
                <c:pt idx="134">
                  <c:v>1023.2440039928222</c:v>
                </c:pt>
                <c:pt idx="135">
                  <c:v>1030.0611893357946</c:v>
                </c:pt>
                <c:pt idx="136">
                  <c:v>1036.7467922891592</c:v>
                </c:pt>
                <c:pt idx="137">
                  <c:v>1043.3020477074474</c:v>
                </c:pt>
                <c:pt idx="138">
                  <c:v>1049.7281539038702</c:v>
                </c:pt>
                <c:pt idx="139">
                  <c:v>1056.0262737537003</c:v>
                </c:pt>
                <c:pt idx="140">
                  <c:v>1062.1975357508511</c:v>
                </c:pt>
                <c:pt idx="141">
                  <c:v>1068.2430350199497</c:v>
                </c:pt>
                <c:pt idx="142">
                  <c:v>1074.1638342860772</c:v>
                </c:pt>
                <c:pt idx="143">
                  <c:v>1079.9609648042283</c:v>
                </c:pt>
                <c:pt idx="144">
                  <c:v>1085.6354272504354</c:v>
                </c:pt>
                <c:pt idx="145">
                  <c:v>1091.1881925763944</c:v>
                </c:pt>
                <c:pt idx="146">
                  <c:v>1096.6202028293394</c:v>
                </c:pt>
                <c:pt idx="147">
                  <c:v>1101.9323719388224</c:v>
                </c:pt>
                <c:pt idx="148">
                  <c:v>1107.1255864719712</c:v>
                </c:pt>
                <c:pt idx="149">
                  <c:v>1112.2007063587268</c:v>
                </c:pt>
                <c:pt idx="150">
                  <c:v>1117.1585655884846</c:v>
                </c:pt>
                <c:pt idx="151">
                  <c:v>1121.9999728795087</c:v>
                </c:pt>
                <c:pt idx="152">
                  <c:v>1126.7257123224208</c:v>
                </c:pt>
                <c:pt idx="153">
                  <c:v>1131.3365439990166</c:v>
                </c:pt>
                <c:pt idx="154">
                  <c:v>1135.833204577614</c:v>
                </c:pt>
                <c:pt idx="155">
                  <c:v>1140.2164078860899</c:v>
                </c:pt>
                <c:pt idx="156">
                  <c:v>1144.4868454637312</c:v>
                </c:pt>
                <c:pt idx="157">
                  <c:v>1148.6451870929843</c:v>
                </c:pt>
                <c:pt idx="158">
                  <c:v>1152.6920813121644</c:v>
                </c:pt>
                <c:pt idx="159">
                  <c:v>1156.6281559101621</c:v>
                </c:pt>
                <c:pt idx="160">
                  <c:v>1160.4540184041662</c:v>
                </c:pt>
                <c:pt idx="161">
                  <c:v>1164.1702565014073</c:v>
                </c:pt>
                <c:pt idx="162">
                  <c:v>1167.7774385459272</c:v>
                </c:pt>
                <c:pt idx="163">
                  <c:v>1171.2761139513693</c:v>
                </c:pt>
                <c:pt idx="164">
                  <c:v>1174.6668136207993</c:v>
                </c:pt>
                <c:pt idx="165">
                  <c:v>1177.9500503545732</c:v>
                </c:pt>
                <c:pt idx="166">
                  <c:v>1181.1263192472927</c:v>
                </c:pt>
                <c:pt idx="167">
                  <c:v>1184.1960980749116</c:v>
                </c:pt>
                <c:pt idx="168">
                  <c:v>1187.1598476730969</c:v>
                </c:pt>
                <c:pt idx="169">
                  <c:v>1190.0180123079904</c:v>
                </c:pt>
                <c:pt idx="170">
                  <c:v>1192.7710200405672</c:v>
                </c:pt>
                <c:pt idx="171">
                  <c:v>1195.4192830858565</c:v>
                </c:pt>
                <c:pt idx="172">
                  <c:v>1197.9631981683556</c:v>
                </c:pt>
                <c:pt idx="173">
                  <c:v>1200.4031468750563</c:v>
                </c:pt>
                <c:pt idx="174">
                  <c:v>1202.739496007591</c:v>
                </c:pt>
                <c:pt idx="175">
                  <c:v>1204.972597935109</c:v>
                </c:pt>
                <c:pt idx="176">
                  <c:v>1207.102790949604</c:v>
                </c:pt>
                <c:pt idx="177">
                  <c:v>1209.1303996255317</c:v>
                </c:pt>
                <c:pt idx="178">
                  <c:v>1211.055735185673</c:v>
                </c:pt>
                <c:pt idx="179">
                  <c:v>1212.8790958753277</c:v>
                </c:pt>
                <c:pt idx="180">
                  <c:v>1214.6007673470358</c:v>
                </c:pt>
                <c:pt idx="181">
                  <c:v>1216.2210230581377</c:v>
                </c:pt>
                <c:pt idx="182">
                  <c:v>1217.7401246835707</c:v>
                </c:pt>
                <c:pt idx="183">
                  <c:v>1219.1583225463655</c:v>
                </c:pt>
                <c:pt idx="184">
                  <c:v>1220.4758560683306</c:v>
                </c:pt>
                <c:pt idx="185">
                  <c:v>1221.69295424338</c:v>
                </c:pt>
                <c:pt idx="186">
                  <c:v>1222.8098361358682</c:v>
                </c:pt>
                <c:pt idx="187">
                  <c:v>1223.82671140611</c:v>
                </c:pt>
                <c:pt idx="188">
                  <c:v>1224.7437808649902</c:v>
                </c:pt>
                <c:pt idx="189">
                  <c:v>1225.5612370591737</c:v>
                </c:pt>
                <c:pt idx="190">
                  <c:v>1226.2792648879138</c:v>
                </c:pt>
                <c:pt idx="191">
                  <c:v>1226.898042251823</c:v>
                </c:pt>
                <c:pt idx="192">
                  <c:v>1227.4177407332074</c:v>
                </c:pt>
                <c:pt idx="193">
                  <c:v>1227.8385263067084</c:v>
                </c:pt>
                <c:pt idx="194">
                  <c:v>1228.1605600780451</c:v>
                </c:pt>
                <c:pt idx="195">
                  <c:v>1228.3839990476765</c:v>
                </c:pt>
                <c:pt idx="196">
                  <c:v>1228.5089968952202</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106.70006731786522</c:v>
                </c:pt>
              </c:numCache>
            </c:numRef>
          </c:xVal>
          <c:yVal>
            <c:numRef>
              <c:f>Trajecto!$C$158</c:f>
              <c:numCache>
                <c:formatCode>0</c:formatCode>
                <c:ptCount val="1"/>
                <c:pt idx="0">
                  <c:v>614.2544984476101</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634.0750481072298</c:v>
                </c:pt>
              </c:numCache>
            </c:numRef>
          </c:xVal>
          <c:yVal>
            <c:numRef>
              <c:f>Trajecto!$C$159</c:f>
              <c:numCache>
                <c:formatCode>0</c:formatCode>
                <c:ptCount val="1"/>
                <c:pt idx="0">
                  <c:v>614.2544984476101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{7F524D3B-FD06-433E-A29D-1EDC5B23AF0D}</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426.80026927146088</c:v>
                </c:pt>
                <c:pt idx="1">
                  <c:v>449.80026927146088</c:v>
                </c:pt>
                <c:pt idx="2">
                  <c:v>449.80026927146088</c:v>
                </c:pt>
                <c:pt idx="3">
                  <c:v>426.80026927146088</c:v>
                </c:pt>
                <c:pt idx="4">
                  <c:v>449.80026927146088</c:v>
                </c:pt>
                <c:pt idx="5">
                  <c:v>449.80026927146088</c:v>
                </c:pt>
                <c:pt idx="6">
                  <c:v>434.80026927146088</c:v>
                </c:pt>
                <c:pt idx="7">
                  <c:v>434.80026927146088</c:v>
                </c:pt>
                <c:pt idx="8">
                  <c:v>449.80026927146088</c:v>
                </c:pt>
                <c:pt idx="9">
                  <c:v>434.80026927146088</c:v>
                </c:pt>
                <c:pt idx="10">
                  <c:v>434.4002692714609</c:v>
                </c:pt>
                <c:pt idx="11">
                  <c:v>433.60026927146089</c:v>
                </c:pt>
                <c:pt idx="12">
                  <c:v>432.80026927146088</c:v>
                </c:pt>
                <c:pt idx="13">
                  <c:v>431.80026927146088</c:v>
                </c:pt>
                <c:pt idx="14">
                  <c:v>430.60026927146089</c:v>
                </c:pt>
                <c:pt idx="15">
                  <c:v>426.80026927146088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426.80026927146088</c:v>
                </c:pt>
                <c:pt idx="1">
                  <c:v>403.80026927146088</c:v>
                </c:pt>
                <c:pt idx="2">
                  <c:v>403.80026927146088</c:v>
                </c:pt>
                <c:pt idx="3">
                  <c:v>426.80026927146088</c:v>
                </c:pt>
                <c:pt idx="4">
                  <c:v>403.80026927146088</c:v>
                </c:pt>
                <c:pt idx="5">
                  <c:v>403.80026927146088</c:v>
                </c:pt>
                <c:pt idx="6">
                  <c:v>418.80026927146088</c:v>
                </c:pt>
                <c:pt idx="7">
                  <c:v>418.80026927146088</c:v>
                </c:pt>
                <c:pt idx="8">
                  <c:v>403.80026927146088</c:v>
                </c:pt>
                <c:pt idx="9">
                  <c:v>418.80026927146088</c:v>
                </c:pt>
                <c:pt idx="10">
                  <c:v>419.20026927146085</c:v>
                </c:pt>
                <c:pt idx="11">
                  <c:v>420.00026927146087</c:v>
                </c:pt>
                <c:pt idx="12">
                  <c:v>420.80026927146088</c:v>
                </c:pt>
                <c:pt idx="13">
                  <c:v>421.80026927146088</c:v>
                </c:pt>
                <c:pt idx="14">
                  <c:v>423.00026927146087</c:v>
                </c:pt>
                <c:pt idx="15">
                  <c:v>426.80026927146088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{AEBCDFEF-0B11-448F-B680-4377EE9330CD}</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426.80026927146088</c:v>
                </c:pt>
                <c:pt idx="1">
                  <c:v>426.80026927146088</c:v>
                </c:pt>
                <c:pt idx="2">
                  <c:v>436.80026927146088</c:v>
                </c:pt>
                <c:pt idx="3">
                  <c:v>426.80026927146088</c:v>
                </c:pt>
                <c:pt idx="4">
                  <c:v>436.80026927146088</c:v>
                </c:pt>
                <c:pt idx="5">
                  <c:v>439.80026927146088</c:v>
                </c:pt>
                <c:pt idx="6">
                  <c:v>443.80026927146088</c:v>
                </c:pt>
                <c:pt idx="7">
                  <c:v>446.80026927146088</c:v>
                </c:pt>
                <c:pt idx="8">
                  <c:v>451.80026927146088</c:v>
                </c:pt>
                <c:pt idx="9">
                  <c:v>456.80026927146088</c:v>
                </c:pt>
                <c:pt idx="10">
                  <c:v>462.80026927146088</c:v>
                </c:pt>
                <c:pt idx="11">
                  <c:v>474.80026927146088</c:v>
                </c:pt>
                <c:pt idx="12">
                  <c:v>488.80026927146088</c:v>
                </c:pt>
                <c:pt idx="13">
                  <c:v>463.80026927146088</c:v>
                </c:pt>
                <c:pt idx="14">
                  <c:v>456.80026927146088</c:v>
                </c:pt>
                <c:pt idx="15">
                  <c:v>441.80026927146088</c:v>
                </c:pt>
                <c:pt idx="16">
                  <c:v>426.80026927146088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426.80026927146088</c:v>
                </c:pt>
                <c:pt idx="1">
                  <c:v>426.80026927146088</c:v>
                </c:pt>
                <c:pt idx="2">
                  <c:v>416.80026927146088</c:v>
                </c:pt>
                <c:pt idx="3">
                  <c:v>426.80026927146088</c:v>
                </c:pt>
                <c:pt idx="4">
                  <c:v>416.80026927146088</c:v>
                </c:pt>
                <c:pt idx="5">
                  <c:v>413.80026927146088</c:v>
                </c:pt>
                <c:pt idx="6">
                  <c:v>409.80026927146088</c:v>
                </c:pt>
                <c:pt idx="7">
                  <c:v>406.80026927146088</c:v>
                </c:pt>
                <c:pt idx="8">
                  <c:v>401.80026927146088</c:v>
                </c:pt>
                <c:pt idx="9">
                  <c:v>396.80026927146088</c:v>
                </c:pt>
                <c:pt idx="10">
                  <c:v>390.80026927146088</c:v>
                </c:pt>
                <c:pt idx="11">
                  <c:v>378.80026927146088</c:v>
                </c:pt>
                <c:pt idx="12">
                  <c:v>364.80026927146088</c:v>
                </c:pt>
                <c:pt idx="13">
                  <c:v>389.80026927146088</c:v>
                </c:pt>
                <c:pt idx="14">
                  <c:v>396.80026927146088</c:v>
                </c:pt>
                <c:pt idx="15">
                  <c:v>411.80026927146088</c:v>
                </c:pt>
                <c:pt idx="16">
                  <c:v>426.80026927146088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426.80026927146088</c:v>
                </c:pt>
                <c:pt idx="1">
                  <c:v>443.80026927146088</c:v>
                </c:pt>
                <c:pt idx="2">
                  <c:v>437.80026927146088</c:v>
                </c:pt>
                <c:pt idx="3">
                  <c:v>426.80026927146088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426.80026927146088</c:v>
                </c:pt>
                <c:pt idx="1">
                  <c:v>409.80026927146088</c:v>
                </c:pt>
                <c:pt idx="2">
                  <c:v>415.80026927146088</c:v>
                </c:pt>
                <c:pt idx="3">
                  <c:v>426.80026927146088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{20D589C0-7B41-4ADA-98CE-50AE7564217B}</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426.80026927146088</c:v>
                </c:pt>
                <c:pt idx="1">
                  <c:v>426.80026927146088</c:v>
                </c:pt>
                <c:pt idx="2">
                  <c:v>426.80026927146088</c:v>
                </c:pt>
                <c:pt idx="3">
                  <c:v>457.51299419384139</c:v>
                </c:pt>
                <c:pt idx="4">
                  <c:v>426.80026927146088</c:v>
                </c:pt>
                <c:pt idx="5">
                  <c:v>396.08754434908036</c:v>
                </c:pt>
                <c:pt idx="6">
                  <c:v>426.80026927146088</c:v>
                </c:pt>
              </c:numCache>
            </c:numRef>
          </c:xVal>
          <c:yVal>
            <c:numRef>
              <c:f>Trajecto!$C$124:$C$130</c:f>
              <c:numCache>
                <c:formatCode>0</c:formatCode>
                <c:ptCount val="7"/>
                <c:pt idx="0">
                  <c:v>1228.5089968952202</c:v>
                </c:pt>
                <c:pt idx="1">
                  <c:v>614.2544984476101</c:v>
                </c:pt>
                <c:pt idx="2">
                  <c:v>0</c:v>
                </c:pt>
                <c:pt idx="3">
                  <c:v>61.425449844761012</c:v>
                </c:pt>
                <c:pt idx="4">
                  <c:v>0</c:v>
                </c:pt>
                <c:pt idx="5">
                  <c:v>61.425449844761012</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1228.5089968952202</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5.9999999999999769</c:v>
                </c:pt>
                <c:pt idx="105">
                  <c:v>#N/A</c:v>
                </c:pt>
                <c:pt idx="106">
                  <c:v>#N/A</c:v>
                </c:pt>
                <c:pt idx="107">
                  <c:v>#N/A</c:v>
                </c:pt>
                <c:pt idx="108">
                  <c:v>#N/A</c:v>
                </c:pt>
                <c:pt idx="109">
                  <c:v>#N/A</c:v>
                </c:pt>
                <c:pt idx="110">
                  <c:v>#N/A</c:v>
                </c:pt>
                <c:pt idx="111">
                  <c:v>#N/A</c:v>
                </c:pt>
                <c:pt idx="112">
                  <c:v>#N/A</c:v>
                </c:pt>
                <c:pt idx="113">
                  <c:v>#N/A</c:v>
                </c:pt>
                <c:pt idx="114">
                  <c:v>6.9999999999999734</c:v>
                </c:pt>
                <c:pt idx="115">
                  <c:v>#N/A</c:v>
                </c:pt>
                <c:pt idx="116">
                  <c:v>#N/A</c:v>
                </c:pt>
                <c:pt idx="117">
                  <c:v>#N/A</c:v>
                </c:pt>
                <c:pt idx="118">
                  <c:v>#N/A</c:v>
                </c:pt>
                <c:pt idx="119">
                  <c:v>#N/A</c:v>
                </c:pt>
                <c:pt idx="120">
                  <c:v>#N/A</c:v>
                </c:pt>
                <c:pt idx="121">
                  <c:v>#N/A</c:v>
                </c:pt>
                <c:pt idx="122">
                  <c:v>#N/A</c:v>
                </c:pt>
                <c:pt idx="123">
                  <c:v>#N/A</c:v>
                </c:pt>
                <c:pt idx="124">
                  <c:v>7.9999999999999698</c:v>
                </c:pt>
                <c:pt idx="125">
                  <c:v>#N/A</c:v>
                </c:pt>
                <c:pt idx="126">
                  <c:v>#N/A</c:v>
                </c:pt>
                <c:pt idx="127">
                  <c:v>#N/A</c:v>
                </c:pt>
                <c:pt idx="128">
                  <c:v>#N/A</c:v>
                </c:pt>
                <c:pt idx="129">
                  <c:v>#N/A</c:v>
                </c:pt>
                <c:pt idx="130">
                  <c:v>#N/A</c:v>
                </c:pt>
                <c:pt idx="131">
                  <c:v>#N/A</c:v>
                </c:pt>
                <c:pt idx="132">
                  <c:v>#N/A</c:v>
                </c:pt>
                <c:pt idx="133">
                  <c:v>#N/A</c:v>
                </c:pt>
                <c:pt idx="134">
                  <c:v>8.9999999999999662</c:v>
                </c:pt>
                <c:pt idx="135">
                  <c:v>#N/A</c:v>
                </c:pt>
                <c:pt idx="136">
                  <c:v>#N/A</c:v>
                </c:pt>
                <c:pt idx="137">
                  <c:v>#N/A</c:v>
                </c:pt>
                <c:pt idx="138">
                  <c:v>#N/A</c:v>
                </c:pt>
                <c:pt idx="139">
                  <c:v>#N/A</c:v>
                </c:pt>
                <c:pt idx="140">
                  <c:v>#N/A</c:v>
                </c:pt>
                <c:pt idx="141">
                  <c:v>#N/A</c:v>
                </c:pt>
                <c:pt idx="142">
                  <c:v>#N/A</c:v>
                </c:pt>
                <c:pt idx="143">
                  <c:v>#N/A</c:v>
                </c:pt>
                <c:pt idx="144">
                  <c:v>9.9999999999999627</c:v>
                </c:pt>
                <c:pt idx="145">
                  <c:v>#N/A</c:v>
                </c:pt>
                <c:pt idx="146">
                  <c:v>#N/A</c:v>
                </c:pt>
                <c:pt idx="147">
                  <c:v>#N/A</c:v>
                </c:pt>
                <c:pt idx="148">
                  <c:v>#N/A</c:v>
                </c:pt>
                <c:pt idx="149">
                  <c:v>#N/A</c:v>
                </c:pt>
                <c:pt idx="150">
                  <c:v>#N/A</c:v>
                </c:pt>
                <c:pt idx="151">
                  <c:v>#N/A</c:v>
                </c:pt>
                <c:pt idx="152">
                  <c:v>#N/A</c:v>
                </c:pt>
                <c:pt idx="153">
                  <c:v>#N/A</c:v>
                </c:pt>
                <c:pt idx="154">
                  <c:v>10.999999999999959</c:v>
                </c:pt>
                <c:pt idx="155">
                  <c:v>#N/A</c:v>
                </c:pt>
                <c:pt idx="156">
                  <c:v>#N/A</c:v>
                </c:pt>
                <c:pt idx="157">
                  <c:v>#N/A</c:v>
                </c:pt>
                <c:pt idx="158">
                  <c:v>#N/A</c:v>
                </c:pt>
                <c:pt idx="159">
                  <c:v>#N/A</c:v>
                </c:pt>
                <c:pt idx="160">
                  <c:v>#N/A</c:v>
                </c:pt>
                <c:pt idx="161">
                  <c:v>#N/A</c:v>
                </c:pt>
                <c:pt idx="162">
                  <c:v>#N/A</c:v>
                </c:pt>
                <c:pt idx="163">
                  <c:v>#N/A</c:v>
                </c:pt>
                <c:pt idx="164">
                  <c:v>11.999999999999956</c:v>
                </c:pt>
                <c:pt idx="165">
                  <c:v>#N/A</c:v>
                </c:pt>
                <c:pt idx="166">
                  <c:v>#N/A</c:v>
                </c:pt>
                <c:pt idx="167">
                  <c:v>#N/A</c:v>
                </c:pt>
                <c:pt idx="168">
                  <c:v>#N/A</c:v>
                </c:pt>
                <c:pt idx="169">
                  <c:v>#N/A</c:v>
                </c:pt>
                <c:pt idx="170">
                  <c:v>#N/A</c:v>
                </c:pt>
                <c:pt idx="171">
                  <c:v>#N/A</c:v>
                </c:pt>
                <c:pt idx="172">
                  <c:v>#N/A</c:v>
                </c:pt>
                <c:pt idx="173">
                  <c:v>#N/A</c:v>
                </c:pt>
                <c:pt idx="174">
                  <c:v>12.999999999999952</c:v>
                </c:pt>
                <c:pt idx="175">
                  <c:v>#N/A</c:v>
                </c:pt>
                <c:pt idx="176">
                  <c:v>#N/A</c:v>
                </c:pt>
                <c:pt idx="177">
                  <c:v>#N/A</c:v>
                </c:pt>
                <c:pt idx="178">
                  <c:v>#N/A</c:v>
                </c:pt>
                <c:pt idx="179">
                  <c:v>#N/A</c:v>
                </c:pt>
                <c:pt idx="180">
                  <c:v>#N/A</c:v>
                </c:pt>
                <c:pt idx="181">
                  <c:v>#N/A</c:v>
                </c:pt>
                <c:pt idx="182">
                  <c:v>#N/A</c:v>
                </c:pt>
                <c:pt idx="183">
                  <c:v>#N/A</c:v>
                </c:pt>
                <c:pt idx="184">
                  <c:v>13.999999999999948</c:v>
                </c:pt>
                <c:pt idx="185">
                  <c:v>#N/A</c:v>
                </c:pt>
                <c:pt idx="186">
                  <c:v>#N/A</c:v>
                </c:pt>
                <c:pt idx="187">
                  <c:v>#N/A</c:v>
                </c:pt>
                <c:pt idx="188">
                  <c:v>#N/A</c:v>
                </c:pt>
                <c:pt idx="189">
                  <c:v>#N/A</c:v>
                </c:pt>
                <c:pt idx="190">
                  <c:v>#N/A</c:v>
                </c:pt>
                <c:pt idx="191">
                  <c:v>#N/A</c:v>
                </c:pt>
                <c:pt idx="192">
                  <c:v>#N/A</c:v>
                </c:pt>
                <c:pt idx="193">
                  <c:v>#N/A</c:v>
                </c:pt>
                <c:pt idx="194">
                  <c:v>14.999999999999945</c:v>
                </c:pt>
                <c:pt idx="195">
                  <c:v>#N/A</c:v>
                </c:pt>
                <c:pt idx="196">
                  <c:v>#N/A</c:v>
                </c:pt>
                <c:pt idx="197">
                  <c:v>#N/A</c:v>
                </c:pt>
                <c:pt idx="198">
                  <c:v>#N/A</c:v>
                </c:pt>
                <c:pt idx="199">
                  <c:v>#N/A</c:v>
                </c:pt>
                <c:pt idx="200">
                  <c:v>#N/A</c:v>
                </c:pt>
                <c:pt idx="201">
                  <c:v>#N/A</c:v>
                </c:pt>
                <c:pt idx="202">
                  <c:v>#N/A</c:v>
                </c:pt>
                <c:pt idx="203">
                  <c:v>#N/A</c:v>
                </c:pt>
                <c:pt idx="204">
                  <c:v>15.999999999999941</c:v>
                </c:pt>
                <c:pt idx="205">
                  <c:v>#N/A</c:v>
                </c:pt>
                <c:pt idx="206">
                  <c:v>#N/A</c:v>
                </c:pt>
                <c:pt idx="207">
                  <c:v>#N/A</c:v>
                </c:pt>
                <c:pt idx="208">
                  <c:v>#N/A</c:v>
                </c:pt>
                <c:pt idx="209">
                  <c:v>#N/A</c:v>
                </c:pt>
                <c:pt idx="210">
                  <c:v>#N/A</c:v>
                </c:pt>
                <c:pt idx="211">
                  <c:v>#N/A</c:v>
                </c:pt>
                <c:pt idx="212">
                  <c:v>#N/A</c:v>
                </c:pt>
                <c:pt idx="213">
                  <c:v>#N/A</c:v>
                </c:pt>
                <c:pt idx="214">
                  <c:v>16.999999999999954</c:v>
                </c:pt>
                <c:pt idx="215">
                  <c:v>#N/A</c:v>
                </c:pt>
                <c:pt idx="216">
                  <c:v>#N/A</c:v>
                </c:pt>
                <c:pt idx="217">
                  <c:v>#N/A</c:v>
                </c:pt>
                <c:pt idx="218">
                  <c:v>#N/A</c:v>
                </c:pt>
                <c:pt idx="219">
                  <c:v>#N/A</c:v>
                </c:pt>
                <c:pt idx="220">
                  <c:v>#N/A</c:v>
                </c:pt>
                <c:pt idx="221">
                  <c:v>#N/A</c:v>
                </c:pt>
                <c:pt idx="222">
                  <c:v>#N/A</c:v>
                </c:pt>
                <c:pt idx="223">
                  <c:v>#N/A</c:v>
                </c:pt>
                <c:pt idx="224">
                  <c:v>17.999999999999968</c:v>
                </c:pt>
                <c:pt idx="225">
                  <c:v>#N/A</c:v>
                </c:pt>
                <c:pt idx="226">
                  <c:v>#N/A</c:v>
                </c:pt>
                <c:pt idx="227">
                  <c:v>#N/A</c:v>
                </c:pt>
                <c:pt idx="228">
                  <c:v>#N/A</c:v>
                </c:pt>
                <c:pt idx="229">
                  <c:v>#N/A</c:v>
                </c:pt>
                <c:pt idx="230">
                  <c:v>#N/A</c:v>
                </c:pt>
                <c:pt idx="231">
                  <c:v>#N/A</c:v>
                </c:pt>
                <c:pt idx="232">
                  <c:v>#N/A</c:v>
                </c:pt>
                <c:pt idx="233">
                  <c:v>#N/A</c:v>
                </c:pt>
                <c:pt idx="234">
                  <c:v>18.999999999999982</c:v>
                </c:pt>
                <c:pt idx="235">
                  <c:v>#N/A</c:v>
                </c:pt>
                <c:pt idx="236">
                  <c:v>#N/A</c:v>
                </c:pt>
                <c:pt idx="237">
                  <c:v>#N/A</c:v>
                </c:pt>
                <c:pt idx="238">
                  <c:v>#N/A</c:v>
                </c:pt>
                <c:pt idx="239">
                  <c:v>#N/A</c:v>
                </c:pt>
                <c:pt idx="240">
                  <c:v>#N/A</c:v>
                </c:pt>
                <c:pt idx="241">
                  <c:v>#N/A</c:v>
                </c:pt>
                <c:pt idx="242">
                  <c:v>#N/A</c:v>
                </c:pt>
                <c:pt idx="243">
                  <c:v>#N/A</c:v>
                </c:pt>
                <c:pt idx="244">
                  <c:v>19.999999999999996</c:v>
                </c:pt>
                <c:pt idx="245">
                  <c:v>#N/A</c:v>
                </c:pt>
                <c:pt idx="246">
                  <c:v>#N/A</c:v>
                </c:pt>
                <c:pt idx="247">
                  <c:v>#N/A</c:v>
                </c:pt>
                <c:pt idx="248">
                  <c:v>#N/A</c:v>
                </c:pt>
                <c:pt idx="249">
                  <c:v>#N/A</c:v>
                </c:pt>
                <c:pt idx="250">
                  <c:v>#N/A</c:v>
                </c:pt>
                <c:pt idx="251">
                  <c:v>#N/A</c:v>
                </c:pt>
                <c:pt idx="252">
                  <c:v>#N/A</c:v>
                </c:pt>
                <c:pt idx="253">
                  <c:v>#N/A</c:v>
                </c:pt>
                <c:pt idx="254">
                  <c:v>21.000000000000011</c:v>
                </c:pt>
                <c:pt idx="255">
                  <c:v>#N/A</c:v>
                </c:pt>
                <c:pt idx="256">
                  <c:v>#N/A</c:v>
                </c:pt>
                <c:pt idx="257">
                  <c:v>#N/A</c:v>
                </c:pt>
                <c:pt idx="258">
                  <c:v>#N/A</c:v>
                </c:pt>
                <c:pt idx="259">
                  <c:v>#N/A</c:v>
                </c:pt>
                <c:pt idx="260">
                  <c:v>#N/A</c:v>
                </c:pt>
                <c:pt idx="261">
                  <c:v>#N/A</c:v>
                </c:pt>
                <c:pt idx="262">
                  <c:v>#N/A</c:v>
                </c:pt>
                <c:pt idx="263">
                  <c:v>#N/A</c:v>
                </c:pt>
                <c:pt idx="264">
                  <c:v>22.000000000000025</c:v>
                </c:pt>
                <c:pt idx="265">
                  <c:v>#N/A</c:v>
                </c:pt>
                <c:pt idx="266">
                  <c:v>#N/A</c:v>
                </c:pt>
                <c:pt idx="267">
                  <c:v>#N/A</c:v>
                </c:pt>
                <c:pt idx="268">
                  <c:v>#N/A</c:v>
                </c:pt>
                <c:pt idx="269">
                  <c:v>#N/A</c:v>
                </c:pt>
                <c:pt idx="270">
                  <c:v>#N/A</c:v>
                </c:pt>
                <c:pt idx="271">
                  <c:v>#N/A</c:v>
                </c:pt>
                <c:pt idx="272">
                  <c:v>#N/A</c:v>
                </c:pt>
                <c:pt idx="273">
                  <c:v>#N/A</c:v>
                </c:pt>
                <c:pt idx="274">
                  <c:v>23.000000000000039</c:v>
                </c:pt>
                <c:pt idx="275">
                  <c:v>#N/A</c:v>
                </c:pt>
                <c:pt idx="276">
                  <c:v>#N/A</c:v>
                </c:pt>
                <c:pt idx="277">
                  <c:v>#N/A</c:v>
                </c:pt>
                <c:pt idx="278">
                  <c:v>#N/A</c:v>
                </c:pt>
                <c:pt idx="279">
                  <c:v>#N/A</c:v>
                </c:pt>
                <c:pt idx="280">
                  <c:v>#N/A</c:v>
                </c:pt>
                <c:pt idx="281">
                  <c:v>#N/A</c:v>
                </c:pt>
                <c:pt idx="282">
                  <c:v>#N/A</c:v>
                </c:pt>
                <c:pt idx="283">
                  <c:v>#N/A</c:v>
                </c:pt>
                <c:pt idx="284">
                  <c:v>24.000000000000053</c:v>
                </c:pt>
                <c:pt idx="285">
                  <c:v>#N/A</c:v>
                </c:pt>
                <c:pt idx="286">
                  <c:v>#N/A</c:v>
                </c:pt>
                <c:pt idx="287">
                  <c:v>#N/A</c:v>
                </c:pt>
                <c:pt idx="288">
                  <c:v>#N/A</c:v>
                </c:pt>
                <c:pt idx="289">
                  <c:v>#N/A</c:v>
                </c:pt>
                <c:pt idx="290">
                  <c:v>#N/A</c:v>
                </c:pt>
                <c:pt idx="291">
                  <c:v>#N/A</c:v>
                </c:pt>
                <c:pt idx="292">
                  <c:v>#N/A</c:v>
                </c:pt>
                <c:pt idx="293">
                  <c:v>#N/A</c:v>
                </c:pt>
                <c:pt idx="294">
                  <c:v>25.000000000000068</c:v>
                </c:pt>
                <c:pt idx="295">
                  <c:v>#N/A</c:v>
                </c:pt>
                <c:pt idx="296">
                  <c:v>#N/A</c:v>
                </c:pt>
                <c:pt idx="297">
                  <c:v>#N/A</c:v>
                </c:pt>
                <c:pt idx="298">
                  <c:v>#N/A</c:v>
                </c:pt>
                <c:pt idx="299">
                  <c:v>#N/A</c:v>
                </c:pt>
                <c:pt idx="300">
                  <c:v>#N/A</c:v>
                </c:pt>
                <c:pt idx="301">
                  <c:v>#N/A</c:v>
                </c:pt>
                <c:pt idx="302">
                  <c:v>#N/A</c:v>
                </c:pt>
                <c:pt idx="303">
                  <c:v>#N/A</c:v>
                </c:pt>
                <c:pt idx="304">
                  <c:v>26.000000000000082</c:v>
                </c:pt>
                <c:pt idx="305">
                  <c:v>#N/A</c:v>
                </c:pt>
                <c:pt idx="306">
                  <c:v>#N/A</c:v>
                </c:pt>
                <c:pt idx="307">
                  <c:v>#N/A</c:v>
                </c:pt>
                <c:pt idx="308">
                  <c:v>#N/A</c:v>
                </c:pt>
                <c:pt idx="309">
                  <c:v>#N/A</c:v>
                </c:pt>
                <c:pt idx="310">
                  <c:v>#N/A</c:v>
                </c:pt>
                <c:pt idx="311">
                  <c:v>#N/A</c:v>
                </c:pt>
                <c:pt idx="312">
                  <c:v>#N/A</c:v>
                </c:pt>
                <c:pt idx="313">
                  <c:v>#N/A</c:v>
                </c:pt>
                <c:pt idx="314">
                  <c:v>27.000000000000096</c:v>
                </c:pt>
                <c:pt idx="315">
                  <c:v>#N/A</c:v>
                </c:pt>
                <c:pt idx="316">
                  <c:v>#N/A</c:v>
                </c:pt>
                <c:pt idx="317">
                  <c:v>#N/A</c:v>
                </c:pt>
                <c:pt idx="318">
                  <c:v>#N/A</c:v>
                </c:pt>
                <c:pt idx="319">
                  <c:v>#N/A</c:v>
                </c:pt>
                <c:pt idx="320">
                  <c:v>#N/A</c:v>
                </c:pt>
                <c:pt idx="321">
                  <c:v>#N/A</c:v>
                </c:pt>
                <c:pt idx="322">
                  <c:v>#N/A</c:v>
                </c:pt>
                <c:pt idx="323">
                  <c:v>#N/A</c:v>
                </c:pt>
                <c:pt idx="324">
                  <c:v>28.00000000000011</c:v>
                </c:pt>
                <c:pt idx="325">
                  <c:v>#N/A</c:v>
                </c:pt>
                <c:pt idx="326">
                  <c:v>#N/A</c:v>
                </c:pt>
                <c:pt idx="327">
                  <c:v>#N/A</c:v>
                </c:pt>
                <c:pt idx="328">
                  <c:v>#N/A</c:v>
                </c:pt>
                <c:pt idx="329">
                  <c:v>#N/A</c:v>
                </c:pt>
                <c:pt idx="330">
                  <c:v>#N/A</c:v>
                </c:pt>
                <c:pt idx="331">
                  <c:v>#N/A</c:v>
                </c:pt>
                <c:pt idx="332">
                  <c:v>#N/A</c:v>
                </c:pt>
                <c:pt idx="333">
                  <c:v>#N/A</c:v>
                </c:pt>
                <c:pt idx="334">
                  <c:v>29.000000000000124</c:v>
                </c:pt>
                <c:pt idx="335">
                  <c:v>#N/A</c:v>
                </c:pt>
                <c:pt idx="336">
                  <c:v>#N/A</c:v>
                </c:pt>
                <c:pt idx="337">
                  <c:v>#N/A</c:v>
                </c:pt>
                <c:pt idx="338">
                  <c:v>#N/A</c:v>
                </c:pt>
                <c:pt idx="339">
                  <c:v>#N/A</c:v>
                </c:pt>
                <c:pt idx="340">
                  <c:v>#N/A</c:v>
                </c:pt>
                <c:pt idx="341">
                  <c:v>#N/A</c:v>
                </c:pt>
                <c:pt idx="342">
                  <c:v>#N/A</c:v>
                </c:pt>
                <c:pt idx="343">
                  <c:v>#N/A</c:v>
                </c:pt>
                <c:pt idx="344">
                  <c:v>30.000000000000139</c:v>
                </c:pt>
                <c:pt idx="345">
                  <c:v>#N/A</c:v>
                </c:pt>
                <c:pt idx="346">
                  <c:v>#N/A</c:v>
                </c:pt>
                <c:pt idx="347">
                  <c:v>#N/A</c:v>
                </c:pt>
                <c:pt idx="348">
                  <c:v>#N/A</c:v>
                </c:pt>
                <c:pt idx="349">
                  <c:v>#N/A</c:v>
                </c:pt>
                <c:pt idx="350">
                  <c:v>#N/A</c:v>
                </c:pt>
                <c:pt idx="351">
                  <c:v>#N/A</c:v>
                </c:pt>
                <c:pt idx="352">
                  <c:v>#N/A</c:v>
                </c:pt>
                <c:pt idx="353">
                  <c:v>#N/A</c:v>
                </c:pt>
                <c:pt idx="354">
                  <c:v>31.000000000000153</c:v>
                </c:pt>
                <c:pt idx="355">
                  <c:v>#N/A</c:v>
                </c:pt>
                <c:pt idx="356">
                  <c:v>#N/A</c:v>
                </c:pt>
                <c:pt idx="357">
                  <c:v>#N/A</c:v>
                </c:pt>
                <c:pt idx="358">
                  <c:v>#N/A</c:v>
                </c:pt>
                <c:pt idx="359">
                  <c:v>#N/A</c:v>
                </c:pt>
                <c:pt idx="360">
                  <c:v>#N/A</c:v>
                </c:pt>
                <c:pt idx="361">
                  <c:v>#N/A</c:v>
                </c:pt>
                <c:pt idx="362">
                  <c:v>#N/A</c:v>
                </c:pt>
                <c:pt idx="363">
                  <c:v>#N/A</c:v>
                </c:pt>
                <c:pt idx="364">
                  <c:v>32.000000000000163</c:v>
                </c:pt>
                <c:pt idx="365">
                  <c:v>#N/A</c:v>
                </c:pt>
                <c:pt idx="366">
                  <c:v>#N/A</c:v>
                </c:pt>
                <c:pt idx="367">
                  <c:v>#N/A</c:v>
                </c:pt>
                <c:pt idx="368">
                  <c:v>#N/A</c:v>
                </c:pt>
                <c:pt idx="369">
                  <c:v>#N/A</c:v>
                </c:pt>
                <c:pt idx="370">
                  <c:v>#N/A</c:v>
                </c:pt>
                <c:pt idx="371">
                  <c:v>#N/A</c:v>
                </c:pt>
                <c:pt idx="372">
                  <c:v>#N/A</c:v>
                </c:pt>
                <c:pt idx="373">
                  <c:v>#N/A</c:v>
                </c:pt>
                <c:pt idx="374">
                  <c:v>33.000000000000178</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564.96320263534824</c:v>
                </c:pt>
                <c:pt idx="1">
                  <c:v>566.4439458607053</c:v>
                </c:pt>
                <c:pt idx="2">
                  <c:v>567.92212391565374</c:v>
                </c:pt>
                <c:pt idx="3">
                  <c:v>569.39774246996137</c:v>
                </c:pt>
                <c:pt idx="4">
                  <c:v>570.8708071697157</c:v>
                </c:pt>
                <c:pt idx="5">
                  <c:v>572.34132363745448</c:v>
                </c:pt>
                <c:pt idx="6">
                  <c:v>573.80929747229504</c:v>
                </c:pt>
                <c:pt idx="7">
                  <c:v>575.27473425006247</c:v>
                </c:pt>
                <c:pt idx="8">
                  <c:v>576.73763952341744</c:v>
                </c:pt>
                <c:pt idx="9">
                  <c:v>578.19801882198283</c:v>
                </c:pt>
                <c:pt idx="10">
                  <c:v>579.65587765246937</c:v>
                </c:pt>
                <c:pt idx="11">
                  <c:v>581.11122148943525</c:v>
                </c:pt>
                <c:pt idx="12">
                  <c:v>582.56405576621398</c:v>
                </c:pt>
                <c:pt idx="13">
                  <c:v>584.01438588473945</c:v>
                </c:pt>
                <c:pt idx="14">
                  <c:v>585.4622172251967</c:v>
                </c:pt>
                <c:pt idx="15">
                  <c:v>586.90755514613522</c:v>
                </c:pt>
                <c:pt idx="16">
                  <c:v>588.35040498458193</c:v>
                </c:pt>
                <c:pt idx="17">
                  <c:v>589.79077205615283</c:v>
                </c:pt>
                <c:pt idx="18">
                  <c:v>591.2286616551645</c:v>
                </c:pt>
                <c:pt idx="19">
                  <c:v>592.66407905474432</c:v>
                </c:pt>
                <c:pt idx="20">
                  <c:v>594.09702950694032</c:v>
                </c:pt>
                <c:pt idx="21">
                  <c:v>595.5275182475134</c:v>
                </c:pt>
                <c:pt idx="22">
                  <c:v>596.95555050064729</c:v>
                </c:pt>
                <c:pt idx="23">
                  <c:v>598.38113147420961</c:v>
                </c:pt>
                <c:pt idx="24">
                  <c:v>599.80426635509707</c:v>
                </c:pt>
                <c:pt idx="25">
                  <c:v>601.22496030934508</c:v>
                </c:pt>
                <c:pt idx="26">
                  <c:v>602.64321848223756</c:v>
                </c:pt>
                <c:pt idx="27">
                  <c:v>604.05904599841529</c:v>
                </c:pt>
                <c:pt idx="28">
                  <c:v>605.47244796198368</c:v>
                </c:pt>
                <c:pt idx="29">
                  <c:v>606.88342945662021</c:v>
                </c:pt>
                <c:pt idx="30">
                  <c:v>608.29199554568072</c:v>
                </c:pt>
                <c:pt idx="31">
                  <c:v>609.69815127230538</c:v>
                </c:pt>
                <c:pt idx="32">
                  <c:v>611.10190165952349</c:v>
                </c:pt>
                <c:pt idx="33">
                  <c:v>612.5032517103582</c:v>
                </c:pt>
                <c:pt idx="34">
                  <c:v>613.90220640792973</c:v>
                </c:pt>
                <c:pt idx="35">
                  <c:v>615.29877071555882</c:v>
                </c:pt>
                <c:pt idx="36">
                  <c:v>616.69294957686895</c:v>
                </c:pt>
                <c:pt idx="37">
                  <c:v>618.08474791588787</c:v>
                </c:pt>
                <c:pt idx="38">
                  <c:v>619.47417063714863</c:v>
                </c:pt>
                <c:pt idx="39">
                  <c:v>620.86122262579011</c:v>
                </c:pt>
                <c:pt idx="40">
                  <c:v>622.24590874765659</c:v>
                </c:pt>
                <c:pt idx="41">
                  <c:v>623.62823384939657</c:v>
                </c:pt>
                <c:pt idx="42">
                  <c:v>625.00820275856154</c:v>
                </c:pt>
                <c:pt idx="43">
                  <c:v>626.38582028370342</c:v>
                </c:pt>
                <c:pt idx="44">
                  <c:v>627.761091214472</c:v>
                </c:pt>
                <c:pt idx="45">
                  <c:v>629.1340203217112</c:v>
                </c:pt>
                <c:pt idx="46">
                  <c:v>630.50461235755483</c:v>
                </c:pt>
                <c:pt idx="47">
                  <c:v>631.87287205552207</c:v>
                </c:pt>
                <c:pt idx="48">
                  <c:v>633.23880413061204</c:v>
                </c:pt>
                <c:pt idx="49">
                  <c:v>634.60241327939787</c:v>
                </c:pt>
                <c:pt idx="50">
                  <c:v>635.96370418011986</c:v>
                </c:pt>
                <c:pt idx="51">
                  <c:v>637.32268149277866</c:v>
                </c:pt>
                <c:pt idx="52">
                  <c:v>638.67934985922705</c:v>
                </c:pt>
                <c:pt idx="53">
                  <c:v>640.03371390326208</c:v>
                </c:pt>
                <c:pt idx="54">
                  <c:v>641.3857782307158</c:v>
                </c:pt>
                <c:pt idx="55">
                  <c:v>642.73554742954559</c:v>
                </c:pt>
                <c:pt idx="56">
                  <c:v>644.08302606992447</c:v>
                </c:pt>
                <c:pt idx="57">
                  <c:v>645.42821870432988</c:v>
                </c:pt>
                <c:pt idx="58">
                  <c:v>646.77112986763291</c:v>
                </c:pt>
                <c:pt idx="59">
                  <c:v>648.11176407718608</c:v>
                </c:pt>
                <c:pt idx="60">
                  <c:v>649.45012583291134</c:v>
                </c:pt>
                <c:pt idx="61">
                  <c:v>650.78621961738656</c:v>
                </c:pt>
                <c:pt idx="62">
                  <c:v>652.12004989593277</c:v>
                </c:pt>
                <c:pt idx="63">
                  <c:v>653.45162111669936</c:v>
                </c:pt>
                <c:pt idx="64">
                  <c:v>654.78093771075021</c:v>
                </c:pt>
                <c:pt idx="65">
                  <c:v>656.10800409214789</c:v>
                </c:pt>
                <c:pt idx="66">
                  <c:v>657.4328246580385</c:v>
                </c:pt>
                <c:pt idx="67">
                  <c:v>658.75540378873518</c:v>
                </c:pt>
                <c:pt idx="68">
                  <c:v>660.07574584780161</c:v>
                </c:pt>
                <c:pt idx="69">
                  <c:v>661.39385518213453</c:v>
                </c:pt>
                <c:pt idx="70">
                  <c:v>662.70973612204614</c:v>
                </c:pt>
                <c:pt idx="71">
                  <c:v>664.02339298134586</c:v>
                </c:pt>
                <c:pt idx="72">
                  <c:v>665.3348300574213</c:v>
                </c:pt>
                <c:pt idx="73">
                  <c:v>666.64405163131926</c:v>
                </c:pt>
                <c:pt idx="74">
                  <c:v>667.95106196782569</c:v>
                </c:pt>
                <c:pt idx="75">
                  <c:v>669.25586531554563</c:v>
                </c:pt>
                <c:pt idx="76">
                  <c:v>670.55846590698195</c:v>
                </c:pt>
                <c:pt idx="77">
                  <c:v>671.85886795861472</c:v>
                </c:pt>
                <c:pt idx="78">
                  <c:v>673.15707567097877</c:v>
                </c:pt>
                <c:pt idx="79">
                  <c:v>674.45309322874198</c:v>
                </c:pt>
                <c:pt idx="80">
                  <c:v>675.74692480078204</c:v>
                </c:pt>
                <c:pt idx="81">
                  <c:v>677.03857454026354</c:v>
                </c:pt>
                <c:pt idx="82">
                  <c:v>678.32804658471434</c:v>
                </c:pt>
                <c:pt idx="83">
                  <c:v>679.61534505610109</c:v>
                </c:pt>
                <c:pt idx="84">
                  <c:v>680.90047406090468</c:v>
                </c:pt>
                <c:pt idx="85">
                  <c:v>682.18343769019532</c:v>
                </c:pt>
                <c:pt idx="86">
                  <c:v>683.46424001970684</c:v>
                </c:pt>
                <c:pt idx="87">
                  <c:v>684.74288510991062</c:v>
                </c:pt>
                <c:pt idx="88">
                  <c:v>686.01937700608914</c:v>
                </c:pt>
                <c:pt idx="89">
                  <c:v>687.29371973840921</c:v>
                </c:pt>
                <c:pt idx="90">
                  <c:v>688.56591732199445</c:v>
                </c:pt>
                <c:pt idx="91">
                  <c:v>689.8359737569973</c:v>
                </c:pt>
                <c:pt idx="92">
                  <c:v>691.10389302867111</c:v>
                </c:pt>
                <c:pt idx="93">
                  <c:v>692.36967910744124</c:v>
                </c:pt>
                <c:pt idx="94">
                  <c:v>693.63333594897597</c:v>
                </c:pt>
                <c:pt idx="95">
                  <c:v>694.89486749425691</c:v>
                </c:pt>
                <c:pt idx="96">
                  <c:v>696.1542776696491</c:v>
                </c:pt>
                <c:pt idx="97">
                  <c:v>697.41157038697031</c:v>
                </c:pt>
                <c:pt idx="98">
                  <c:v>698.66674954356063</c:v>
                </c:pt>
                <c:pt idx="99">
                  <c:v>699.91981902235091</c:v>
                </c:pt>
                <c:pt idx="100">
                  <c:v>701.17078269193121</c:v>
                </c:pt>
                <c:pt idx="101">
                  <c:v>713.56489843057204</c:v>
                </c:pt>
                <c:pt idx="102">
                  <c:v>725.75091110552262</c:v>
                </c:pt>
                <c:pt idx="103">
                  <c:v>737.73255191315161</c:v>
                </c:pt>
                <c:pt idx="104">
                  <c:v>749.51341735208348</c:v>
                </c:pt>
                <c:pt idx="105">
                  <c:v>761.09697538337673</c:v>
                </c:pt>
                <c:pt idx="106">
                  <c:v>772.486571234243</c:v>
                </c:pt>
                <c:pt idx="107">
                  <c:v>783.68543286978581</c:v>
                </c:pt>
                <c:pt idx="108">
                  <c:v>794.69667615528988</c:v>
                </c:pt>
                <c:pt idx="109">
                  <c:v>805.52330972981918</c:v>
                </c:pt>
                <c:pt idx="110">
                  <c:v>816.16823961026557</c:v>
                </c:pt>
                <c:pt idx="111">
                  <c:v>826.63427354352064</c:v>
                </c:pt>
                <c:pt idx="112">
                  <c:v>836.92412512309636</c:v>
                </c:pt>
                <c:pt idx="113">
                  <c:v>847.04041768529385</c:v>
                </c:pt>
                <c:pt idx="114">
                  <c:v>856.98568799889529</c:v>
                </c:pt>
                <c:pt idx="115">
                  <c:v>866.76238976132652</c:v>
                </c:pt>
                <c:pt idx="116">
                  <c:v>876.37289691329329</c:v>
                </c:pt>
                <c:pt idx="117">
                  <c:v>885.81950678303144</c:v>
                </c:pt>
                <c:pt idx="118">
                  <c:v>895.10444307051534</c:v>
                </c:pt>
                <c:pt idx="119">
                  <c:v>904.22985868123965</c:v>
                </c:pt>
                <c:pt idx="120">
                  <c:v>913.19783841851813</c:v>
                </c:pt>
                <c:pt idx="121">
                  <c:v>922.01040154262455</c:v>
                </c:pt>
                <c:pt idx="122">
                  <c:v>930.66950420453213</c:v>
                </c:pt>
                <c:pt idx="123">
                  <c:v>939.17704176148004</c:v>
                </c:pt>
                <c:pt idx="124">
                  <c:v>947.534850981114</c:v>
                </c:pt>
                <c:pt idx="125">
                  <c:v>955.7447121404972</c:v>
                </c:pt>
                <c:pt idx="126">
                  <c:v>963.80835102587503</c:v>
                </c:pt>
                <c:pt idx="127">
                  <c:v>971.72744083869338</c:v>
                </c:pt>
                <c:pt idx="128">
                  <c:v>979.50360401301668</c:v>
                </c:pt>
                <c:pt idx="129">
                  <c:v>987.13841394916187</c:v>
                </c:pt>
                <c:pt idx="130">
                  <c:v>994.63339666806075</c:v>
                </c:pt>
                <c:pt idx="131">
                  <c:v>1001.9900323905811</c:v>
                </c:pt>
                <c:pt idx="132">
                  <c:v>1009.2097570457736</c:v>
                </c:pt>
                <c:pt idx="133">
                  <c:v>1016.2939637117688</c:v>
                </c:pt>
                <c:pt idx="134">
                  <c:v>1023.2440039928222</c:v>
                </c:pt>
                <c:pt idx="135">
                  <c:v>1030.0611893357946</c:v>
                </c:pt>
                <c:pt idx="136">
                  <c:v>1036.7467922891592</c:v>
                </c:pt>
                <c:pt idx="137">
                  <c:v>1043.3020477074474</c:v>
                </c:pt>
                <c:pt idx="138">
                  <c:v>1049.7281539038702</c:v>
                </c:pt>
                <c:pt idx="139">
                  <c:v>1056.0262737537003</c:v>
                </c:pt>
                <c:pt idx="140">
                  <c:v>1062.1975357508511</c:v>
                </c:pt>
                <c:pt idx="141">
                  <c:v>1068.2430350199497</c:v>
                </c:pt>
                <c:pt idx="142">
                  <c:v>1074.1638342860772</c:v>
                </c:pt>
                <c:pt idx="143">
                  <c:v>1079.9609648042283</c:v>
                </c:pt>
                <c:pt idx="144">
                  <c:v>1085.6354272504354</c:v>
                </c:pt>
                <c:pt idx="145">
                  <c:v>1091.1881925763944</c:v>
                </c:pt>
                <c:pt idx="146">
                  <c:v>1096.6202028293394</c:v>
                </c:pt>
                <c:pt idx="147">
                  <c:v>1101.9323719388224</c:v>
                </c:pt>
                <c:pt idx="148">
                  <c:v>1107.1255864719712</c:v>
                </c:pt>
                <c:pt idx="149">
                  <c:v>1112.2007063587268</c:v>
                </c:pt>
                <c:pt idx="150">
                  <c:v>1117.1585655884846</c:v>
                </c:pt>
                <c:pt idx="151">
                  <c:v>1121.9999728795087</c:v>
                </c:pt>
                <c:pt idx="152">
                  <c:v>1126.7257123224208</c:v>
                </c:pt>
                <c:pt idx="153">
                  <c:v>1131.3365439990166</c:v>
                </c:pt>
                <c:pt idx="154">
                  <c:v>1135.833204577614</c:v>
                </c:pt>
                <c:pt idx="155">
                  <c:v>1140.2164078860899</c:v>
                </c:pt>
                <c:pt idx="156">
                  <c:v>1144.4868454637312</c:v>
                </c:pt>
                <c:pt idx="157">
                  <c:v>1148.6451870929843</c:v>
                </c:pt>
                <c:pt idx="158">
                  <c:v>1152.6920813121644</c:v>
                </c:pt>
                <c:pt idx="159">
                  <c:v>1156.6281559101621</c:v>
                </c:pt>
                <c:pt idx="160">
                  <c:v>1160.4540184041662</c:v>
                </c:pt>
                <c:pt idx="161">
                  <c:v>1164.1702565014073</c:v>
                </c:pt>
                <c:pt idx="162">
                  <c:v>1167.7774385459272</c:v>
                </c:pt>
                <c:pt idx="163">
                  <c:v>1171.2761139513693</c:v>
                </c:pt>
                <c:pt idx="164">
                  <c:v>1174.6668136207993</c:v>
                </c:pt>
                <c:pt idx="165">
                  <c:v>1177.9500503545732</c:v>
                </c:pt>
                <c:pt idx="166">
                  <c:v>1181.1263192472927</c:v>
                </c:pt>
                <c:pt idx="167">
                  <c:v>1184.1960980749116</c:v>
                </c:pt>
                <c:pt idx="168">
                  <c:v>1187.1598476730969</c:v>
                </c:pt>
                <c:pt idx="169">
                  <c:v>1190.0180123079904</c:v>
                </c:pt>
                <c:pt idx="170">
                  <c:v>1192.7710200405672</c:v>
                </c:pt>
                <c:pt idx="171">
                  <c:v>1195.4192830858565</c:v>
                </c:pt>
                <c:pt idx="172">
                  <c:v>1197.9631981683556</c:v>
                </c:pt>
                <c:pt idx="173">
                  <c:v>1200.4031468750563</c:v>
                </c:pt>
                <c:pt idx="174">
                  <c:v>1202.739496007591</c:v>
                </c:pt>
                <c:pt idx="175">
                  <c:v>1204.972597935109</c:v>
                </c:pt>
                <c:pt idx="176">
                  <c:v>1207.102790949604</c:v>
                </c:pt>
                <c:pt idx="177">
                  <c:v>1209.1303996255317</c:v>
                </c:pt>
                <c:pt idx="178">
                  <c:v>1211.055735185673</c:v>
                </c:pt>
                <c:pt idx="179">
                  <c:v>1212.8790958753277</c:v>
                </c:pt>
                <c:pt idx="180">
                  <c:v>1214.6007673470358</c:v>
                </c:pt>
                <c:pt idx="181">
                  <c:v>1216.2210230581377</c:v>
                </c:pt>
                <c:pt idx="182">
                  <c:v>1217.7401246835707</c:v>
                </c:pt>
                <c:pt idx="183">
                  <c:v>1219.1583225463655</c:v>
                </c:pt>
                <c:pt idx="184">
                  <c:v>1220.4758560683306</c:v>
                </c:pt>
                <c:pt idx="185">
                  <c:v>1221.69295424338</c:v>
                </c:pt>
                <c:pt idx="186">
                  <c:v>1222.8098361358682</c:v>
                </c:pt>
                <c:pt idx="187">
                  <c:v>1223.82671140611</c:v>
                </c:pt>
                <c:pt idx="188">
                  <c:v>1224.7437808649902</c:v>
                </c:pt>
                <c:pt idx="189">
                  <c:v>1225.5612370591737</c:v>
                </c:pt>
                <c:pt idx="190">
                  <c:v>1226.2792648879138</c:v>
                </c:pt>
                <c:pt idx="191">
                  <c:v>1226.898042251823</c:v>
                </c:pt>
                <c:pt idx="192">
                  <c:v>1227.4177407332074</c:v>
                </c:pt>
                <c:pt idx="193">
                  <c:v>1227.8385263067084</c:v>
                </c:pt>
                <c:pt idx="194">
                  <c:v>1228.1605600780451</c:v>
                </c:pt>
                <c:pt idx="195">
                  <c:v>1228.3839990476765</c:v>
                </c:pt>
                <c:pt idx="196">
                  <c:v>1228.5089968952202</c:v>
                </c:pt>
                <c:pt idx="197">
                  <c:v>1228.5357047795567</c:v>
                </c:pt>
                <c:pt idx="198">
                  <c:v>1228.464272148756</c:v>
                </c:pt>
                <c:pt idx="199">
                  <c:v>1228.294847553356</c:v>
                </c:pt>
                <c:pt idx="200">
                  <c:v>1228.0275794561285</c:v>
                </c:pt>
                <c:pt idx="201">
                  <c:v>1227.6626170313341</c:v>
                </c:pt>
                <c:pt idx="202">
                  <c:v>1227.2001109465996</c:v>
                </c:pt>
                <c:pt idx="203">
                  <c:v>1226.6402141209278</c:v>
                </c:pt>
                <c:pt idx="204">
                  <c:v>1225.9830824529638</c:v>
                </c:pt>
                <c:pt idx="205">
                  <c:v>1225.2288755144284</c:v>
                </c:pt>
                <c:pt idx="206">
                  <c:v>1224.3777572045435</c:v>
                </c:pt>
                <c:pt idx="207">
                  <c:v>1223.4298963622591</c:v>
                </c:pt>
                <c:pt idx="208">
                  <c:v>1222.3854673340752</c:v>
                </c:pt>
                <c:pt idx="209">
                  <c:v>1221.2446504962099</c:v>
                </c:pt>
                <c:pt idx="210">
                  <c:v>1220.0076327307272</c:v>
                </c:pt>
                <c:pt idx="211">
                  <c:v>1218.6746078560057</c:v>
                </c:pt>
                <c:pt idx="212">
                  <c:v>1217.2457770125618</c:v>
                </c:pt>
                <c:pt idx="213">
                  <c:v>1215.7213490057579</c:v>
                </c:pt>
                <c:pt idx="214">
                  <c:v>1214.1015406073006</c:v>
                </c:pt>
                <c:pt idx="215">
                  <c:v>1212.3865768177118</c:v>
                </c:pt>
                <c:pt idx="216">
                  <c:v>1210.5766910921168</c:v>
                </c:pt>
                <c:pt idx="217">
                  <c:v>1208.6721255317771</c:v>
                </c:pt>
                <c:pt idx="218">
                  <c:v>1206.6731310438054</c:v>
                </c:pt>
                <c:pt idx="219">
                  <c:v>1204.5799674714588</c:v>
                </c:pt>
                <c:pt idx="220">
                  <c:v>1202.3929036973209</c:v>
                </c:pt>
                <c:pt idx="221">
                  <c:v>1200.1122177215761</c:v>
                </c:pt>
                <c:pt idx="222">
                  <c:v>1197.7381967174426</c:v>
                </c:pt>
                <c:pt idx="223">
                  <c:v>1195.271137065698</c:v>
                </c:pt>
                <c:pt idx="224">
                  <c:v>1192.7113443700835</c:v>
                </c:pt>
                <c:pt idx="225">
                  <c:v>1190.0591334552314</c:v>
                </c:pt>
                <c:pt idx="226">
                  <c:v>1187.3148283486225</c:v>
                </c:pt>
                <c:pt idx="227">
                  <c:v>1184.4787622479482</c:v>
                </c:pt>
                <c:pt idx="228">
                  <c:v>1181.5512774751287</c:v>
                </c:pt>
                <c:pt idx="229">
                  <c:v>1178.5327254181266</c:v>
                </c:pt>
                <c:pt idx="230">
                  <c:v>1175.4234664615869</c:v>
                </c:pt>
                <c:pt idx="231">
                  <c:v>1172.2238699072418</c:v>
                </c:pt>
                <c:pt idx="232">
                  <c:v>1168.9343138849308</c:v>
                </c:pt>
                <c:pt idx="233">
                  <c:v>1165.5551852550097</c:v>
                </c:pt>
                <c:pt idx="234">
                  <c:v>1162.0868795028498</c:v>
                </c:pt>
                <c:pt idx="235">
                  <c:v>1158.5298006260693</c:v>
                </c:pt>
                <c:pt idx="236">
                  <c:v>1154.8843610150809</c:v>
                </c:pt>
                <c:pt idx="237">
                  <c:v>1151.150981327489</c:v>
                </c:pt>
                <c:pt idx="238">
                  <c:v>1147.3300903568279</c:v>
                </c:pt>
                <c:pt idx="239">
                  <c:v>1143.4221248960914</c:v>
                </c:pt>
                <c:pt idx="240">
                  <c:v>1139.4275295964692</c:v>
                </c:pt>
                <c:pt idx="241">
                  <c:v>1135.3467568216756</c:v>
                </c:pt>
                <c:pt idx="242">
                  <c:v>1131.1802664982263</c:v>
                </c:pt>
                <c:pt idx="243">
                  <c:v>1126.928525961996</c:v>
                </c:pt>
                <c:pt idx="244">
                  <c:v>1122.5920098013678</c:v>
                </c:pt>
                <c:pt idx="245">
                  <c:v>1118.1711996972642</c:v>
                </c:pt>
                <c:pt idx="246">
                  <c:v>1113.6665842603325</c:v>
                </c:pt>
                <c:pt idx="247">
                  <c:v>1109.0786588655435</c:v>
                </c:pt>
                <c:pt idx="248">
                  <c:v>1104.4079254844464</c:v>
                </c:pt>
                <c:pt idx="249">
                  <c:v>1099.6548925153097</c:v>
                </c:pt>
                <c:pt idx="250">
                  <c:v>1094.820074611368</c:v>
                </c:pt>
                <c:pt idx="251">
                  <c:v>1089.9039925073832</c:v>
                </c:pt>
                <c:pt idx="252">
                  <c:v>1084.9071728447211</c:v>
                </c:pt>
                <c:pt idx="253">
                  <c:v>1079.8301479951306</c:v>
                </c:pt>
                <c:pt idx="254">
                  <c:v>1074.6734558834107</c:v>
                </c:pt>
                <c:pt idx="255">
                  <c:v>1069.4376398091413</c:v>
                </c:pt>
                <c:pt idx="256">
                  <c:v>1064.1232482676423</c:v>
                </c:pt>
                <c:pt idx="257">
                  <c:v>1058.7308347703288</c:v>
                </c:pt>
                <c:pt idx="258">
                  <c:v>1053.260957664613</c:v>
                </c:pt>
                <c:pt idx="259">
                  <c:v>1047.714179953507</c:v>
                </c:pt>
                <c:pt idx="260">
                  <c:v>1042.0910691150709</c:v>
                </c:pt>
                <c:pt idx="261">
                  <c:v>1036.3921969218454</c:v>
                </c:pt>
                <c:pt idx="262">
                  <c:v>1030.6181392604055</c:v>
                </c:pt>
                <c:pt idx="263">
                  <c:v>1024.7694759511658</c:v>
                </c:pt>
                <c:pt idx="264">
                  <c:v>1018.8467905685632</c:v>
                </c:pt>
                <c:pt idx="265">
                  <c:v>1012.85067026174</c:v>
                </c:pt>
                <c:pt idx="266">
                  <c:v>1006.7817055758452</c:v>
                </c:pt>
                <c:pt idx="267">
                  <c:v>1000.6404902740668</c:v>
                </c:pt>
                <c:pt idx="268">
                  <c:v>994.4276211605071</c:v>
                </c:pt>
                <c:pt idx="269">
                  <c:v>988.14369790400485</c:v>
                </c:pt>
                <c:pt idx="270">
                  <c:v>981.78932286300903</c:v>
                </c:pt>
                <c:pt idx="271">
                  <c:v>975.36510091160062</c:v>
                </c:pt>
                <c:pt idx="272">
                  <c:v>968.87163926675896</c:v>
                </c:pt>
                <c:pt idx="273">
                  <c:v>962.30954731696397</c:v>
                </c:pt>
                <c:pt idx="274">
                  <c:v>955.67943645222113</c:v>
                </c:pt>
                <c:pt idx="275">
                  <c:v>948.98191989559496</c:v>
                </c:pt>
                <c:pt idx="276">
                  <c:v>942.21761253633156</c:v>
                </c:pt>
                <c:pt idx="277">
                  <c:v>935.38713076464694</c:v>
                </c:pt>
                <c:pt idx="278">
                  <c:v>928.49109230825707</c:v>
                </c:pt>
                <c:pt idx="279">
                  <c:v>921.53011607071903</c:v>
                </c:pt>
                <c:pt idx="280">
                  <c:v>914.50482197165195</c:v>
                </c:pt>
                <c:pt idx="281">
                  <c:v>907.41583078890153</c:v>
                </c:pt>
                <c:pt idx="282">
                  <c:v>900.26376400270976</c:v>
                </c:pt>
                <c:pt idx="283">
                  <c:v>893.04924364194744</c:v>
                </c:pt>
                <c:pt idx="284">
                  <c:v>885.77289213246513</c:v>
                </c:pt>
                <c:pt idx="285">
                  <c:v>878.43533214761362</c:v>
                </c:pt>
                <c:pt idx="286">
                  <c:v>871.03718646098321</c:v>
                </c:pt>
                <c:pt idx="287">
                  <c:v>863.57907780140715</c:v>
                </c:pt>
                <c:pt idx="288">
                  <c:v>856.06162871027288</c:v>
                </c:pt>
                <c:pt idx="289">
                  <c:v>848.48546140117969</c:v>
                </c:pt>
                <c:pt idx="290">
                  <c:v>840.85119762198133</c:v>
                </c:pt>
                <c:pt idx="291">
                  <c:v>833.1594585192463</c:v>
                </c:pt>
                <c:pt idx="292">
                  <c:v>825.41086450516855</c:v>
                </c:pt>
                <c:pt idx="293">
                  <c:v>817.60603512695639</c:v>
                </c:pt>
                <c:pt idx="294">
                  <c:v>809.74558893872609</c:v>
                </c:pt>
                <c:pt idx="295">
                  <c:v>801.83014337592351</c:v>
                </c:pt>
                <c:pt idx="296">
                  <c:v>793.86031463229415</c:v>
                </c:pt>
                <c:pt idx="297">
                  <c:v>785.83671753942042</c:v>
                </c:pt>
                <c:pt idx="298">
                  <c:v>777.75996544884174</c:v>
                </c:pt>
                <c:pt idx="299">
                  <c:v>769.63067011677117</c:v>
                </c:pt>
                <c:pt idx="300">
                  <c:v>761.44944159141892</c:v>
                </c:pt>
                <c:pt idx="301">
                  <c:v>753.21688810293188</c:v>
                </c:pt>
                <c:pt idx="302">
                  <c:v>744.93361595595593</c:v>
                </c:pt>
                <c:pt idx="303">
                  <c:v>736.60022942482533</c:v>
                </c:pt>
                <c:pt idx="304">
                  <c:v>728.21733065138051</c:v>
                </c:pt>
                <c:pt idx="305">
                  <c:v>719.78551954541535</c:v>
                </c:pt>
                <c:pt idx="306">
                  <c:v>711.30539368775203</c:v>
                </c:pt>
                <c:pt idx="307">
                  <c:v>702.77754823593898</c:v>
                </c:pt>
                <c:pt idx="308">
                  <c:v>694.20257583256637</c:v>
                </c:pt>
                <c:pt idx="309">
                  <c:v>685.58106651619266</c:v>
                </c:pt>
                <c:pt idx="310">
                  <c:v>676.91360763487125</c:v>
                </c:pt>
                <c:pt idx="311">
                  <c:v>668.20078376226741</c:v>
                </c:pt>
                <c:pt idx="312">
                  <c:v>659.4431766163525</c:v>
                </c:pt>
                <c:pt idx="313">
                  <c:v>650.64136498066148</c:v>
                </c:pt>
                <c:pt idx="314">
                  <c:v>641.7959246280974</c:v>
                </c:pt>
                <c:pt idx="315">
                  <c:v>632.90742824726658</c:v>
                </c:pt>
                <c:pt idx="316">
                  <c:v>623.9764453713251</c:v>
                </c:pt>
                <c:pt idx="317">
                  <c:v>615.00354230931703</c:v>
                </c:pt>
                <c:pt idx="318">
                  <c:v>605.98928207998347</c:v>
                </c:pt>
                <c:pt idx="319">
                  <c:v>596.93422434801926</c:v>
                </c:pt>
                <c:pt idx="320">
                  <c:v>587.83892536275494</c:v>
                </c:pt>
                <c:pt idx="321">
                  <c:v>578.7039378992381</c:v>
                </c:pt>
                <c:pt idx="322">
                  <c:v>569.52981120168897</c:v>
                </c:pt>
                <c:pt idx="323">
                  <c:v>560.31709092930373</c:v>
                </c:pt>
                <c:pt idx="324">
                  <c:v>551.06631910437795</c:v>
                </c:pt>
                <c:pt idx="325">
                  <c:v>541.77803406272074</c:v>
                </c:pt>
                <c:pt idx="326">
                  <c:v>532.45277040633152</c:v>
                </c:pt>
                <c:pt idx="327">
                  <c:v>523.09105895830862</c:v>
                </c:pt>
                <c:pt idx="328">
                  <c:v>513.69342671995912</c:v>
                </c:pt>
                <c:pt idx="329">
                  <c:v>504.26039683007809</c:v>
                </c:pt>
                <c:pt idx="330">
                  <c:v>494.79248852636556</c:v>
                </c:pt>
                <c:pt idx="331">
                  <c:v>485.29021710894841</c:v>
                </c:pt>
                <c:pt idx="332">
                  <c:v>475.754093905974</c:v>
                </c:pt>
                <c:pt idx="333">
                  <c:v>466.18462624124152</c:v>
                </c:pt>
                <c:pt idx="334">
                  <c:v>456.58231740383752</c:v>
                </c:pt>
                <c:pt idx="335">
                  <c:v>446.94766661974091</c:v>
                </c:pt>
                <c:pt idx="336">
                  <c:v>437.28116902536215</c:v>
                </c:pt>
                <c:pt idx="337">
                  <c:v>427.5833156429822</c:v>
                </c:pt>
                <c:pt idx="338">
                  <c:v>417.85459335805558</c:v>
                </c:pt>
                <c:pt idx="339">
                  <c:v>408.09548489834151</c:v>
                </c:pt>
                <c:pt idx="340">
                  <c:v>398.30646881482789</c:v>
                </c:pt>
                <c:pt idx="341">
                  <c:v>388.48801946441199</c:v>
                </c:pt>
                <c:pt idx="342">
                  <c:v>378.64060699430155</c:v>
                </c:pt>
                <c:pt idx="343">
                  <c:v>368.76469732810045</c:v>
                </c:pt>
                <c:pt idx="344">
                  <c:v>358.86075215354271</c:v>
                </c:pt>
                <c:pt idx="345">
                  <c:v>348.92922891183849</c:v>
                </c:pt>
                <c:pt idx="346">
                  <c:v>338.97058078859612</c:v>
                </c:pt>
                <c:pt idx="347">
                  <c:v>328.98525670628396</c:v>
                </c:pt>
                <c:pt idx="348">
                  <c:v>318.97370131819576</c:v>
                </c:pt>
                <c:pt idx="349">
                  <c:v>308.93635500388422</c:v>
                </c:pt>
                <c:pt idx="350">
                  <c:v>298.87365386602647</c:v>
                </c:pt>
                <c:pt idx="351">
                  <c:v>288.78602972868595</c:v>
                </c:pt>
                <c:pt idx="352">
                  <c:v>278.67391013693521</c:v>
                </c:pt>
                <c:pt idx="353">
                  <c:v>268.53771835780447</c:v>
                </c:pt>
                <c:pt idx="354">
                  <c:v>258.37787338252099</c:v>
                </c:pt>
                <c:pt idx="355">
                  <c:v>248.19478993000413</c:v>
                </c:pt>
                <c:pt idx="356">
                  <c:v>237.98887845158214</c:v>
                </c:pt>
                <c:pt idx="357">
                  <c:v>227.76054513689584</c:v>
                </c:pt>
                <c:pt idx="358">
                  <c:v>217.51019192095595</c:v>
                </c:pt>
                <c:pt idx="359">
                  <c:v>207.23821649231988</c:v>
                </c:pt>
                <c:pt idx="360">
                  <c:v>196.94501230235514</c:v>
                </c:pt>
                <c:pt idx="361">
                  <c:v>186.63096857555635</c:v>
                </c:pt>
                <c:pt idx="362">
                  <c:v>176.29647032088332</c:v>
                </c:pt>
                <c:pt idx="363">
                  <c:v>165.94189834408795</c:v>
                </c:pt>
                <c:pt idx="364">
                  <c:v>155.56762926099847</c:v>
                </c:pt>
                <c:pt idx="365">
                  <c:v>145.17403551172944</c:v>
                </c:pt>
                <c:pt idx="366">
                  <c:v>134.76148537578661</c:v>
                </c:pt>
                <c:pt idx="367">
                  <c:v>124.33034298803619</c:v>
                </c:pt>
                <c:pt idx="368">
                  <c:v>113.88096835550856</c:v>
                </c:pt>
                <c:pt idx="369">
                  <c:v>103.41371737500639</c:v>
                </c:pt>
                <c:pt idx="370">
                  <c:v>92.928941851488531</c:v>
                </c:pt>
                <c:pt idx="371">
                  <c:v>82.426989517200496</c:v>
                </c:pt>
                <c:pt idx="372">
                  <c:v>71.908204051523498</c:v>
                </c:pt>
                <c:pt idx="373">
                  <c:v>61.372925101514092</c:v>
                </c:pt>
                <c:pt idx="374">
                  <c:v>50.821488303107266</c:v>
                </c:pt>
                <c:pt idx="375">
                  <c:v>40.254225302955945</c:v>
                </c:pt>
                <c:pt idx="376">
                  <c:v>29.671463780880597</c:v>
                </c:pt>
                <c:pt idx="377">
                  <c:v>19.07352747290307</c:v>
                </c:pt>
                <c:pt idx="378">
                  <c:v>8.4607361948391766</c:v>
                </c:pt>
                <c:pt idx="379">
                  <c:v>-2.1665941335748737</c:v>
                </c:pt>
                <c:pt idx="380">
                  <c:v>-2.1772286619699859</c:v>
                </c:pt>
                <c:pt idx="381">
                  <c:v>-2.187863204436888</c:v>
                </c:pt>
                <c:pt idx="382">
                  <c:v>-2.1984977609752741</c:v>
                </c:pt>
                <c:pt idx="383">
                  <c:v>-2.2091323315848381</c:v>
                </c:pt>
                <c:pt idx="384">
                  <c:v>-2.2197669162652747</c:v>
                </c:pt>
                <c:pt idx="385">
                  <c:v>-2.2304015150162777</c:v>
                </c:pt>
                <c:pt idx="386">
                  <c:v>-2.2410361278375417</c:v>
                </c:pt>
                <c:pt idx="387">
                  <c:v>-2.2516707547287611</c:v>
                </c:pt>
                <c:pt idx="388">
                  <c:v>-2.26230539568963</c:v>
                </c:pt>
                <c:pt idx="389">
                  <c:v>-2.2729400507198423</c:v>
                </c:pt>
                <c:pt idx="390">
                  <c:v>-2.2835747198190925</c:v>
                </c:pt>
                <c:pt idx="391">
                  <c:v>-2.2942094029870748</c:v>
                </c:pt>
                <c:pt idx="392">
                  <c:v>-2.3048441002234834</c:v>
                </c:pt>
                <c:pt idx="393">
                  <c:v>-2.3154788115280129</c:v>
                </c:pt>
                <c:pt idx="394">
                  <c:v>-2.3261135369003574</c:v>
                </c:pt>
                <c:pt idx="395">
                  <c:v>-2.3367482763402108</c:v>
                </c:pt>
                <c:pt idx="396">
                  <c:v>-2.347383029847268</c:v>
                </c:pt>
                <c:pt idx="397">
                  <c:v>-2.3580177974212226</c:v>
                </c:pt>
                <c:pt idx="398">
                  <c:v>-2.3686525790617696</c:v>
                </c:pt>
                <c:pt idx="399">
                  <c:v>-2.3792873747686025</c:v>
                </c:pt>
                <c:pt idx="400">
                  <c:v>-2.3899221845414163</c:v>
                </c:pt>
                <c:pt idx="401">
                  <c:v>-2.4005570083799048</c:v>
                </c:pt>
                <c:pt idx="402">
                  <c:v>-2.4111918462837627</c:v>
                </c:pt>
                <c:pt idx="403">
                  <c:v>-2.4218266982526839</c:v>
                </c:pt>
                <c:pt idx="404">
                  <c:v>-2.432461564286363</c:v>
                </c:pt>
                <c:pt idx="405">
                  <c:v>-2.4430964443844942</c:v>
                </c:pt>
                <c:pt idx="406">
                  <c:v>-2.4537313385467718</c:v>
                </c:pt>
                <c:pt idx="407">
                  <c:v>-2.4643662467728902</c:v>
                </c:pt>
                <c:pt idx="408">
                  <c:v>-2.4750011690625433</c:v>
                </c:pt>
                <c:pt idx="409">
                  <c:v>-2.4856361054154261</c:v>
                </c:pt>
                <c:pt idx="410">
                  <c:v>-2.4962710558312327</c:v>
                </c:pt>
                <c:pt idx="411">
                  <c:v>-2.5069060203096569</c:v>
                </c:pt>
                <c:pt idx="412">
                  <c:v>-2.5175409988503938</c:v>
                </c:pt>
                <c:pt idx="413">
                  <c:v>-2.5281759914531374</c:v>
                </c:pt>
                <c:pt idx="414">
                  <c:v>-2.5388109981175817</c:v>
                </c:pt>
                <c:pt idx="415">
                  <c:v>-2.5494460188434216</c:v>
                </c:pt>
                <c:pt idx="416">
                  <c:v>-2.5600810536303511</c:v>
                </c:pt>
                <c:pt idx="417">
                  <c:v>-2.5707161024780647</c:v>
                </c:pt>
                <c:pt idx="418">
                  <c:v>-2.5813511653862569</c:v>
                </c:pt>
                <c:pt idx="419">
                  <c:v>-2.5919862423546216</c:v>
                </c:pt>
                <c:pt idx="420">
                  <c:v>-2.6026213333828534</c:v>
                </c:pt>
                <c:pt idx="421">
                  <c:v>-2.6132564384706467</c:v>
                </c:pt>
                <c:pt idx="422">
                  <c:v>-2.623891557617696</c:v>
                </c:pt>
                <c:pt idx="423">
                  <c:v>-2.6345266908236957</c:v>
                </c:pt>
                <c:pt idx="424">
                  <c:v>-2.6451618380883399</c:v>
                </c:pt>
                <c:pt idx="425">
                  <c:v>-2.6557969994113231</c:v>
                </c:pt>
                <c:pt idx="426">
                  <c:v>-2.6664321747923396</c:v>
                </c:pt>
                <c:pt idx="427">
                  <c:v>-2.677067364231084</c:v>
                </c:pt>
                <c:pt idx="428">
                  <c:v>-2.6877025677272508</c:v>
                </c:pt>
                <c:pt idx="429">
                  <c:v>-2.6983377852805344</c:v>
                </c:pt>
                <c:pt idx="430">
                  <c:v>-2.7089730168906287</c:v>
                </c:pt>
                <c:pt idx="431">
                  <c:v>-2.7196082625572284</c:v>
                </c:pt>
                <c:pt idx="432">
                  <c:v>-2.7302435222800279</c:v>
                </c:pt>
                <c:pt idx="433">
                  <c:v>-2.7408787960587215</c:v>
                </c:pt>
                <c:pt idx="434">
                  <c:v>-2.7515140838930039</c:v>
                </c:pt>
                <c:pt idx="435">
                  <c:v>-2.7621493857825694</c:v>
                </c:pt>
                <c:pt idx="436">
                  <c:v>-2.7727847017271126</c:v>
                </c:pt>
                <c:pt idx="437">
                  <c:v>-2.7834200317263273</c:v>
                </c:pt>
                <c:pt idx="438">
                  <c:v>-2.7940553757799087</c:v>
                </c:pt>
                <c:pt idx="439">
                  <c:v>-2.8046907338875506</c:v>
                </c:pt>
                <c:pt idx="440">
                  <c:v>-2.8153261060489481</c:v>
                </c:pt>
                <c:pt idx="441">
                  <c:v>-2.825961492263795</c:v>
                </c:pt>
                <c:pt idx="442">
                  <c:v>-2.8365968925317859</c:v>
                </c:pt>
                <c:pt idx="443">
                  <c:v>-2.8472323068526153</c:v>
                </c:pt>
                <c:pt idx="444">
                  <c:v>-2.857867735225978</c:v>
                </c:pt>
                <c:pt idx="445">
                  <c:v>-2.8685031776515681</c:v>
                </c:pt>
                <c:pt idx="446">
                  <c:v>-2.8791386341290801</c:v>
                </c:pt>
                <c:pt idx="447">
                  <c:v>-2.8897741046582084</c:v>
                </c:pt>
                <c:pt idx="448">
                  <c:v>-2.9004095892386479</c:v>
                </c:pt>
                <c:pt idx="449">
                  <c:v>-2.9110450878700926</c:v>
                </c:pt>
                <c:pt idx="450">
                  <c:v>-2.9216806005522371</c:v>
                </c:pt>
                <c:pt idx="451">
                  <c:v>-2.9323161272847758</c:v>
                </c:pt>
                <c:pt idx="452">
                  <c:v>-2.9429516680674035</c:v>
                </c:pt>
                <c:pt idx="453">
                  <c:v>-2.9535872228998143</c:v>
                </c:pt>
                <c:pt idx="454">
                  <c:v>-2.9642227917817028</c:v>
                </c:pt>
                <c:pt idx="455">
                  <c:v>-2.9748583747127637</c:v>
                </c:pt>
                <c:pt idx="456">
                  <c:v>-2.9854939716926912</c:v>
                </c:pt>
                <c:pt idx="457">
                  <c:v>-2.99612958272118</c:v>
                </c:pt>
                <c:pt idx="458">
                  <c:v>-3.0067652077979248</c:v>
                </c:pt>
                <c:pt idx="459">
                  <c:v>-3.0174008469226199</c:v>
                </c:pt>
                <c:pt idx="460">
                  <c:v>-3.0280365000949594</c:v>
                </c:pt>
                <c:pt idx="461">
                  <c:v>-3.0386721673146386</c:v>
                </c:pt>
                <c:pt idx="462">
                  <c:v>-3.0493078485813516</c:v>
                </c:pt>
                <c:pt idx="463">
                  <c:v>-3.0599435438947928</c:v>
                </c:pt>
                <c:pt idx="464">
                  <c:v>-3.0705792532546567</c:v>
                </c:pt>
                <c:pt idx="465">
                  <c:v>-3.0812149766606383</c:v>
                </c:pt>
                <c:pt idx="466">
                  <c:v>-3.0918507141124318</c:v>
                </c:pt>
                <c:pt idx="467">
                  <c:v>-3.102486465609732</c:v>
                </c:pt>
                <c:pt idx="468">
                  <c:v>-3.1131222311522331</c:v>
                </c:pt>
                <c:pt idx="469">
                  <c:v>-3.1237580107396297</c:v>
                </c:pt>
                <c:pt idx="470">
                  <c:v>-3.1343938043716166</c:v>
                </c:pt>
                <c:pt idx="471">
                  <c:v>-3.145029612047888</c:v>
                </c:pt>
                <c:pt idx="472">
                  <c:v>-3.1556654337681387</c:v>
                </c:pt>
                <c:pt idx="473">
                  <c:v>-3.1663012695320631</c:v>
                </c:pt>
                <c:pt idx="474">
                  <c:v>-3.1769371193393563</c:v>
                </c:pt>
                <c:pt idx="475">
                  <c:v>-3.1875729831897122</c:v>
                </c:pt>
                <c:pt idx="476">
                  <c:v>-3.1982088610828256</c:v>
                </c:pt>
                <c:pt idx="477">
                  <c:v>-3.2088447530183912</c:v>
                </c:pt>
                <c:pt idx="478">
                  <c:v>-3.2194806589961038</c:v>
                </c:pt>
                <c:pt idx="479">
                  <c:v>-3.2301165790156574</c:v>
                </c:pt>
                <c:pt idx="480">
                  <c:v>-3.2407525130767469</c:v>
                </c:pt>
                <c:pt idx="481">
                  <c:v>-3.2513884611790669</c:v>
                </c:pt>
                <c:pt idx="482">
                  <c:v>-3.2620244233223121</c:v>
                </c:pt>
                <c:pt idx="483">
                  <c:v>-3.2726603995061767</c:v>
                </c:pt>
                <c:pt idx="484">
                  <c:v>-3.283296389730356</c:v>
                </c:pt>
                <c:pt idx="485">
                  <c:v>-3.293932393994544</c:v>
                </c:pt>
                <c:pt idx="486">
                  <c:v>-3.3045684122984356</c:v>
                </c:pt>
                <c:pt idx="487">
                  <c:v>-3.3152044446417253</c:v>
                </c:pt>
                <c:pt idx="488">
                  <c:v>-3.3258404910241075</c:v>
                </c:pt>
                <c:pt idx="489">
                  <c:v>-3.3364765514452772</c:v>
                </c:pt>
                <c:pt idx="490">
                  <c:v>-3.3471126259049289</c:v>
                </c:pt>
                <c:pt idx="491">
                  <c:v>-3.3577487144027574</c:v>
                </c:pt>
                <c:pt idx="492">
                  <c:v>-3.3683848169384571</c:v>
                </c:pt>
                <c:pt idx="493">
                  <c:v>-3.3790209335117227</c:v>
                </c:pt>
                <c:pt idx="494">
                  <c:v>-3.389657064122249</c:v>
                </c:pt>
                <c:pt idx="495">
                  <c:v>-3.4002932087697304</c:v>
                </c:pt>
                <c:pt idx="496">
                  <c:v>-3.4109293674538614</c:v>
                </c:pt>
                <c:pt idx="497">
                  <c:v>-3.421565540174337</c:v>
                </c:pt>
                <c:pt idx="498">
                  <c:v>-3.4322017269308516</c:v>
                </c:pt>
                <c:pt idx="499">
                  <c:v>-3.4428379277231</c:v>
                </c:pt>
                <c:pt idx="500">
                  <c:v>-3.4534741425507769</c:v>
                </c:pt>
                <c:pt idx="501">
                  <c:v>-3.464110371413577</c:v>
                </c:pt>
                <c:pt idx="502">
                  <c:v>-3.4747466143111949</c:v>
                </c:pt>
                <c:pt idx="503">
                  <c:v>-3.4853828712433255</c:v>
                </c:pt>
                <c:pt idx="504">
                  <c:v>-3.4960191422096631</c:v>
                </c:pt>
                <c:pt idx="505">
                  <c:v>-3.5066554272099029</c:v>
                </c:pt>
                <c:pt idx="506">
                  <c:v>-3.5172917262437391</c:v>
                </c:pt>
                <c:pt idx="507">
                  <c:v>-3.5279280393108663</c:v>
                </c:pt>
                <c:pt idx="508">
                  <c:v>-3.5385643664109798</c:v>
                </c:pt>
                <c:pt idx="509">
                  <c:v>-3.5492007075437737</c:v>
                </c:pt>
                <c:pt idx="510">
                  <c:v>-3.5598370627089428</c:v>
                </c:pt>
                <c:pt idx="511">
                  <c:v>-3.5704734319061822</c:v>
                </c:pt>
                <c:pt idx="512">
                  <c:v>-3.5811098151351861</c:v>
                </c:pt>
                <c:pt idx="513">
                  <c:v>-3.5917462123956496</c:v>
                </c:pt>
                <c:pt idx="514">
                  <c:v>-3.6023826236872676</c:v>
                </c:pt>
                <c:pt idx="515">
                  <c:v>-3.6130190490097345</c:v>
                </c:pt>
                <c:pt idx="516">
                  <c:v>-3.6236554883627448</c:v>
                </c:pt>
                <c:pt idx="517">
                  <c:v>-3.6342919417459933</c:v>
                </c:pt>
                <c:pt idx="518">
                  <c:v>-3.6449284091591752</c:v>
                </c:pt>
                <c:pt idx="519">
                  <c:v>-3.6555648906019851</c:v>
                </c:pt>
                <c:pt idx="520">
                  <c:v>-3.6662013860741176</c:v>
                </c:pt>
                <c:pt idx="521">
                  <c:v>-3.6768378955752672</c:v>
                </c:pt>
                <c:pt idx="522">
                  <c:v>-3.6874744191051287</c:v>
                </c:pt>
                <c:pt idx="523">
                  <c:v>-3.6981109566633972</c:v>
                </c:pt>
                <c:pt idx="524">
                  <c:v>-3.7087475082497674</c:v>
                </c:pt>
                <c:pt idx="525">
                  <c:v>-3.7193840738639339</c:v>
                </c:pt>
                <c:pt idx="526">
                  <c:v>-3.7300206535055915</c:v>
                </c:pt>
                <c:pt idx="527">
                  <c:v>-3.7406572471744353</c:v>
                </c:pt>
                <c:pt idx="528">
                  <c:v>-3.7512938548701595</c:v>
                </c:pt>
                <c:pt idx="529">
                  <c:v>-3.7619304765924593</c:v>
                </c:pt>
                <c:pt idx="530">
                  <c:v>-3.7725671123410289</c:v>
                </c:pt>
                <c:pt idx="531">
                  <c:v>-3.7832037621155639</c:v>
                </c:pt>
                <c:pt idx="532">
                  <c:v>-3.7938404259157585</c:v>
                </c:pt>
                <c:pt idx="533">
                  <c:v>-3.8044771037413079</c:v>
                </c:pt>
                <c:pt idx="534">
                  <c:v>-3.8151137955919063</c:v>
                </c:pt>
                <c:pt idx="535">
                  <c:v>-3.8257505014672493</c:v>
                </c:pt>
                <c:pt idx="536">
                  <c:v>-3.8363872213670311</c:v>
                </c:pt>
                <c:pt idx="537">
                  <c:v>-3.8470239552909464</c:v>
                </c:pt>
                <c:pt idx="538">
                  <c:v>-3.8576607032386905</c:v>
                </c:pt>
                <c:pt idx="539">
                  <c:v>-3.8682974652099578</c:v>
                </c:pt>
                <c:pt idx="540">
                  <c:v>-3.8789342412044436</c:v>
                </c:pt>
                <c:pt idx="541">
                  <c:v>-3.8895710312218421</c:v>
                </c:pt>
                <c:pt idx="542">
                  <c:v>-3.9002078352618486</c:v>
                </c:pt>
                <c:pt idx="543">
                  <c:v>-3.9108446533241579</c:v>
                </c:pt>
                <c:pt idx="544">
                  <c:v>-3.9214814854084645</c:v>
                </c:pt>
                <c:pt idx="545">
                  <c:v>-3.9321183315144634</c:v>
                </c:pt>
                <c:pt idx="546">
                  <c:v>-3.9427551916418495</c:v>
                </c:pt>
                <c:pt idx="547">
                  <c:v>-3.9533920657903177</c:v>
                </c:pt>
                <c:pt idx="548">
                  <c:v>-3.9640289539595628</c:v>
                </c:pt>
                <c:pt idx="549">
                  <c:v>-3.9746658561492798</c:v>
                </c:pt>
                <c:pt idx="550">
                  <c:v>-3.9853027723591632</c:v>
                </c:pt>
                <c:pt idx="551">
                  <c:v>-3.9959397025889083</c:v>
                </c:pt>
                <c:pt idx="552">
                  <c:v>-4.0065766468382096</c:v>
                </c:pt>
                <c:pt idx="553">
                  <c:v>-4.017213605106762</c:v>
                </c:pt>
                <c:pt idx="554">
                  <c:v>-4.0278505773942603</c:v>
                </c:pt>
                <c:pt idx="555">
                  <c:v>-4.0384875637004001</c:v>
                </c:pt>
                <c:pt idx="556">
                  <c:v>-4.0491245640248756</c:v>
                </c:pt>
                <c:pt idx="557">
                  <c:v>-4.0597615783673815</c:v>
                </c:pt>
                <c:pt idx="558">
                  <c:v>-4.070398606727613</c:v>
                </c:pt>
                <c:pt idx="559">
                  <c:v>-4.0810356491052646</c:v>
                </c:pt>
                <c:pt idx="560">
                  <c:v>-4.0916727055000317</c:v>
                </c:pt>
                <c:pt idx="561">
                  <c:v>-4.1023097759116087</c:v>
                </c:pt>
                <c:pt idx="562">
                  <c:v>-4.112946860339691</c:v>
                </c:pt>
                <c:pt idx="563">
                  <c:v>-4.123583958783974</c:v>
                </c:pt>
                <c:pt idx="564">
                  <c:v>-4.1342210712441512</c:v>
                </c:pt>
                <c:pt idx="565">
                  <c:v>-4.1448581977199188</c:v>
                </c:pt>
                <c:pt idx="566">
                  <c:v>-4.1554953382109714</c:v>
                </c:pt>
                <c:pt idx="567">
                  <c:v>-4.1661324927170034</c:v>
                </c:pt>
                <c:pt idx="568">
                  <c:v>-4.1767696612377101</c:v>
                </c:pt>
                <c:pt idx="569">
                  <c:v>-4.187406843772786</c:v>
                </c:pt>
                <c:pt idx="570">
                  <c:v>-4.1980440403219266</c:v>
                </c:pt>
                <c:pt idx="571">
                  <c:v>-4.2086812508848261</c:v>
                </c:pt>
                <c:pt idx="572">
                  <c:v>-4.2193184754611801</c:v>
                </c:pt>
                <c:pt idx="573">
                  <c:v>-4.2299557140506838</c:v>
                </c:pt>
                <c:pt idx="574">
                  <c:v>-4.2405929666530318</c:v>
                </c:pt>
                <c:pt idx="575">
                  <c:v>-4.2512302332679184</c:v>
                </c:pt>
                <c:pt idx="576">
                  <c:v>-4.261867513895039</c:v>
                </c:pt>
                <c:pt idx="577">
                  <c:v>-4.2725048085340891</c:v>
                </c:pt>
                <c:pt idx="578">
                  <c:v>-4.283142117184763</c:v>
                </c:pt>
                <c:pt idx="579">
                  <c:v>-4.2937794398467561</c:v>
                </c:pt>
                <c:pt idx="580">
                  <c:v>-4.304416776519763</c:v>
                </c:pt>
                <c:pt idx="581">
                  <c:v>-4.3150541272034788</c:v>
                </c:pt>
                <c:pt idx="582">
                  <c:v>-4.3256914918975991</c:v>
                </c:pt>
                <c:pt idx="583">
                  <c:v>-4.3363288706018182</c:v>
                </c:pt>
                <c:pt idx="584">
                  <c:v>-4.3469662633158306</c:v>
                </c:pt>
                <c:pt idx="585">
                  <c:v>-4.3576036700393326</c:v>
                </c:pt>
                <c:pt idx="586">
                  <c:v>-4.3682410907720177</c:v>
                </c:pt>
                <c:pt idx="587">
                  <c:v>-4.3788785255135823</c:v>
                </c:pt>
                <c:pt idx="588">
                  <c:v>-4.3895159742637206</c:v>
                </c:pt>
                <c:pt idx="589">
                  <c:v>-4.4001534370221274</c:v>
                </c:pt>
                <c:pt idx="590">
                  <c:v>-4.4107909137884986</c:v>
                </c:pt>
                <c:pt idx="591">
                  <c:v>-4.4214284045625281</c:v>
                </c:pt>
                <c:pt idx="592">
                  <c:v>-4.4320659093439119</c:v>
                </c:pt>
                <c:pt idx="593">
                  <c:v>-4.4427034281323445</c:v>
                </c:pt>
                <c:pt idx="594">
                  <c:v>-4.4533409609275214</c:v>
                </c:pt>
                <c:pt idx="595">
                  <c:v>-4.463978507729137</c:v>
                </c:pt>
                <c:pt idx="596">
                  <c:v>-4.4746160685368865</c:v>
                </c:pt>
                <c:pt idx="597">
                  <c:v>-4.4852536433504646</c:v>
                </c:pt>
                <c:pt idx="598">
                  <c:v>-4.4958912321695674</c:v>
                </c:pt>
                <c:pt idx="599">
                  <c:v>-4.5065288349938895</c:v>
                </c:pt>
                <c:pt idx="600">
                  <c:v>-4.5171664518231252</c:v>
                </c:pt>
                <c:pt idx="601">
                  <c:v>-4.5278040826569699</c:v>
                </c:pt>
                <c:pt idx="602">
                  <c:v>-4.538441727495119</c:v>
                </c:pt>
                <c:pt idx="603">
                  <c:v>-4.5490793863372669</c:v>
                </c:pt>
                <c:pt idx="604">
                  <c:v>-4.55971705918311</c:v>
                </c:pt>
                <c:pt idx="605">
                  <c:v>-4.5703547460323417</c:v>
                </c:pt>
                <c:pt idx="606">
                  <c:v>-4.5809924468846583</c:v>
                </c:pt>
                <c:pt idx="607">
                  <c:v>-4.5916301617397544</c:v>
                </c:pt>
                <c:pt idx="608">
                  <c:v>-4.6022678905973251</c:v>
                </c:pt>
                <c:pt idx="609">
                  <c:v>-4.6129056334570659</c:v>
                </c:pt>
                <c:pt idx="610">
                  <c:v>-4.6235433903186713</c:v>
                </c:pt>
                <c:pt idx="611">
                  <c:v>-4.6341811611818367</c:v>
                </c:pt>
                <c:pt idx="612">
                  <c:v>-4.6448189460462563</c:v>
                </c:pt>
                <c:pt idx="613">
                  <c:v>-4.6554567449116266</c:v>
                </c:pt>
                <c:pt idx="614">
                  <c:v>-4.666094557777642</c:v>
                </c:pt>
                <c:pt idx="615">
                  <c:v>-4.676732384643997</c:v>
                </c:pt>
                <c:pt idx="616">
                  <c:v>-4.6873702255103877</c:v>
                </c:pt>
                <c:pt idx="617">
                  <c:v>-4.6980080803765087</c:v>
                </c:pt>
                <c:pt idx="618">
                  <c:v>-4.7086459492420554</c:v>
                </c:pt>
                <c:pt idx="619">
                  <c:v>-4.719283832106723</c:v>
                </c:pt>
                <c:pt idx="620">
                  <c:v>-4.729921728970206</c:v>
                </c:pt>
                <c:pt idx="621">
                  <c:v>-4.7405596398321999</c:v>
                </c:pt>
                <c:pt idx="622">
                  <c:v>-4.7511975646923998</c:v>
                </c:pt>
                <c:pt idx="623">
                  <c:v>-4.7618355035505013</c:v>
                </c:pt>
                <c:pt idx="624">
                  <c:v>-4.7724734564061988</c:v>
                </c:pt>
                <c:pt idx="625">
                  <c:v>-4.7831114232591876</c:v>
                </c:pt>
                <c:pt idx="626">
                  <c:v>-4.7937494041091631</c:v>
                </c:pt>
                <c:pt idx="627">
                  <c:v>-4.8043873989558206</c:v>
                </c:pt>
                <c:pt idx="628">
                  <c:v>-4.8150254077988546</c:v>
                </c:pt>
                <c:pt idx="629">
                  <c:v>-4.8256634306379604</c:v>
                </c:pt>
                <c:pt idx="630">
                  <c:v>-4.8363014674728335</c:v>
                </c:pt>
                <c:pt idx="631">
                  <c:v>-4.8469395183031692</c:v>
                </c:pt>
                <c:pt idx="632">
                  <c:v>-4.8575775831286618</c:v>
                </c:pt>
                <c:pt idx="633">
                  <c:v>-4.8682156619490078</c:v>
                </c:pt>
                <c:pt idx="634">
                  <c:v>-4.8788537547639015</c:v>
                </c:pt>
                <c:pt idx="635">
                  <c:v>-4.8894918615730383</c:v>
                </c:pt>
                <c:pt idx="636">
                  <c:v>-4.9001299823761135</c:v>
                </c:pt>
                <c:pt idx="637">
                  <c:v>-4.9107681171728217</c:v>
                </c:pt>
                <c:pt idx="638">
                  <c:v>-4.9214062659628581</c:v>
                </c:pt>
                <c:pt idx="639">
                  <c:v>-4.9320444287459182</c:v>
                </c:pt>
                <c:pt idx="640">
                  <c:v>-4.9426826055216972</c:v>
                </c:pt>
                <c:pt idx="641">
                  <c:v>-4.9533207962898906</c:v>
                </c:pt>
                <c:pt idx="642">
                  <c:v>-4.9639590010501937</c:v>
                </c:pt>
                <c:pt idx="643">
                  <c:v>-4.974597219802301</c:v>
                </c:pt>
                <c:pt idx="644">
                  <c:v>-4.9852354525459086</c:v>
                </c:pt>
                <c:pt idx="645">
                  <c:v>-4.9958736992807111</c:v>
                </c:pt>
                <c:pt idx="646">
                  <c:v>-5.0065119600064039</c:v>
                </c:pt>
                <c:pt idx="647">
                  <c:v>-5.0171502347226813</c:v>
                </c:pt>
                <c:pt idx="648">
                  <c:v>-5.0277885234292397</c:v>
                </c:pt>
                <c:pt idx="649">
                  <c:v>-5.0384268261257743</c:v>
                </c:pt>
                <c:pt idx="650">
                  <c:v>-5.0490651428119797</c:v>
                </c:pt>
                <c:pt idx="651">
                  <c:v>-5.0597034734875512</c:v>
                </c:pt>
                <c:pt idx="652">
                  <c:v>-5.0703418181521842</c:v>
                </c:pt>
                <c:pt idx="653">
                  <c:v>-5.080980176805574</c:v>
                </c:pt>
                <c:pt idx="654">
                  <c:v>-5.091618549447416</c:v>
                </c:pt>
                <c:pt idx="655">
                  <c:v>-5.1022569360774055</c:v>
                </c:pt>
                <c:pt idx="656">
                  <c:v>-5.1128953366952379</c:v>
                </c:pt>
                <c:pt idx="657">
                  <c:v>-5.1235337513006076</c:v>
                </c:pt>
                <c:pt idx="658">
                  <c:v>-5.134172179893211</c:v>
                </c:pt>
                <c:pt idx="659">
                  <c:v>-5.1448106224727423</c:v>
                </c:pt>
                <c:pt idx="660">
                  <c:v>-5.1554490790388972</c:v>
                </c:pt>
                <c:pt idx="661">
                  <c:v>-5.1660875495913707</c:v>
                </c:pt>
                <c:pt idx="662">
                  <c:v>-5.1767260341298584</c:v>
                </c:pt>
                <c:pt idx="663">
                  <c:v>-5.1873645326540556</c:v>
                </c:pt>
                <c:pt idx="664">
                  <c:v>-5.1980030451636576</c:v>
                </c:pt>
                <c:pt idx="665">
                  <c:v>-5.2086415716583598</c:v>
                </c:pt>
                <c:pt idx="666">
                  <c:v>-5.2192801121378576</c:v>
                </c:pt>
                <c:pt idx="667">
                  <c:v>-5.2299186666018453</c:v>
                </c:pt>
                <c:pt idx="668">
                  <c:v>-5.2405572350500194</c:v>
                </c:pt>
                <c:pt idx="669">
                  <c:v>-5.251195817482075</c:v>
                </c:pt>
                <c:pt idx="670">
                  <c:v>-5.2618344138977067</c:v>
                </c:pt>
                <c:pt idx="671">
                  <c:v>-5.2724730242966107</c:v>
                </c:pt>
                <c:pt idx="672">
                  <c:v>-5.2831116486784815</c:v>
                </c:pt>
                <c:pt idx="673">
                  <c:v>-5.2937502870430144</c:v>
                </c:pt>
                <c:pt idx="674">
                  <c:v>-5.3043889393899057</c:v>
                </c:pt>
                <c:pt idx="675">
                  <c:v>-5.3150276057188499</c:v>
                </c:pt>
                <c:pt idx="676">
                  <c:v>-5.3256662860295423</c:v>
                </c:pt>
                <c:pt idx="677">
                  <c:v>-5.3363049803216791</c:v>
                </c:pt>
                <c:pt idx="678">
                  <c:v>-5.3469436885949548</c:v>
                </c:pt>
                <c:pt idx="679">
                  <c:v>-5.3575824108490648</c:v>
                </c:pt>
                <c:pt idx="680">
                  <c:v>-5.3682211470837045</c:v>
                </c:pt>
                <c:pt idx="681">
                  <c:v>-5.3788598972985691</c:v>
                </c:pt>
                <c:pt idx="682">
                  <c:v>-5.3894986614933549</c:v>
                </c:pt>
                <c:pt idx="683">
                  <c:v>-5.4001374396677564</c:v>
                </c:pt>
                <c:pt idx="684">
                  <c:v>-5.4107762318214689</c:v>
                </c:pt>
                <c:pt idx="685">
                  <c:v>-5.4214150379541879</c:v>
                </c:pt>
                <c:pt idx="686">
                  <c:v>-5.4320538580656086</c:v>
                </c:pt>
                <c:pt idx="687">
                  <c:v>-5.4426926921554273</c:v>
                </c:pt>
                <c:pt idx="688">
                  <c:v>-5.4533315402233384</c:v>
                </c:pt>
                <c:pt idx="689">
                  <c:v>-5.4639704022690374</c:v>
                </c:pt>
                <c:pt idx="690">
                  <c:v>-5.4746092782922204</c:v>
                </c:pt>
                <c:pt idx="691">
                  <c:v>-5.485248168292582</c:v>
                </c:pt>
                <c:pt idx="692">
                  <c:v>-5.4958870722698174</c:v>
                </c:pt>
                <c:pt idx="693">
                  <c:v>-5.506525990223623</c:v>
                </c:pt>
                <c:pt idx="694">
                  <c:v>-5.5171649221536931</c:v>
                </c:pt>
                <c:pt idx="695">
                  <c:v>-5.5278038680597241</c:v>
                </c:pt>
                <c:pt idx="696">
                  <c:v>-5.5384428279414104</c:v>
                </c:pt>
                <c:pt idx="697">
                  <c:v>-5.5490818017984482</c:v>
                </c:pt>
                <c:pt idx="698">
                  <c:v>-5.559720789630533</c:v>
                </c:pt>
                <c:pt idx="699">
                  <c:v>-5.5703597914373599</c:v>
                </c:pt>
                <c:pt idx="700">
                  <c:v>-5.5809988072186236</c:v>
                </c:pt>
                <c:pt idx="701">
                  <c:v>-5.5916378369740203</c:v>
                </c:pt>
                <c:pt idx="702">
                  <c:v>-5.6022768807032453</c:v>
                </c:pt>
                <c:pt idx="703">
                  <c:v>-5.6129159384059948</c:v>
                </c:pt>
                <c:pt idx="704">
                  <c:v>-5.6235550100819633</c:v>
                </c:pt>
                <c:pt idx="705">
                  <c:v>-5.6341940957308463</c:v>
                </c:pt>
                <c:pt idx="706">
                  <c:v>-5.644833195352339</c:v>
                </c:pt>
                <c:pt idx="707">
                  <c:v>-5.6554723089461376</c:v>
                </c:pt>
                <c:pt idx="708">
                  <c:v>-5.6661114365119376</c:v>
                </c:pt>
                <c:pt idx="709">
                  <c:v>-5.6767505780494334</c:v>
                </c:pt>
                <c:pt idx="710">
                  <c:v>-5.6873897335583212</c:v>
                </c:pt>
                <c:pt idx="711">
                  <c:v>-5.6980289030382965</c:v>
                </c:pt>
                <c:pt idx="712">
                  <c:v>-5.7086680864890544</c:v>
                </c:pt>
                <c:pt idx="713">
                  <c:v>-5.7193072839102905</c:v>
                </c:pt>
                <c:pt idx="714">
                  <c:v>-5.729946495301701</c:v>
                </c:pt>
                <c:pt idx="715">
                  <c:v>-5.7405857206629802</c:v>
                </c:pt>
                <c:pt idx="716">
                  <c:v>-5.7512249599938245</c:v>
                </c:pt>
                <c:pt idx="717">
                  <c:v>-5.7618642132939293</c:v>
                </c:pt>
                <c:pt idx="718">
                  <c:v>-5.7725034805629898</c:v>
                </c:pt>
                <c:pt idx="719">
                  <c:v>-5.7831427618007014</c:v>
                </c:pt>
                <c:pt idx="720">
                  <c:v>-5.7937820570067595</c:v>
                </c:pt>
                <c:pt idx="721">
                  <c:v>-5.8044213661808595</c:v>
                </c:pt>
                <c:pt idx="722">
                  <c:v>-5.8150606893226975</c:v>
                </c:pt>
                <c:pt idx="723">
                  <c:v>-5.8257000264319689</c:v>
                </c:pt>
                <c:pt idx="724">
                  <c:v>-5.8363393775083692</c:v>
                </c:pt>
                <c:pt idx="725">
                  <c:v>-5.8469787425515936</c:v>
                </c:pt>
                <c:pt idx="726">
                  <c:v>-5.8576181215613374</c:v>
                </c:pt>
                <c:pt idx="727">
                  <c:v>-5.8682575145372962</c:v>
                </c:pt>
                <c:pt idx="728">
                  <c:v>-5.878896921479166</c:v>
                </c:pt>
                <c:pt idx="729">
                  <c:v>-5.8895363423866423</c:v>
                </c:pt>
                <c:pt idx="730">
                  <c:v>-5.9001757772594203</c:v>
                </c:pt>
                <c:pt idx="731">
                  <c:v>-5.9108152260971956</c:v>
                </c:pt>
                <c:pt idx="732">
                  <c:v>-5.9214546888996642</c:v>
                </c:pt>
                <c:pt idx="733">
                  <c:v>-5.9320941656665216</c:v>
                </c:pt>
                <c:pt idx="734">
                  <c:v>-5.9427336563974622</c:v>
                </c:pt>
                <c:pt idx="735">
                  <c:v>-5.9533731610921832</c:v>
                </c:pt>
                <c:pt idx="736">
                  <c:v>-5.964012679750379</c:v>
                </c:pt>
                <c:pt idx="737">
                  <c:v>-5.9746522123717458</c:v>
                </c:pt>
                <c:pt idx="738">
                  <c:v>-5.9852917589559782</c:v>
                </c:pt>
                <c:pt idx="739">
                  <c:v>-5.9959313195027724</c:v>
                </c:pt>
                <c:pt idx="740">
                  <c:v>-6.0065708940118245</c:v>
                </c:pt>
                <c:pt idx="741">
                  <c:v>-6.0172104824828292</c:v>
                </c:pt>
                <c:pt idx="742">
                  <c:v>-6.0278500849154826</c:v>
                </c:pt>
                <c:pt idx="743">
                  <c:v>-6.03848970130948</c:v>
                </c:pt>
                <c:pt idx="744">
                  <c:v>-6.0491293316645169</c:v>
                </c:pt>
                <c:pt idx="745">
                  <c:v>-6.0597689759802895</c:v>
                </c:pt>
                <c:pt idx="746">
                  <c:v>-6.0704086342564931</c:v>
                </c:pt>
                <c:pt idx="747">
                  <c:v>-6.0810483064928231</c:v>
                </c:pt>
                <c:pt idx="748">
                  <c:v>-6.0916879926889749</c:v>
                </c:pt>
                <c:pt idx="749">
                  <c:v>-6.1023276928446446</c:v>
                </c:pt>
                <c:pt idx="750">
                  <c:v>-6.1129674069595277</c:v>
                </c:pt>
                <c:pt idx="751">
                  <c:v>-6.1236071350333194</c:v>
                </c:pt>
                <c:pt idx="752">
                  <c:v>-6.1342468770657161</c:v>
                </c:pt>
                <c:pt idx="753">
                  <c:v>-6.1448866330564131</c:v>
                </c:pt>
                <c:pt idx="754">
                  <c:v>-6.1555264030051058</c:v>
                </c:pt>
                <c:pt idx="755">
                  <c:v>-6.1661661869114894</c:v>
                </c:pt>
                <c:pt idx="756">
                  <c:v>-6.1768059847752603</c:v>
                </c:pt>
                <c:pt idx="757">
                  <c:v>-6.1874457965961138</c:v>
                </c:pt>
                <c:pt idx="758">
                  <c:v>-6.1980856223737462</c:v>
                </c:pt>
                <c:pt idx="759">
                  <c:v>-6.2087254621078527</c:v>
                </c:pt>
                <c:pt idx="760">
                  <c:v>-6.2193653157981288</c:v>
                </c:pt>
                <c:pt idx="761">
                  <c:v>-6.2300051834442698</c:v>
                </c:pt>
                <c:pt idx="762">
                  <c:v>-6.2406450650459719</c:v>
                </c:pt>
                <c:pt idx="763">
                  <c:v>-6.2512849606029306</c:v>
                </c:pt>
                <c:pt idx="764">
                  <c:v>-6.2619248701148411</c:v>
                </c:pt>
                <c:pt idx="765">
                  <c:v>-6.2725647935813997</c:v>
                </c:pt>
                <c:pt idx="766">
                  <c:v>-6.2832047310023018</c:v>
                </c:pt>
                <c:pt idx="767">
                  <c:v>-6.2938446823772436</c:v>
                </c:pt>
                <c:pt idx="768">
                  <c:v>-6.3044846477059204</c:v>
                </c:pt>
                <c:pt idx="769">
                  <c:v>-6.3151246269880277</c:v>
                </c:pt>
                <c:pt idx="770">
                  <c:v>-6.3257646202232607</c:v>
                </c:pt>
                <c:pt idx="771">
                  <c:v>-6.3364046274113157</c:v>
                </c:pt>
                <c:pt idx="772">
                  <c:v>-6.347044648551889</c:v>
                </c:pt>
                <c:pt idx="773">
                  <c:v>-6.357684683644675</c:v>
                </c:pt>
                <c:pt idx="774">
                  <c:v>-6.3683247326893708</c:v>
                </c:pt>
                <c:pt idx="775">
                  <c:v>-6.378964795685671</c:v>
                </c:pt>
                <c:pt idx="776">
                  <c:v>-6.3896048726332717</c:v>
                </c:pt>
                <c:pt idx="777">
                  <c:v>-6.4002449635318683</c:v>
                </c:pt>
                <c:pt idx="778">
                  <c:v>-6.4108850683811571</c:v>
                </c:pt>
                <c:pt idx="779">
                  <c:v>-6.4215251871808334</c:v>
                </c:pt>
                <c:pt idx="780">
                  <c:v>-6.4321653199305935</c:v>
                </c:pt>
                <c:pt idx="781">
                  <c:v>-6.4428054666301326</c:v>
                </c:pt>
                <c:pt idx="782">
                  <c:v>-6.4534456272791463</c:v>
                </c:pt>
                <c:pt idx="783">
                  <c:v>-6.4640858018773306</c:v>
                </c:pt>
                <c:pt idx="784">
                  <c:v>-6.474725990424381</c:v>
                </c:pt>
                <c:pt idx="785">
                  <c:v>-6.4853661929199937</c:v>
                </c:pt>
                <c:pt idx="786">
                  <c:v>-6.4960064093638641</c:v>
                </c:pt>
                <c:pt idx="787">
                  <c:v>-6.5066466397556875</c:v>
                </c:pt>
                <c:pt idx="788">
                  <c:v>-6.5172868840951601</c:v>
                </c:pt>
                <c:pt idx="789">
                  <c:v>-6.5279271423819782</c:v>
                </c:pt>
                <c:pt idx="790">
                  <c:v>-6.5385674146158372</c:v>
                </c:pt>
                <c:pt idx="791">
                  <c:v>-6.5492077007964324</c:v>
                </c:pt>
                <c:pt idx="792">
                  <c:v>-6.5598480009234601</c:v>
                </c:pt>
                <c:pt idx="793">
                  <c:v>-6.5704883149966156</c:v>
                </c:pt>
                <c:pt idx="794">
                  <c:v>-6.5811286430155951</c:v>
                </c:pt>
                <c:pt idx="795">
                  <c:v>-6.591768984980094</c:v>
                </c:pt>
                <c:pt idx="796">
                  <c:v>-6.6024093408898086</c:v>
                </c:pt>
                <c:pt idx="797">
                  <c:v>-6.6130497107444342</c:v>
                </c:pt>
                <c:pt idx="798">
                  <c:v>-6.623690094543667</c:v>
                </c:pt>
                <c:pt idx="799">
                  <c:v>-6.6343304922872024</c:v>
                </c:pt>
                <c:pt idx="800">
                  <c:v>-6.6449709039747367</c:v>
                </c:pt>
                <c:pt idx="801">
                  <c:v>-6.6556113296059651</c:v>
                </c:pt>
                <c:pt idx="802">
                  <c:v>-6.666251769180584</c:v>
                </c:pt>
                <c:pt idx="803">
                  <c:v>-6.6768922226982887</c:v>
                </c:pt>
                <c:pt idx="804">
                  <c:v>-6.6875326901587746</c:v>
                </c:pt>
                <c:pt idx="805">
                  <c:v>-6.6981731715617387</c:v>
                </c:pt>
                <c:pt idx="806">
                  <c:v>-6.7088136669068765</c:v>
                </c:pt>
                <c:pt idx="807">
                  <c:v>-6.7194541761938833</c:v>
                </c:pt>
                <c:pt idx="808">
                  <c:v>-6.7300946994224553</c:v>
                </c:pt>
                <c:pt idx="809">
                  <c:v>-6.7407352365922879</c:v>
                </c:pt>
                <c:pt idx="810">
                  <c:v>-6.7513757877030773</c:v>
                </c:pt>
                <c:pt idx="811">
                  <c:v>-6.762016352754519</c:v>
                </c:pt>
                <c:pt idx="812">
                  <c:v>-6.772656931746309</c:v>
                </c:pt>
                <c:pt idx="813">
                  <c:v>-6.7832975246781437</c:v>
                </c:pt>
                <c:pt idx="814">
                  <c:v>-6.7939381315497185</c:v>
                </c:pt>
                <c:pt idx="815">
                  <c:v>-6.8045787523607295</c:v>
                </c:pt>
                <c:pt idx="816">
                  <c:v>-6.8152193871108722</c:v>
                </c:pt>
                <c:pt idx="817">
                  <c:v>-6.8258600357998427</c:v>
                </c:pt>
                <c:pt idx="818">
                  <c:v>-6.8365006984273364</c:v>
                </c:pt>
                <c:pt idx="819">
                  <c:v>-6.8471413749930496</c:v>
                </c:pt>
                <c:pt idx="820">
                  <c:v>-6.8577820654966786</c:v>
                </c:pt>
                <c:pt idx="821">
                  <c:v>-6.8684227699379186</c:v>
                </c:pt>
                <c:pt idx="822">
                  <c:v>-6.8790634883164659</c:v>
                </c:pt>
                <c:pt idx="823">
                  <c:v>-6.8897042206320158</c:v>
                </c:pt>
                <c:pt idx="824">
                  <c:v>-6.9003449668842647</c:v>
                </c:pt>
                <c:pt idx="825">
                  <c:v>-6.9109857270729078</c:v>
                </c:pt>
                <c:pt idx="826">
                  <c:v>-6.9216265011976414</c:v>
                </c:pt>
                <c:pt idx="827">
                  <c:v>-6.9322672892581618</c:v>
                </c:pt>
                <c:pt idx="828">
                  <c:v>-6.9429080912541652</c:v>
                </c:pt>
                <c:pt idx="829">
                  <c:v>-6.9535489071853469</c:v>
                </c:pt>
                <c:pt idx="830">
                  <c:v>-6.9641897370514023</c:v>
                </c:pt>
                <c:pt idx="831">
                  <c:v>-6.9748305808520277</c:v>
                </c:pt>
                <c:pt idx="832">
                  <c:v>-6.9854714385869192</c:v>
                </c:pt>
                <c:pt idx="833">
                  <c:v>-6.9961123102557732</c:v>
                </c:pt>
                <c:pt idx="834">
                  <c:v>-7.0067531958582849</c:v>
                </c:pt>
                <c:pt idx="835">
                  <c:v>-7.0173940953941507</c:v>
                </c:pt>
                <c:pt idx="836">
                  <c:v>-7.0280350088630659</c:v>
                </c:pt>
                <c:pt idx="837">
                  <c:v>-7.0386759362647267</c:v>
                </c:pt>
                <c:pt idx="838">
                  <c:v>-7.0493168775988293</c:v>
                </c:pt>
                <c:pt idx="839">
                  <c:v>-7.0599578328650701</c:v>
                </c:pt>
                <c:pt idx="840">
                  <c:v>-7.0705988020631443</c:v>
                </c:pt>
                <c:pt idx="841">
                  <c:v>-7.0812397851927473</c:v>
                </c:pt>
                <c:pt idx="842">
                  <c:v>-7.0918807822535763</c:v>
                </c:pt>
                <c:pt idx="843">
                  <c:v>-7.1025217932453266</c:v>
                </c:pt>
                <c:pt idx="844">
                  <c:v>-7.1131628181676945</c:v>
                </c:pt>
                <c:pt idx="845">
                  <c:v>-7.1238038570203752</c:v>
                </c:pt>
                <c:pt idx="846">
                  <c:v>-7.134444909803066</c:v>
                </c:pt>
                <c:pt idx="847">
                  <c:v>-7.1450859765154613</c:v>
                </c:pt>
                <c:pt idx="848">
                  <c:v>-7.1557270571572582</c:v>
                </c:pt>
                <c:pt idx="849">
                  <c:v>-7.1663681517281521</c:v>
                </c:pt>
                <c:pt idx="850">
                  <c:v>-7.1770092602278392</c:v>
                </c:pt>
                <c:pt idx="851">
                  <c:v>-7.1876503826560159</c:v>
                </c:pt>
                <c:pt idx="852">
                  <c:v>-7.1982915190123782</c:v>
                </c:pt>
                <c:pt idx="853">
                  <c:v>-7.2089326692966216</c:v>
                </c:pt>
                <c:pt idx="854">
                  <c:v>-7.2195738335084423</c:v>
                </c:pt>
                <c:pt idx="855">
                  <c:v>-7.2302150116475357</c:v>
                </c:pt>
                <c:pt idx="856">
                  <c:v>-7.2408562037135988</c:v>
                </c:pt>
                <c:pt idx="857">
                  <c:v>-7.2514974097063272</c:v>
                </c:pt>
                <c:pt idx="858">
                  <c:v>-7.2621386296254169</c:v>
                </c:pt>
                <c:pt idx="859">
                  <c:v>-7.2727798634705634</c:v>
                </c:pt>
                <c:pt idx="860">
                  <c:v>-7.2834211112414629</c:v>
                </c:pt>
                <c:pt idx="861">
                  <c:v>-7.2940623729378125</c:v>
                </c:pt>
                <c:pt idx="862">
                  <c:v>-7.3047036485593067</c:v>
                </c:pt>
                <c:pt idx="863">
                  <c:v>-7.3153449381056426</c:v>
                </c:pt>
                <c:pt idx="864">
                  <c:v>-7.3259862415765156</c:v>
                </c:pt>
                <c:pt idx="865">
                  <c:v>-7.3366275589716228</c:v>
                </c:pt>
                <c:pt idx="866">
                  <c:v>-7.3472688902906595</c:v>
                </c:pt>
                <c:pt idx="867">
                  <c:v>-7.3579102355333212</c:v>
                </c:pt>
                <c:pt idx="868">
                  <c:v>-7.368551594699305</c:v>
                </c:pt>
                <c:pt idx="869">
                  <c:v>-7.3791929677883061</c:v>
                </c:pt>
                <c:pt idx="870">
                  <c:v>-7.3898343548000209</c:v>
                </c:pt>
                <c:pt idx="871">
                  <c:v>-7.4004757557341456</c:v>
                </c:pt>
                <c:pt idx="872">
                  <c:v>-7.4111171705903764</c:v>
                </c:pt>
                <c:pt idx="873">
                  <c:v>-7.4217585993684088</c:v>
                </c:pt>
                <c:pt idx="874">
                  <c:v>-7.4324000420679397</c:v>
                </c:pt>
                <c:pt idx="875">
                  <c:v>-7.4430414986886646</c:v>
                </c:pt>
                <c:pt idx="876">
                  <c:v>-7.4536829692302797</c:v>
                </c:pt>
                <c:pt idx="877">
                  <c:v>-7.4643244536924813</c:v>
                </c:pt>
                <c:pt idx="878">
                  <c:v>-7.4749659520749647</c:v>
                </c:pt>
                <c:pt idx="879">
                  <c:v>-7.4856074643774271</c:v>
                </c:pt>
                <c:pt idx="880">
                  <c:v>-7.4962489905995637</c:v>
                </c:pt>
                <c:pt idx="881">
                  <c:v>-7.5068905307410709</c:v>
                </c:pt>
                <c:pt idx="882">
                  <c:v>-7.5175320848016449</c:v>
                </c:pt>
                <c:pt idx="883">
                  <c:v>-7.5281736527809819</c:v>
                </c:pt>
                <c:pt idx="884">
                  <c:v>-7.5388152346787782</c:v>
                </c:pt>
                <c:pt idx="885">
                  <c:v>-7.5494568304947292</c:v>
                </c:pt>
                <c:pt idx="886">
                  <c:v>-7.5600984402285318</c:v>
                </c:pt>
                <c:pt idx="887">
                  <c:v>-7.5707400638798816</c:v>
                </c:pt>
                <c:pt idx="888">
                  <c:v>-7.5813817014484748</c:v>
                </c:pt>
                <c:pt idx="889">
                  <c:v>-7.5920233529340075</c:v>
                </c:pt>
                <c:pt idx="890">
                  <c:v>-7.6026650183361761</c:v>
                </c:pt>
                <c:pt idx="891">
                  <c:v>-7.6133066976546768</c:v>
                </c:pt>
                <c:pt idx="892">
                  <c:v>-7.6239483908892058</c:v>
                </c:pt>
                <c:pt idx="893">
                  <c:v>-7.6345900980394585</c:v>
                </c:pt>
                <c:pt idx="894">
                  <c:v>-7.6452318191051321</c:v>
                </c:pt>
                <c:pt idx="895">
                  <c:v>-7.6558735540859217</c:v>
                </c:pt>
                <c:pt idx="896">
                  <c:v>-7.6665153029815238</c:v>
                </c:pt>
                <c:pt idx="897">
                  <c:v>-7.6771570657916346</c:v>
                </c:pt>
                <c:pt idx="898">
                  <c:v>-7.6877988425159502</c:v>
                </c:pt>
                <c:pt idx="899">
                  <c:v>-7.698440633154167</c:v>
                </c:pt>
                <c:pt idx="900">
                  <c:v>-7.7090824377059812</c:v>
                </c:pt>
                <c:pt idx="901">
                  <c:v>-7.719724256171089</c:v>
                </c:pt>
                <c:pt idx="902">
                  <c:v>-7.7303660885491867</c:v>
                </c:pt>
                <c:pt idx="903">
                  <c:v>-7.7410079348399705</c:v>
                </c:pt>
                <c:pt idx="904">
                  <c:v>-7.7516497950431358</c:v>
                </c:pt>
                <c:pt idx="905">
                  <c:v>-7.7622916691583796</c:v>
                </c:pt>
                <c:pt idx="906">
                  <c:v>-7.7729335571853984</c:v>
                </c:pt>
                <c:pt idx="907">
                  <c:v>-7.7835754591238873</c:v>
                </c:pt>
                <c:pt idx="908">
                  <c:v>-7.7942173749735435</c:v>
                </c:pt>
                <c:pt idx="909">
                  <c:v>-7.8048593047340624</c:v>
                </c:pt>
                <c:pt idx="910">
                  <c:v>-7.8155012484051403</c:v>
                </c:pt>
                <c:pt idx="911">
                  <c:v>-7.8261432059864742</c:v>
                </c:pt>
                <c:pt idx="912">
                  <c:v>-7.8367851774777595</c:v>
                </c:pt>
                <c:pt idx="913">
                  <c:v>-7.8474271628786925</c:v>
                </c:pt>
                <c:pt idx="914">
                  <c:v>-7.8580691621889702</c:v>
                </c:pt>
                <c:pt idx="915">
                  <c:v>-7.8687111754082881</c:v>
                </c:pt>
                <c:pt idx="916">
                  <c:v>-7.8793532025363424</c:v>
                </c:pt>
                <c:pt idx="917">
                  <c:v>-7.8899952435728302</c:v>
                </c:pt>
                <c:pt idx="918">
                  <c:v>-7.9006372985174469</c:v>
                </c:pt>
                <c:pt idx="919">
                  <c:v>-7.9112793673698887</c:v>
                </c:pt>
                <c:pt idx="920">
                  <c:v>-7.9219214501298518</c:v>
                </c:pt>
                <c:pt idx="921">
                  <c:v>-7.9325635467970335</c:v>
                </c:pt>
                <c:pt idx="922">
                  <c:v>-7.9432056573711289</c:v>
                </c:pt>
                <c:pt idx="923">
                  <c:v>-7.9538477818518345</c:v>
                </c:pt>
                <c:pt idx="924">
                  <c:v>-7.9644899202388473</c:v>
                </c:pt>
                <c:pt idx="925">
                  <c:v>-7.9751320725318626</c:v>
                </c:pt>
                <c:pt idx="926">
                  <c:v>-7.9857742387305768</c:v>
                </c:pt>
                <c:pt idx="927">
                  <c:v>-7.9964164188346869</c:v>
                </c:pt>
                <c:pt idx="928">
                  <c:v>-8.0070586128438883</c:v>
                </c:pt>
                <c:pt idx="929">
                  <c:v>-8.0177008207578773</c:v>
                </c:pt>
                <c:pt idx="930">
                  <c:v>-8.0283430425763509</c:v>
                </c:pt>
                <c:pt idx="931">
                  <c:v>-8.0389852782990054</c:v>
                </c:pt>
                <c:pt idx="932">
                  <c:v>-8.0496275279255372</c:v>
                </c:pt>
                <c:pt idx="933">
                  <c:v>-8.0602697914556423</c:v>
                </c:pt>
                <c:pt idx="934">
                  <c:v>-8.070912068889017</c:v>
                </c:pt>
                <c:pt idx="935">
                  <c:v>-8.0815543602253577</c:v>
                </c:pt>
                <c:pt idx="936">
                  <c:v>-8.0921966654643604</c:v>
                </c:pt>
                <c:pt idx="937">
                  <c:v>-8.1028389846057216</c:v>
                </c:pt>
                <c:pt idx="938">
                  <c:v>-8.1134813176491374</c:v>
                </c:pt>
                <c:pt idx="939">
                  <c:v>-8.124123664594304</c:v>
                </c:pt>
                <c:pt idx="940">
                  <c:v>-8.1347660254409178</c:v>
                </c:pt>
                <c:pt idx="941">
                  <c:v>-8.1454084001886748</c:v>
                </c:pt>
                <c:pt idx="942">
                  <c:v>-8.1560507888372715</c:v>
                </c:pt>
                <c:pt idx="943">
                  <c:v>-8.1666931913864058</c:v>
                </c:pt>
                <c:pt idx="944">
                  <c:v>-8.1773356078357722</c:v>
                </c:pt>
                <c:pt idx="945">
                  <c:v>-8.1879780381850669</c:v>
                </c:pt>
                <c:pt idx="946">
                  <c:v>-8.1986204824339879</c:v>
                </c:pt>
                <c:pt idx="947">
                  <c:v>-8.2092629405822297</c:v>
                </c:pt>
                <c:pt idx="948">
                  <c:v>-8.2199054126294904</c:v>
                </c:pt>
                <c:pt idx="949">
                  <c:v>-8.2305478985754661</c:v>
                </c:pt>
                <c:pt idx="950">
                  <c:v>-8.2411903984198513</c:v>
                </c:pt>
                <c:pt idx="951">
                  <c:v>-8.2518329121623442</c:v>
                </c:pt>
                <c:pt idx="952">
                  <c:v>-8.2624754398026408</c:v>
                </c:pt>
                <c:pt idx="953">
                  <c:v>-8.2731179813404374</c:v>
                </c:pt>
                <c:pt idx="954">
                  <c:v>-8.2837605367754303</c:v>
                </c:pt>
                <c:pt idx="955">
                  <c:v>-8.2944031061073158</c:v>
                </c:pt>
                <c:pt idx="956">
                  <c:v>-8.30504568933579</c:v>
                </c:pt>
                <c:pt idx="957">
                  <c:v>-8.315688286460551</c:v>
                </c:pt>
                <c:pt idx="958">
                  <c:v>-8.3263308974812933</c:v>
                </c:pt>
                <c:pt idx="959">
                  <c:v>-8.3369735223977131</c:v>
                </c:pt>
                <c:pt idx="960">
                  <c:v>-8.3476161612095083</c:v>
                </c:pt>
                <c:pt idx="961">
                  <c:v>-8.3582588139163754</c:v>
                </c:pt>
                <c:pt idx="962">
                  <c:v>-8.3689014805180086</c:v>
                </c:pt>
                <c:pt idx="963">
                  <c:v>-8.3795441610141062</c:v>
                </c:pt>
                <c:pt idx="964">
                  <c:v>-8.3901868554043642</c:v>
                </c:pt>
                <c:pt idx="965">
                  <c:v>-8.4008295636884789</c:v>
                </c:pt>
                <c:pt idx="966">
                  <c:v>-8.4114722858661466</c:v>
                </c:pt>
                <c:pt idx="967">
                  <c:v>-8.4221150219370635</c:v>
                </c:pt>
                <c:pt idx="968">
                  <c:v>-8.4327577719009259</c:v>
                </c:pt>
                <c:pt idx="969">
                  <c:v>-8.4434005357574318</c:v>
                </c:pt>
                <c:pt idx="970">
                  <c:v>-8.4540433135062756</c:v>
                </c:pt>
                <c:pt idx="971">
                  <c:v>-8.4646861051471554</c:v>
                </c:pt>
                <c:pt idx="972">
                  <c:v>-8.4753289106797673</c:v>
                </c:pt>
                <c:pt idx="973">
                  <c:v>-8.4859717301038078</c:v>
                </c:pt>
                <c:pt idx="974">
                  <c:v>-8.4966145634189729</c:v>
                </c:pt>
                <c:pt idx="975">
                  <c:v>-8.507257410624959</c:v>
                </c:pt>
                <c:pt idx="976">
                  <c:v>-8.5179002717214622</c:v>
                </c:pt>
                <c:pt idx="977">
                  <c:v>-8.5285431467081789</c:v>
                </c:pt>
                <c:pt idx="978">
                  <c:v>-8.539186035584807</c:v>
                </c:pt>
                <c:pt idx="979">
                  <c:v>-8.5498289383510411</c:v>
                </c:pt>
                <c:pt idx="980">
                  <c:v>-8.560471855006579</c:v>
                </c:pt>
                <c:pt idx="981">
                  <c:v>-8.5711147855511172</c:v>
                </c:pt>
                <c:pt idx="982">
                  <c:v>-8.5817577299843517</c:v>
                </c:pt>
                <c:pt idx="983">
                  <c:v>-8.5924006883059789</c:v>
                </c:pt>
                <c:pt idx="984">
                  <c:v>-8.603043660515695</c:v>
                </c:pt>
                <c:pt idx="985">
                  <c:v>-8.6136866466131981</c:v>
                </c:pt>
                <c:pt idx="986">
                  <c:v>-8.6243296465981825</c:v>
                </c:pt>
                <c:pt idx="987">
                  <c:v>-8.6349726604703463</c:v>
                </c:pt>
                <c:pt idx="988">
                  <c:v>-8.6456156882293858</c:v>
                </c:pt>
                <c:pt idx="989">
                  <c:v>-8.6562587298749971</c:v>
                </c:pt>
                <c:pt idx="990">
                  <c:v>-8.6669017854068766</c:v>
                </c:pt>
                <c:pt idx="991">
                  <c:v>-8.6775448548247205</c:v>
                </c:pt>
                <c:pt idx="992">
                  <c:v>-8.6881879381282268</c:v>
                </c:pt>
                <c:pt idx="993">
                  <c:v>-8.6988310353170899</c:v>
                </c:pt>
                <c:pt idx="994">
                  <c:v>-8.7094741463910079</c:v>
                </c:pt>
                <c:pt idx="995">
                  <c:v>-8.7201172713496771</c:v>
                </c:pt>
                <c:pt idx="996">
                  <c:v>-8.7307604101927936</c:v>
                </c:pt>
                <c:pt idx="997">
                  <c:v>-8.7414035629200555</c:v>
                </c:pt>
                <c:pt idx="998">
                  <c:v>-8.7520467295311573</c:v>
                </c:pt>
                <c:pt idx="999">
                  <c:v>-8.7626899100257969</c:v>
                </c:pt>
                <c:pt idx="1000">
                  <c:v>-8.7733331044036689</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Calculs!$K$4:$K$1004</c:f>
              <c:numCache>
                <c:formatCode>0.00</c:formatCode>
                <c:ptCount val="1001"/>
                <c:pt idx="0">
                  <c:v>564.96320263534824</c:v>
                </c:pt>
                <c:pt idx="1">
                  <c:v>566.4439458607053</c:v>
                </c:pt>
                <c:pt idx="2">
                  <c:v>567.92212391565374</c:v>
                </c:pt>
                <c:pt idx="3">
                  <c:v>569.39774246996137</c:v>
                </c:pt>
                <c:pt idx="4">
                  <c:v>570.8708071697157</c:v>
                </c:pt>
                <c:pt idx="5">
                  <c:v>572.34132363745448</c:v>
                </c:pt>
                <c:pt idx="6">
                  <c:v>573.80929747229504</c:v>
                </c:pt>
                <c:pt idx="7">
                  <c:v>575.27473425006247</c:v>
                </c:pt>
                <c:pt idx="8">
                  <c:v>576.73763952341744</c:v>
                </c:pt>
                <c:pt idx="9">
                  <c:v>578.19801882198283</c:v>
                </c:pt>
                <c:pt idx="10">
                  <c:v>579.65587765246937</c:v>
                </c:pt>
                <c:pt idx="11">
                  <c:v>581.11122148943525</c:v>
                </c:pt>
                <c:pt idx="12">
                  <c:v>582.56405576621398</c:v>
                </c:pt>
                <c:pt idx="13">
                  <c:v>584.01438588473945</c:v>
                </c:pt>
                <c:pt idx="14">
                  <c:v>585.4622172251967</c:v>
                </c:pt>
                <c:pt idx="15">
                  <c:v>586.90755514613522</c:v>
                </c:pt>
                <c:pt idx="16">
                  <c:v>588.35040498458193</c:v>
                </c:pt>
                <c:pt idx="17">
                  <c:v>589.79077205615283</c:v>
                </c:pt>
                <c:pt idx="18">
                  <c:v>591.2286616551645</c:v>
                </c:pt>
                <c:pt idx="19">
                  <c:v>592.66407905474432</c:v>
                </c:pt>
                <c:pt idx="20">
                  <c:v>594.09702950694032</c:v>
                </c:pt>
                <c:pt idx="21">
                  <c:v>595.5275182475134</c:v>
                </c:pt>
                <c:pt idx="22">
                  <c:v>596.95555050064729</c:v>
                </c:pt>
                <c:pt idx="23">
                  <c:v>598.38113147420961</c:v>
                </c:pt>
                <c:pt idx="24">
                  <c:v>599.80426635509707</c:v>
                </c:pt>
                <c:pt idx="25">
                  <c:v>601.22496030934508</c:v>
                </c:pt>
                <c:pt idx="26">
                  <c:v>602.64321848223756</c:v>
                </c:pt>
                <c:pt idx="27">
                  <c:v>604.05904599841529</c:v>
                </c:pt>
                <c:pt idx="28">
                  <c:v>605.47244796198368</c:v>
                </c:pt>
                <c:pt idx="29">
                  <c:v>606.88342945662021</c:v>
                </c:pt>
                <c:pt idx="30">
                  <c:v>608.29199554568072</c:v>
                </c:pt>
                <c:pt idx="31">
                  <c:v>609.69815127230538</c:v>
                </c:pt>
                <c:pt idx="32">
                  <c:v>611.10190165952349</c:v>
                </c:pt>
                <c:pt idx="33">
                  <c:v>612.5032517103582</c:v>
                </c:pt>
                <c:pt idx="34">
                  <c:v>613.90220640792973</c:v>
                </c:pt>
                <c:pt idx="35">
                  <c:v>615.29877071555882</c:v>
                </c:pt>
                <c:pt idx="36">
                  <c:v>616.69294957686895</c:v>
                </c:pt>
                <c:pt idx="37">
                  <c:v>618.08474791588787</c:v>
                </c:pt>
                <c:pt idx="38">
                  <c:v>619.47417063714863</c:v>
                </c:pt>
                <c:pt idx="39">
                  <c:v>620.86122262579011</c:v>
                </c:pt>
                <c:pt idx="40">
                  <c:v>622.24590874765659</c:v>
                </c:pt>
                <c:pt idx="41">
                  <c:v>623.62823384939657</c:v>
                </c:pt>
                <c:pt idx="42">
                  <c:v>625.00820275856154</c:v>
                </c:pt>
                <c:pt idx="43">
                  <c:v>626.38582028370342</c:v>
                </c:pt>
                <c:pt idx="44">
                  <c:v>627.761091214472</c:v>
                </c:pt>
                <c:pt idx="45">
                  <c:v>629.1340203217112</c:v>
                </c:pt>
                <c:pt idx="46">
                  <c:v>630.50461235755483</c:v>
                </c:pt>
                <c:pt idx="47">
                  <c:v>631.87287205552207</c:v>
                </c:pt>
                <c:pt idx="48">
                  <c:v>633.23880413061204</c:v>
                </c:pt>
                <c:pt idx="49">
                  <c:v>634.60241327939787</c:v>
                </c:pt>
                <c:pt idx="50">
                  <c:v>635.96370418011986</c:v>
                </c:pt>
                <c:pt idx="51">
                  <c:v>637.32268149277866</c:v>
                </c:pt>
                <c:pt idx="52">
                  <c:v>638.67934985922705</c:v>
                </c:pt>
                <c:pt idx="53">
                  <c:v>640.03371390326208</c:v>
                </c:pt>
                <c:pt idx="54">
                  <c:v>641.3857782307158</c:v>
                </c:pt>
                <c:pt idx="55">
                  <c:v>642.73554742954559</c:v>
                </c:pt>
                <c:pt idx="56">
                  <c:v>644.08302606992447</c:v>
                </c:pt>
                <c:pt idx="57">
                  <c:v>645.42821870432988</c:v>
                </c:pt>
                <c:pt idx="58">
                  <c:v>646.77112986763291</c:v>
                </c:pt>
                <c:pt idx="59">
                  <c:v>648.11176407718608</c:v>
                </c:pt>
                <c:pt idx="60">
                  <c:v>649.45012583291134</c:v>
                </c:pt>
                <c:pt idx="61">
                  <c:v>650.78621961738656</c:v>
                </c:pt>
                <c:pt idx="62">
                  <c:v>652.12004989593277</c:v>
                </c:pt>
                <c:pt idx="63">
                  <c:v>653.45162111669936</c:v>
                </c:pt>
                <c:pt idx="64">
                  <c:v>654.78093771075021</c:v>
                </c:pt>
                <c:pt idx="65">
                  <c:v>656.10800409214789</c:v>
                </c:pt>
                <c:pt idx="66">
                  <c:v>657.4328246580385</c:v>
                </c:pt>
                <c:pt idx="67">
                  <c:v>658.75540378873518</c:v>
                </c:pt>
                <c:pt idx="68">
                  <c:v>660.07574584780161</c:v>
                </c:pt>
                <c:pt idx="69">
                  <c:v>661.39385518213453</c:v>
                </c:pt>
                <c:pt idx="70">
                  <c:v>662.70973612204614</c:v>
                </c:pt>
                <c:pt idx="71">
                  <c:v>664.02339298134586</c:v>
                </c:pt>
                <c:pt idx="72">
                  <c:v>665.3348300574213</c:v>
                </c:pt>
                <c:pt idx="73">
                  <c:v>666.64405163131926</c:v>
                </c:pt>
                <c:pt idx="74">
                  <c:v>667.95106196782569</c:v>
                </c:pt>
                <c:pt idx="75">
                  <c:v>669.25586531554563</c:v>
                </c:pt>
                <c:pt idx="76">
                  <c:v>670.55846590698195</c:v>
                </c:pt>
                <c:pt idx="77">
                  <c:v>671.85886795861472</c:v>
                </c:pt>
                <c:pt idx="78">
                  <c:v>673.15707567097877</c:v>
                </c:pt>
                <c:pt idx="79">
                  <c:v>674.45309322874198</c:v>
                </c:pt>
                <c:pt idx="80">
                  <c:v>675.74692480078204</c:v>
                </c:pt>
                <c:pt idx="81">
                  <c:v>677.03857454026354</c:v>
                </c:pt>
                <c:pt idx="82">
                  <c:v>678.32804658471434</c:v>
                </c:pt>
                <c:pt idx="83">
                  <c:v>679.61534505610109</c:v>
                </c:pt>
                <c:pt idx="84">
                  <c:v>680.90047406090468</c:v>
                </c:pt>
                <c:pt idx="85">
                  <c:v>682.18343769019532</c:v>
                </c:pt>
                <c:pt idx="86">
                  <c:v>683.46424001970684</c:v>
                </c:pt>
                <c:pt idx="87">
                  <c:v>684.74288510991062</c:v>
                </c:pt>
                <c:pt idx="88">
                  <c:v>686.01937700608914</c:v>
                </c:pt>
                <c:pt idx="89">
                  <c:v>687.29371973840921</c:v>
                </c:pt>
                <c:pt idx="90">
                  <c:v>688.56591732199445</c:v>
                </c:pt>
                <c:pt idx="91">
                  <c:v>689.8359737569973</c:v>
                </c:pt>
                <c:pt idx="92">
                  <c:v>691.10389302867111</c:v>
                </c:pt>
                <c:pt idx="93">
                  <c:v>692.36967910744124</c:v>
                </c:pt>
                <c:pt idx="94">
                  <c:v>693.63333594897597</c:v>
                </c:pt>
                <c:pt idx="95">
                  <c:v>694.89486749425691</c:v>
                </c:pt>
                <c:pt idx="96">
                  <c:v>696.1542776696491</c:v>
                </c:pt>
                <c:pt idx="97">
                  <c:v>697.41157038697031</c:v>
                </c:pt>
                <c:pt idx="98">
                  <c:v>698.66674954356063</c:v>
                </c:pt>
                <c:pt idx="99">
                  <c:v>699.91981902235091</c:v>
                </c:pt>
                <c:pt idx="100">
                  <c:v>701.17078269193121</c:v>
                </c:pt>
                <c:pt idx="101">
                  <c:v>713.56489843057204</c:v>
                </c:pt>
                <c:pt idx="102">
                  <c:v>725.75091110552262</c:v>
                </c:pt>
                <c:pt idx="103">
                  <c:v>737.73255191315161</c:v>
                </c:pt>
                <c:pt idx="104">
                  <c:v>749.51341735208348</c:v>
                </c:pt>
                <c:pt idx="105">
                  <c:v>761.09697538337673</c:v>
                </c:pt>
                <c:pt idx="106">
                  <c:v>772.486571234243</c:v>
                </c:pt>
                <c:pt idx="107">
                  <c:v>783.68543286978581</c:v>
                </c:pt>
                <c:pt idx="108">
                  <c:v>794.69667615528988</c:v>
                </c:pt>
                <c:pt idx="109">
                  <c:v>805.52330972981918</c:v>
                </c:pt>
                <c:pt idx="110">
                  <c:v>816.16823961026557</c:v>
                </c:pt>
                <c:pt idx="111">
                  <c:v>826.63427354352064</c:v>
                </c:pt>
                <c:pt idx="112">
                  <c:v>836.92412512309636</c:v>
                </c:pt>
                <c:pt idx="113">
                  <c:v>847.04041768529385</c:v>
                </c:pt>
                <c:pt idx="114">
                  <c:v>856.98568799889529</c:v>
                </c:pt>
                <c:pt idx="115">
                  <c:v>866.76238976132652</c:v>
                </c:pt>
                <c:pt idx="116">
                  <c:v>876.37289691329329</c:v>
                </c:pt>
                <c:pt idx="117">
                  <c:v>885.81950678303144</c:v>
                </c:pt>
                <c:pt idx="118">
                  <c:v>895.10444307051534</c:v>
                </c:pt>
                <c:pt idx="119">
                  <c:v>904.22985868123965</c:v>
                </c:pt>
                <c:pt idx="120">
                  <c:v>913.19783841851813</c:v>
                </c:pt>
                <c:pt idx="121">
                  <c:v>922.01040154262455</c:v>
                </c:pt>
                <c:pt idx="122">
                  <c:v>930.66950420453213</c:v>
                </c:pt>
                <c:pt idx="123">
                  <c:v>939.17704176148004</c:v>
                </c:pt>
                <c:pt idx="124">
                  <c:v>947.534850981114</c:v>
                </c:pt>
                <c:pt idx="125">
                  <c:v>955.7447121404972</c:v>
                </c:pt>
                <c:pt idx="126">
                  <c:v>963.80835102587503</c:v>
                </c:pt>
                <c:pt idx="127">
                  <c:v>971.72744083869338</c:v>
                </c:pt>
                <c:pt idx="128">
                  <c:v>979.50360401301668</c:v>
                </c:pt>
                <c:pt idx="129">
                  <c:v>987.13841394916187</c:v>
                </c:pt>
                <c:pt idx="130">
                  <c:v>994.63339666806075</c:v>
                </c:pt>
                <c:pt idx="131">
                  <c:v>1001.9900323905811</c:v>
                </c:pt>
                <c:pt idx="132">
                  <c:v>1009.2097570457736</c:v>
                </c:pt>
                <c:pt idx="133">
                  <c:v>1016.2939637117688</c:v>
                </c:pt>
                <c:pt idx="134">
                  <c:v>1023.2440039928222</c:v>
                </c:pt>
                <c:pt idx="135">
                  <c:v>1030.0611893357946</c:v>
                </c:pt>
                <c:pt idx="136">
                  <c:v>1036.7467922891592</c:v>
                </c:pt>
                <c:pt idx="137">
                  <c:v>1043.3020477074474</c:v>
                </c:pt>
                <c:pt idx="138">
                  <c:v>1049.7281539038702</c:v>
                </c:pt>
                <c:pt idx="139">
                  <c:v>1056.0262737537003</c:v>
                </c:pt>
                <c:pt idx="140">
                  <c:v>1062.1975357508511</c:v>
                </c:pt>
                <c:pt idx="141">
                  <c:v>1068.2430350199497</c:v>
                </c:pt>
                <c:pt idx="142">
                  <c:v>1074.1638342860772</c:v>
                </c:pt>
                <c:pt idx="143">
                  <c:v>1079.9609648042283</c:v>
                </c:pt>
                <c:pt idx="144">
                  <c:v>1085.6354272504354</c:v>
                </c:pt>
                <c:pt idx="145">
                  <c:v>1091.1881925763944</c:v>
                </c:pt>
                <c:pt idx="146">
                  <c:v>1096.6202028293394</c:v>
                </c:pt>
                <c:pt idx="147">
                  <c:v>1101.9323719388224</c:v>
                </c:pt>
                <c:pt idx="148">
                  <c:v>1107.1255864719712</c:v>
                </c:pt>
                <c:pt idx="149">
                  <c:v>1112.2007063587268</c:v>
                </c:pt>
                <c:pt idx="150">
                  <c:v>1117.1585655884846</c:v>
                </c:pt>
                <c:pt idx="151">
                  <c:v>1121.9999728795087</c:v>
                </c:pt>
                <c:pt idx="152">
                  <c:v>1126.7257123224208</c:v>
                </c:pt>
                <c:pt idx="153">
                  <c:v>1131.3365439990166</c:v>
                </c:pt>
                <c:pt idx="154">
                  <c:v>1135.833204577614</c:v>
                </c:pt>
                <c:pt idx="155">
                  <c:v>1140.2164078860899</c:v>
                </c:pt>
                <c:pt idx="156">
                  <c:v>1144.4868454637312</c:v>
                </c:pt>
                <c:pt idx="157">
                  <c:v>1148.6451870929843</c:v>
                </c:pt>
                <c:pt idx="158">
                  <c:v>1152.6920813121644</c:v>
                </c:pt>
                <c:pt idx="159">
                  <c:v>1156.6281559101621</c:v>
                </c:pt>
                <c:pt idx="160">
                  <c:v>1160.4540184041662</c:v>
                </c:pt>
                <c:pt idx="161">
                  <c:v>1164.1702565014073</c:v>
                </c:pt>
                <c:pt idx="162">
                  <c:v>1167.7774385459272</c:v>
                </c:pt>
                <c:pt idx="163">
                  <c:v>1171.2761139513693</c:v>
                </c:pt>
                <c:pt idx="164">
                  <c:v>1174.6668136207993</c:v>
                </c:pt>
                <c:pt idx="165">
                  <c:v>1177.9500503545732</c:v>
                </c:pt>
                <c:pt idx="166">
                  <c:v>1181.1263192472927</c:v>
                </c:pt>
                <c:pt idx="167">
                  <c:v>1184.1960980749116</c:v>
                </c:pt>
                <c:pt idx="168">
                  <c:v>1187.1598476730969</c:v>
                </c:pt>
                <c:pt idx="169">
                  <c:v>1190.0180123079904</c:v>
                </c:pt>
                <c:pt idx="170">
                  <c:v>1192.7710200405672</c:v>
                </c:pt>
                <c:pt idx="171">
                  <c:v>1195.4192830858565</c:v>
                </c:pt>
                <c:pt idx="172">
                  <c:v>1197.9631981683556</c:v>
                </c:pt>
                <c:pt idx="173">
                  <c:v>1200.4031468750563</c:v>
                </c:pt>
                <c:pt idx="174">
                  <c:v>1202.739496007591</c:v>
                </c:pt>
                <c:pt idx="175">
                  <c:v>1204.972597935109</c:v>
                </c:pt>
                <c:pt idx="176">
                  <c:v>1207.102790949604</c:v>
                </c:pt>
                <c:pt idx="177">
                  <c:v>1209.1303996255317</c:v>
                </c:pt>
                <c:pt idx="178">
                  <c:v>1211.055735185673</c:v>
                </c:pt>
                <c:pt idx="179">
                  <c:v>1212.8790958753277</c:v>
                </c:pt>
                <c:pt idx="180">
                  <c:v>1214.6007673470358</c:v>
                </c:pt>
                <c:pt idx="181">
                  <c:v>1216.2210230581377</c:v>
                </c:pt>
                <c:pt idx="182">
                  <c:v>1217.7401246835707</c:v>
                </c:pt>
                <c:pt idx="183">
                  <c:v>1219.1583225463655</c:v>
                </c:pt>
                <c:pt idx="184">
                  <c:v>1220.4758560683306</c:v>
                </c:pt>
                <c:pt idx="185">
                  <c:v>1221.69295424338</c:v>
                </c:pt>
                <c:pt idx="186">
                  <c:v>1222.8098361358682</c:v>
                </c:pt>
                <c:pt idx="187">
                  <c:v>1223.82671140611</c:v>
                </c:pt>
                <c:pt idx="188">
                  <c:v>1224.7437808649902</c:v>
                </c:pt>
                <c:pt idx="189">
                  <c:v>1225.5612370591737</c:v>
                </c:pt>
                <c:pt idx="190">
                  <c:v>1226.2792648879138</c:v>
                </c:pt>
                <c:pt idx="191">
                  <c:v>1226.898042251823</c:v>
                </c:pt>
                <c:pt idx="192">
                  <c:v>1227.4177407332074</c:v>
                </c:pt>
                <c:pt idx="193">
                  <c:v>1227.8385263067084</c:v>
                </c:pt>
                <c:pt idx="194">
                  <c:v>1228.1605600780451</c:v>
                </c:pt>
                <c:pt idx="195">
                  <c:v>1228.3839990476765</c:v>
                </c:pt>
                <c:pt idx="196">
                  <c:v>1228.5089968952202</c:v>
                </c:pt>
                <c:pt idx="197">
                  <c:v>1228.5357047795567</c:v>
                </c:pt>
                <c:pt idx="198">
                  <c:v>1228.464272148756</c:v>
                </c:pt>
                <c:pt idx="199">
                  <c:v>1228.294847553356</c:v>
                </c:pt>
                <c:pt idx="200">
                  <c:v>1228.0275794561285</c:v>
                </c:pt>
                <c:pt idx="201">
                  <c:v>1227.6626170313341</c:v>
                </c:pt>
                <c:pt idx="202">
                  <c:v>1227.2001109465996</c:v>
                </c:pt>
                <c:pt idx="203">
                  <c:v>1226.6402141209278</c:v>
                </c:pt>
                <c:pt idx="204">
                  <c:v>1225.9830824529638</c:v>
                </c:pt>
                <c:pt idx="205">
                  <c:v>1225.2288755144284</c:v>
                </c:pt>
                <c:pt idx="206">
                  <c:v>1224.3777572045435</c:v>
                </c:pt>
                <c:pt idx="207">
                  <c:v>1223.4298963622591</c:v>
                </c:pt>
                <c:pt idx="208">
                  <c:v>1222.3854673340752</c:v>
                </c:pt>
                <c:pt idx="209">
                  <c:v>1221.2446504962099</c:v>
                </c:pt>
                <c:pt idx="210">
                  <c:v>1220.0076327307272</c:v>
                </c:pt>
                <c:pt idx="211">
                  <c:v>1218.6746078560057</c:v>
                </c:pt>
                <c:pt idx="212">
                  <c:v>1217.2457770125618</c:v>
                </c:pt>
                <c:pt idx="213">
                  <c:v>1215.7213490057579</c:v>
                </c:pt>
                <c:pt idx="214">
                  <c:v>1214.1015406073006</c:v>
                </c:pt>
                <c:pt idx="215">
                  <c:v>1212.3865768177118</c:v>
                </c:pt>
                <c:pt idx="216">
                  <c:v>1210.5766910921168</c:v>
                </c:pt>
                <c:pt idx="217">
                  <c:v>1208.6721255317771</c:v>
                </c:pt>
                <c:pt idx="218">
                  <c:v>1206.6731310438054</c:v>
                </c:pt>
                <c:pt idx="219">
                  <c:v>1204.5799674714588</c:v>
                </c:pt>
                <c:pt idx="220">
                  <c:v>1202.3929036973209</c:v>
                </c:pt>
                <c:pt idx="221">
                  <c:v>1200.1122177215761</c:v>
                </c:pt>
                <c:pt idx="222">
                  <c:v>1197.7381967174426</c:v>
                </c:pt>
                <c:pt idx="223">
                  <c:v>1195.271137065698</c:v>
                </c:pt>
                <c:pt idx="224">
                  <c:v>1192.7113443700835</c:v>
                </c:pt>
                <c:pt idx="225">
                  <c:v>1190.0591334552314</c:v>
                </c:pt>
                <c:pt idx="226">
                  <c:v>1187.3148283486225</c:v>
                </c:pt>
                <c:pt idx="227">
                  <c:v>1184.4787622479482</c:v>
                </c:pt>
                <c:pt idx="228">
                  <c:v>1181.5512774751287</c:v>
                </c:pt>
                <c:pt idx="229">
                  <c:v>1178.5327254181266</c:v>
                </c:pt>
                <c:pt idx="230">
                  <c:v>1175.4234664615869</c:v>
                </c:pt>
                <c:pt idx="231">
                  <c:v>1172.2238699072418</c:v>
                </c:pt>
                <c:pt idx="232">
                  <c:v>1168.9343138849308</c:v>
                </c:pt>
                <c:pt idx="233">
                  <c:v>1165.5551852550097</c:v>
                </c:pt>
                <c:pt idx="234">
                  <c:v>1162.0868795028498</c:v>
                </c:pt>
                <c:pt idx="235">
                  <c:v>1158.5298006260693</c:v>
                </c:pt>
                <c:pt idx="236">
                  <c:v>1154.8843610150809</c:v>
                </c:pt>
                <c:pt idx="237">
                  <c:v>1151.150981327489</c:v>
                </c:pt>
                <c:pt idx="238">
                  <c:v>1147.3300903568279</c:v>
                </c:pt>
                <c:pt idx="239">
                  <c:v>1143.4221248960914</c:v>
                </c:pt>
                <c:pt idx="240">
                  <c:v>1139.4275295964692</c:v>
                </c:pt>
                <c:pt idx="241">
                  <c:v>1135.3467568216756</c:v>
                </c:pt>
                <c:pt idx="242">
                  <c:v>1131.1802664982263</c:v>
                </c:pt>
                <c:pt idx="243">
                  <c:v>1126.928525961996</c:v>
                </c:pt>
                <c:pt idx="244">
                  <c:v>1122.5920098013678</c:v>
                </c:pt>
                <c:pt idx="245">
                  <c:v>1118.1711996972642</c:v>
                </c:pt>
                <c:pt idx="246">
                  <c:v>1113.6665842603325</c:v>
                </c:pt>
                <c:pt idx="247">
                  <c:v>1109.0786588655435</c:v>
                </c:pt>
                <c:pt idx="248">
                  <c:v>1104.4079254844464</c:v>
                </c:pt>
                <c:pt idx="249">
                  <c:v>1099.6548925153097</c:v>
                </c:pt>
                <c:pt idx="250">
                  <c:v>1094.820074611368</c:v>
                </c:pt>
                <c:pt idx="251">
                  <c:v>1089.9039925073832</c:v>
                </c:pt>
                <c:pt idx="252">
                  <c:v>1084.9071728447211</c:v>
                </c:pt>
                <c:pt idx="253">
                  <c:v>1079.8301479951306</c:v>
                </c:pt>
                <c:pt idx="254">
                  <c:v>1074.6734558834107</c:v>
                </c:pt>
                <c:pt idx="255">
                  <c:v>1069.4376398091413</c:v>
                </c:pt>
                <c:pt idx="256">
                  <c:v>1064.1232482676423</c:v>
                </c:pt>
                <c:pt idx="257">
                  <c:v>1058.7308347703288</c:v>
                </c:pt>
                <c:pt idx="258">
                  <c:v>1053.260957664613</c:v>
                </c:pt>
                <c:pt idx="259">
                  <c:v>1047.714179953507</c:v>
                </c:pt>
                <c:pt idx="260">
                  <c:v>1042.0910691150709</c:v>
                </c:pt>
                <c:pt idx="261">
                  <c:v>1036.3921969218454</c:v>
                </c:pt>
                <c:pt idx="262">
                  <c:v>1030.6181392604055</c:v>
                </c:pt>
                <c:pt idx="263">
                  <c:v>1024.7694759511658</c:v>
                </c:pt>
                <c:pt idx="264">
                  <c:v>1018.8467905685632</c:v>
                </c:pt>
                <c:pt idx="265">
                  <c:v>1012.85067026174</c:v>
                </c:pt>
                <c:pt idx="266">
                  <c:v>1006.7817055758452</c:v>
                </c:pt>
                <c:pt idx="267">
                  <c:v>1000.6404902740668</c:v>
                </c:pt>
                <c:pt idx="268">
                  <c:v>994.4276211605071</c:v>
                </c:pt>
                <c:pt idx="269">
                  <c:v>988.14369790400485</c:v>
                </c:pt>
                <c:pt idx="270">
                  <c:v>981.78932286300903</c:v>
                </c:pt>
                <c:pt idx="271">
                  <c:v>975.36510091160062</c:v>
                </c:pt>
                <c:pt idx="272">
                  <c:v>968.87163926675896</c:v>
                </c:pt>
                <c:pt idx="273">
                  <c:v>962.30954731696397</c:v>
                </c:pt>
                <c:pt idx="274">
                  <c:v>955.67943645222113</c:v>
                </c:pt>
                <c:pt idx="275">
                  <c:v>948.98191989559496</c:v>
                </c:pt>
                <c:pt idx="276">
                  <c:v>942.21761253633156</c:v>
                </c:pt>
                <c:pt idx="277">
                  <c:v>935.38713076464694</c:v>
                </c:pt>
                <c:pt idx="278">
                  <c:v>928.49109230825707</c:v>
                </c:pt>
                <c:pt idx="279">
                  <c:v>921.53011607071903</c:v>
                </c:pt>
                <c:pt idx="280">
                  <c:v>914.50482197165195</c:v>
                </c:pt>
                <c:pt idx="281">
                  <c:v>907.41583078890153</c:v>
                </c:pt>
                <c:pt idx="282">
                  <c:v>900.26376400270976</c:v>
                </c:pt>
                <c:pt idx="283">
                  <c:v>893.04924364194744</c:v>
                </c:pt>
                <c:pt idx="284">
                  <c:v>885.77289213246513</c:v>
                </c:pt>
                <c:pt idx="285">
                  <c:v>878.43533214761362</c:v>
                </c:pt>
                <c:pt idx="286">
                  <c:v>871.03718646098321</c:v>
                </c:pt>
                <c:pt idx="287">
                  <c:v>863.57907780140715</c:v>
                </c:pt>
                <c:pt idx="288">
                  <c:v>856.06162871027288</c:v>
                </c:pt>
                <c:pt idx="289">
                  <c:v>848.48546140117969</c:v>
                </c:pt>
                <c:pt idx="290">
                  <c:v>840.85119762198133</c:v>
                </c:pt>
                <c:pt idx="291">
                  <c:v>833.1594585192463</c:v>
                </c:pt>
                <c:pt idx="292">
                  <c:v>825.41086450516855</c:v>
                </c:pt>
                <c:pt idx="293">
                  <c:v>817.60603512695639</c:v>
                </c:pt>
                <c:pt idx="294">
                  <c:v>809.74558893872609</c:v>
                </c:pt>
                <c:pt idx="295">
                  <c:v>801.83014337592351</c:v>
                </c:pt>
                <c:pt idx="296">
                  <c:v>793.86031463229415</c:v>
                </c:pt>
                <c:pt idx="297">
                  <c:v>785.83671753942042</c:v>
                </c:pt>
                <c:pt idx="298">
                  <c:v>777.75996544884174</c:v>
                </c:pt>
                <c:pt idx="299">
                  <c:v>769.63067011677117</c:v>
                </c:pt>
                <c:pt idx="300">
                  <c:v>761.44944159141892</c:v>
                </c:pt>
                <c:pt idx="301">
                  <c:v>753.21688810293188</c:v>
                </c:pt>
                <c:pt idx="302">
                  <c:v>744.93361595595593</c:v>
                </c:pt>
                <c:pt idx="303">
                  <c:v>736.60022942482533</c:v>
                </c:pt>
                <c:pt idx="304">
                  <c:v>728.21733065138051</c:v>
                </c:pt>
                <c:pt idx="305">
                  <c:v>719.78551954541535</c:v>
                </c:pt>
                <c:pt idx="306">
                  <c:v>711.30539368775203</c:v>
                </c:pt>
                <c:pt idx="307">
                  <c:v>702.77754823593898</c:v>
                </c:pt>
                <c:pt idx="308">
                  <c:v>694.20257583256637</c:v>
                </c:pt>
                <c:pt idx="309">
                  <c:v>685.58106651619266</c:v>
                </c:pt>
                <c:pt idx="310">
                  <c:v>676.91360763487125</c:v>
                </c:pt>
                <c:pt idx="311">
                  <c:v>668.20078376226741</c:v>
                </c:pt>
                <c:pt idx="312">
                  <c:v>659.4431766163525</c:v>
                </c:pt>
                <c:pt idx="313">
                  <c:v>650.64136498066148</c:v>
                </c:pt>
                <c:pt idx="314">
                  <c:v>641.7959246280974</c:v>
                </c:pt>
                <c:pt idx="315">
                  <c:v>632.90742824726658</c:v>
                </c:pt>
                <c:pt idx="316">
                  <c:v>623.9764453713251</c:v>
                </c:pt>
                <c:pt idx="317">
                  <c:v>615.00354230931703</c:v>
                </c:pt>
                <c:pt idx="318">
                  <c:v>605.98928207998347</c:v>
                </c:pt>
                <c:pt idx="319">
                  <c:v>596.93422434801926</c:v>
                </c:pt>
                <c:pt idx="320">
                  <c:v>587.83892536275494</c:v>
                </c:pt>
                <c:pt idx="321">
                  <c:v>578.7039378992381</c:v>
                </c:pt>
                <c:pt idx="322">
                  <c:v>569.52981120168897</c:v>
                </c:pt>
                <c:pt idx="323">
                  <c:v>560.31709092930373</c:v>
                </c:pt>
                <c:pt idx="324">
                  <c:v>551.06631910437795</c:v>
                </c:pt>
                <c:pt idx="325">
                  <c:v>541.77803406272074</c:v>
                </c:pt>
                <c:pt idx="326">
                  <c:v>532.45277040633152</c:v>
                </c:pt>
                <c:pt idx="327">
                  <c:v>523.09105895830862</c:v>
                </c:pt>
                <c:pt idx="328">
                  <c:v>513.69342671995912</c:v>
                </c:pt>
                <c:pt idx="329">
                  <c:v>504.26039683007809</c:v>
                </c:pt>
                <c:pt idx="330">
                  <c:v>494.79248852636556</c:v>
                </c:pt>
                <c:pt idx="331">
                  <c:v>485.29021710894841</c:v>
                </c:pt>
                <c:pt idx="332">
                  <c:v>475.754093905974</c:v>
                </c:pt>
                <c:pt idx="333">
                  <c:v>466.18462624124152</c:v>
                </c:pt>
                <c:pt idx="334">
                  <c:v>456.58231740383752</c:v>
                </c:pt>
                <c:pt idx="335">
                  <c:v>446.94766661974091</c:v>
                </c:pt>
                <c:pt idx="336">
                  <c:v>437.28116902536215</c:v>
                </c:pt>
                <c:pt idx="337">
                  <c:v>427.5833156429822</c:v>
                </c:pt>
                <c:pt idx="338">
                  <c:v>417.85459335805558</c:v>
                </c:pt>
                <c:pt idx="339">
                  <c:v>408.09548489834151</c:v>
                </c:pt>
                <c:pt idx="340">
                  <c:v>398.30646881482789</c:v>
                </c:pt>
                <c:pt idx="341">
                  <c:v>388.48801946441199</c:v>
                </c:pt>
                <c:pt idx="342">
                  <c:v>378.64060699430155</c:v>
                </c:pt>
                <c:pt idx="343">
                  <c:v>368.76469732810045</c:v>
                </c:pt>
                <c:pt idx="344">
                  <c:v>358.86075215354271</c:v>
                </c:pt>
                <c:pt idx="345">
                  <c:v>348.92922891183849</c:v>
                </c:pt>
                <c:pt idx="346">
                  <c:v>338.97058078859612</c:v>
                </c:pt>
                <c:pt idx="347">
                  <c:v>328.98525670628396</c:v>
                </c:pt>
                <c:pt idx="348">
                  <c:v>318.97370131819576</c:v>
                </c:pt>
                <c:pt idx="349">
                  <c:v>308.93635500388422</c:v>
                </c:pt>
                <c:pt idx="350">
                  <c:v>298.87365386602647</c:v>
                </c:pt>
                <c:pt idx="351">
                  <c:v>288.78602972868595</c:v>
                </c:pt>
                <c:pt idx="352">
                  <c:v>278.67391013693521</c:v>
                </c:pt>
                <c:pt idx="353">
                  <c:v>268.53771835780447</c:v>
                </c:pt>
                <c:pt idx="354">
                  <c:v>258.37787338252099</c:v>
                </c:pt>
                <c:pt idx="355">
                  <c:v>248.19478993000413</c:v>
                </c:pt>
                <c:pt idx="356">
                  <c:v>237.98887845158214</c:v>
                </c:pt>
                <c:pt idx="357">
                  <c:v>227.76054513689584</c:v>
                </c:pt>
                <c:pt idx="358">
                  <c:v>217.51019192095595</c:v>
                </c:pt>
                <c:pt idx="359">
                  <c:v>207.23821649231988</c:v>
                </c:pt>
                <c:pt idx="360">
                  <c:v>196.94501230235514</c:v>
                </c:pt>
                <c:pt idx="361">
                  <c:v>186.63096857555635</c:v>
                </c:pt>
                <c:pt idx="362">
                  <c:v>176.29647032088332</c:v>
                </c:pt>
                <c:pt idx="363">
                  <c:v>165.94189834408795</c:v>
                </c:pt>
                <c:pt idx="364">
                  <c:v>155.56762926099847</c:v>
                </c:pt>
                <c:pt idx="365">
                  <c:v>145.17403551172944</c:v>
                </c:pt>
                <c:pt idx="366">
                  <c:v>134.76148537578661</c:v>
                </c:pt>
                <c:pt idx="367">
                  <c:v>124.33034298803619</c:v>
                </c:pt>
                <c:pt idx="368">
                  <c:v>113.88096835550856</c:v>
                </c:pt>
                <c:pt idx="369">
                  <c:v>103.41371737500639</c:v>
                </c:pt>
                <c:pt idx="370">
                  <c:v>92.928941851488531</c:v>
                </c:pt>
                <c:pt idx="371">
                  <c:v>82.426989517200496</c:v>
                </c:pt>
                <c:pt idx="372">
                  <c:v>71.908204051523498</c:v>
                </c:pt>
                <c:pt idx="373">
                  <c:v>61.372925101514092</c:v>
                </c:pt>
                <c:pt idx="374">
                  <c:v>50.821488303107266</c:v>
                </c:pt>
                <c:pt idx="375">
                  <c:v>40.254225302955945</c:v>
                </c:pt>
                <c:pt idx="376">
                  <c:v>29.671463780880597</c:v>
                </c:pt>
                <c:pt idx="377">
                  <c:v>19.07352747290307</c:v>
                </c:pt>
                <c:pt idx="378">
                  <c:v>8.4607361948391766</c:v>
                </c:pt>
                <c:pt idx="379">
                  <c:v>-2.1665941335748737</c:v>
                </c:pt>
                <c:pt idx="380">
                  <c:v>-2.1772286619699859</c:v>
                </c:pt>
                <c:pt idx="381">
                  <c:v>-2.187863204436888</c:v>
                </c:pt>
                <c:pt idx="382">
                  <c:v>-2.1984977609752741</c:v>
                </c:pt>
                <c:pt idx="383">
                  <c:v>-2.2091323315848381</c:v>
                </c:pt>
                <c:pt idx="384">
                  <c:v>-2.2197669162652747</c:v>
                </c:pt>
                <c:pt idx="385">
                  <c:v>-2.2304015150162777</c:v>
                </c:pt>
                <c:pt idx="386">
                  <c:v>-2.2410361278375417</c:v>
                </c:pt>
                <c:pt idx="387">
                  <c:v>-2.2516707547287611</c:v>
                </c:pt>
                <c:pt idx="388">
                  <c:v>-2.26230539568963</c:v>
                </c:pt>
                <c:pt idx="389">
                  <c:v>-2.2729400507198423</c:v>
                </c:pt>
                <c:pt idx="390">
                  <c:v>-2.2835747198190925</c:v>
                </c:pt>
                <c:pt idx="391">
                  <c:v>-2.2942094029870748</c:v>
                </c:pt>
                <c:pt idx="392">
                  <c:v>-2.3048441002234834</c:v>
                </c:pt>
                <c:pt idx="393">
                  <c:v>-2.3154788115280129</c:v>
                </c:pt>
                <c:pt idx="394">
                  <c:v>-2.3261135369003574</c:v>
                </c:pt>
                <c:pt idx="395">
                  <c:v>-2.3367482763402108</c:v>
                </c:pt>
                <c:pt idx="396">
                  <c:v>-2.347383029847268</c:v>
                </c:pt>
                <c:pt idx="397">
                  <c:v>-2.3580177974212226</c:v>
                </c:pt>
                <c:pt idx="398">
                  <c:v>-2.3686525790617696</c:v>
                </c:pt>
                <c:pt idx="399">
                  <c:v>-2.3792873747686025</c:v>
                </c:pt>
                <c:pt idx="400">
                  <c:v>-2.3899221845414163</c:v>
                </c:pt>
                <c:pt idx="401">
                  <c:v>-2.4005570083799048</c:v>
                </c:pt>
                <c:pt idx="402">
                  <c:v>-2.4111918462837627</c:v>
                </c:pt>
                <c:pt idx="403">
                  <c:v>-2.4218266982526839</c:v>
                </c:pt>
                <c:pt idx="404">
                  <c:v>-2.432461564286363</c:v>
                </c:pt>
                <c:pt idx="405">
                  <c:v>-2.4430964443844942</c:v>
                </c:pt>
                <c:pt idx="406">
                  <c:v>-2.4537313385467718</c:v>
                </c:pt>
                <c:pt idx="407">
                  <c:v>-2.4643662467728902</c:v>
                </c:pt>
                <c:pt idx="408">
                  <c:v>-2.4750011690625433</c:v>
                </c:pt>
                <c:pt idx="409">
                  <c:v>-2.4856361054154261</c:v>
                </c:pt>
                <c:pt idx="410">
                  <c:v>-2.4962710558312327</c:v>
                </c:pt>
                <c:pt idx="411">
                  <c:v>-2.5069060203096569</c:v>
                </c:pt>
                <c:pt idx="412">
                  <c:v>-2.5175409988503938</c:v>
                </c:pt>
                <c:pt idx="413">
                  <c:v>-2.5281759914531374</c:v>
                </c:pt>
                <c:pt idx="414">
                  <c:v>-2.5388109981175817</c:v>
                </c:pt>
                <c:pt idx="415">
                  <c:v>-2.5494460188434216</c:v>
                </c:pt>
                <c:pt idx="416">
                  <c:v>-2.5600810536303511</c:v>
                </c:pt>
                <c:pt idx="417">
                  <c:v>-2.5707161024780647</c:v>
                </c:pt>
                <c:pt idx="418">
                  <c:v>-2.5813511653862569</c:v>
                </c:pt>
                <c:pt idx="419">
                  <c:v>-2.5919862423546216</c:v>
                </c:pt>
                <c:pt idx="420">
                  <c:v>-2.6026213333828534</c:v>
                </c:pt>
                <c:pt idx="421">
                  <c:v>-2.6132564384706467</c:v>
                </c:pt>
                <c:pt idx="422">
                  <c:v>-2.623891557617696</c:v>
                </c:pt>
                <c:pt idx="423">
                  <c:v>-2.6345266908236957</c:v>
                </c:pt>
                <c:pt idx="424">
                  <c:v>-2.6451618380883399</c:v>
                </c:pt>
                <c:pt idx="425">
                  <c:v>-2.6557969994113231</c:v>
                </c:pt>
                <c:pt idx="426">
                  <c:v>-2.6664321747923396</c:v>
                </c:pt>
                <c:pt idx="427">
                  <c:v>-2.677067364231084</c:v>
                </c:pt>
                <c:pt idx="428">
                  <c:v>-2.6877025677272508</c:v>
                </c:pt>
                <c:pt idx="429">
                  <c:v>-2.6983377852805344</c:v>
                </c:pt>
                <c:pt idx="430">
                  <c:v>-2.7089730168906287</c:v>
                </c:pt>
                <c:pt idx="431">
                  <c:v>-2.7196082625572284</c:v>
                </c:pt>
                <c:pt idx="432">
                  <c:v>-2.7302435222800279</c:v>
                </c:pt>
                <c:pt idx="433">
                  <c:v>-2.7408787960587215</c:v>
                </c:pt>
                <c:pt idx="434">
                  <c:v>-2.7515140838930039</c:v>
                </c:pt>
                <c:pt idx="435">
                  <c:v>-2.7621493857825694</c:v>
                </c:pt>
                <c:pt idx="436">
                  <c:v>-2.7727847017271126</c:v>
                </c:pt>
                <c:pt idx="437">
                  <c:v>-2.7834200317263273</c:v>
                </c:pt>
                <c:pt idx="438">
                  <c:v>-2.7940553757799087</c:v>
                </c:pt>
                <c:pt idx="439">
                  <c:v>-2.8046907338875506</c:v>
                </c:pt>
                <c:pt idx="440">
                  <c:v>-2.8153261060489481</c:v>
                </c:pt>
                <c:pt idx="441">
                  <c:v>-2.825961492263795</c:v>
                </c:pt>
                <c:pt idx="442">
                  <c:v>-2.8365968925317859</c:v>
                </c:pt>
                <c:pt idx="443">
                  <c:v>-2.8472323068526153</c:v>
                </c:pt>
                <c:pt idx="444">
                  <c:v>-2.857867735225978</c:v>
                </c:pt>
                <c:pt idx="445">
                  <c:v>-2.8685031776515681</c:v>
                </c:pt>
                <c:pt idx="446">
                  <c:v>-2.8791386341290801</c:v>
                </c:pt>
                <c:pt idx="447">
                  <c:v>-2.8897741046582084</c:v>
                </c:pt>
                <c:pt idx="448">
                  <c:v>-2.9004095892386479</c:v>
                </c:pt>
                <c:pt idx="449">
                  <c:v>-2.9110450878700926</c:v>
                </c:pt>
                <c:pt idx="450">
                  <c:v>-2.9216806005522371</c:v>
                </c:pt>
                <c:pt idx="451">
                  <c:v>-2.9323161272847758</c:v>
                </c:pt>
                <c:pt idx="452">
                  <c:v>-2.9429516680674035</c:v>
                </c:pt>
                <c:pt idx="453">
                  <c:v>-2.9535872228998143</c:v>
                </c:pt>
                <c:pt idx="454">
                  <c:v>-2.9642227917817028</c:v>
                </c:pt>
                <c:pt idx="455">
                  <c:v>-2.9748583747127637</c:v>
                </c:pt>
                <c:pt idx="456">
                  <c:v>-2.9854939716926912</c:v>
                </c:pt>
                <c:pt idx="457">
                  <c:v>-2.99612958272118</c:v>
                </c:pt>
                <c:pt idx="458">
                  <c:v>-3.0067652077979248</c:v>
                </c:pt>
                <c:pt idx="459">
                  <c:v>-3.0174008469226199</c:v>
                </c:pt>
                <c:pt idx="460">
                  <c:v>-3.0280365000949594</c:v>
                </c:pt>
                <c:pt idx="461">
                  <c:v>-3.0386721673146386</c:v>
                </c:pt>
                <c:pt idx="462">
                  <c:v>-3.0493078485813516</c:v>
                </c:pt>
                <c:pt idx="463">
                  <c:v>-3.0599435438947928</c:v>
                </c:pt>
                <c:pt idx="464">
                  <c:v>-3.0705792532546567</c:v>
                </c:pt>
                <c:pt idx="465">
                  <c:v>-3.0812149766606383</c:v>
                </c:pt>
                <c:pt idx="466">
                  <c:v>-3.0918507141124318</c:v>
                </c:pt>
                <c:pt idx="467">
                  <c:v>-3.102486465609732</c:v>
                </c:pt>
                <c:pt idx="468">
                  <c:v>-3.1131222311522331</c:v>
                </c:pt>
                <c:pt idx="469">
                  <c:v>-3.1237580107396297</c:v>
                </c:pt>
                <c:pt idx="470">
                  <c:v>-3.1343938043716166</c:v>
                </c:pt>
                <c:pt idx="471">
                  <c:v>-3.145029612047888</c:v>
                </c:pt>
                <c:pt idx="472">
                  <c:v>-3.1556654337681387</c:v>
                </c:pt>
                <c:pt idx="473">
                  <c:v>-3.1663012695320631</c:v>
                </c:pt>
                <c:pt idx="474">
                  <c:v>-3.1769371193393563</c:v>
                </c:pt>
                <c:pt idx="475">
                  <c:v>-3.1875729831897122</c:v>
                </c:pt>
                <c:pt idx="476">
                  <c:v>-3.1982088610828256</c:v>
                </c:pt>
                <c:pt idx="477">
                  <c:v>-3.2088447530183912</c:v>
                </c:pt>
                <c:pt idx="478">
                  <c:v>-3.2194806589961038</c:v>
                </c:pt>
                <c:pt idx="479">
                  <c:v>-3.2301165790156574</c:v>
                </c:pt>
                <c:pt idx="480">
                  <c:v>-3.2407525130767469</c:v>
                </c:pt>
                <c:pt idx="481">
                  <c:v>-3.2513884611790669</c:v>
                </c:pt>
                <c:pt idx="482">
                  <c:v>-3.2620244233223121</c:v>
                </c:pt>
                <c:pt idx="483">
                  <c:v>-3.2726603995061767</c:v>
                </c:pt>
                <c:pt idx="484">
                  <c:v>-3.283296389730356</c:v>
                </c:pt>
                <c:pt idx="485">
                  <c:v>-3.293932393994544</c:v>
                </c:pt>
                <c:pt idx="486">
                  <c:v>-3.3045684122984356</c:v>
                </c:pt>
                <c:pt idx="487">
                  <c:v>-3.3152044446417253</c:v>
                </c:pt>
                <c:pt idx="488">
                  <c:v>-3.3258404910241075</c:v>
                </c:pt>
                <c:pt idx="489">
                  <c:v>-3.3364765514452772</c:v>
                </c:pt>
                <c:pt idx="490">
                  <c:v>-3.3471126259049289</c:v>
                </c:pt>
                <c:pt idx="491">
                  <c:v>-3.3577487144027574</c:v>
                </c:pt>
                <c:pt idx="492">
                  <c:v>-3.3683848169384571</c:v>
                </c:pt>
                <c:pt idx="493">
                  <c:v>-3.3790209335117227</c:v>
                </c:pt>
                <c:pt idx="494">
                  <c:v>-3.389657064122249</c:v>
                </c:pt>
                <c:pt idx="495">
                  <c:v>-3.4002932087697304</c:v>
                </c:pt>
                <c:pt idx="496">
                  <c:v>-3.4109293674538614</c:v>
                </c:pt>
                <c:pt idx="497">
                  <c:v>-3.421565540174337</c:v>
                </c:pt>
                <c:pt idx="498">
                  <c:v>-3.4322017269308516</c:v>
                </c:pt>
                <c:pt idx="499">
                  <c:v>-3.4428379277231</c:v>
                </c:pt>
                <c:pt idx="500">
                  <c:v>-3.4534741425507769</c:v>
                </c:pt>
                <c:pt idx="501">
                  <c:v>-3.464110371413577</c:v>
                </c:pt>
                <c:pt idx="502">
                  <c:v>-3.4747466143111949</c:v>
                </c:pt>
                <c:pt idx="503">
                  <c:v>-3.4853828712433255</c:v>
                </c:pt>
                <c:pt idx="504">
                  <c:v>-3.4960191422096631</c:v>
                </c:pt>
                <c:pt idx="505">
                  <c:v>-3.5066554272099029</c:v>
                </c:pt>
                <c:pt idx="506">
                  <c:v>-3.5172917262437391</c:v>
                </c:pt>
                <c:pt idx="507">
                  <c:v>-3.5279280393108663</c:v>
                </c:pt>
                <c:pt idx="508">
                  <c:v>-3.5385643664109798</c:v>
                </c:pt>
                <c:pt idx="509">
                  <c:v>-3.5492007075437737</c:v>
                </c:pt>
                <c:pt idx="510">
                  <c:v>-3.5598370627089428</c:v>
                </c:pt>
                <c:pt idx="511">
                  <c:v>-3.5704734319061822</c:v>
                </c:pt>
                <c:pt idx="512">
                  <c:v>-3.5811098151351861</c:v>
                </c:pt>
                <c:pt idx="513">
                  <c:v>-3.5917462123956496</c:v>
                </c:pt>
                <c:pt idx="514">
                  <c:v>-3.6023826236872676</c:v>
                </c:pt>
                <c:pt idx="515">
                  <c:v>-3.6130190490097345</c:v>
                </c:pt>
                <c:pt idx="516">
                  <c:v>-3.6236554883627448</c:v>
                </c:pt>
                <c:pt idx="517">
                  <c:v>-3.6342919417459933</c:v>
                </c:pt>
                <c:pt idx="518">
                  <c:v>-3.6449284091591752</c:v>
                </c:pt>
                <c:pt idx="519">
                  <c:v>-3.6555648906019851</c:v>
                </c:pt>
                <c:pt idx="520">
                  <c:v>-3.6662013860741176</c:v>
                </c:pt>
                <c:pt idx="521">
                  <c:v>-3.6768378955752672</c:v>
                </c:pt>
                <c:pt idx="522">
                  <c:v>-3.6874744191051287</c:v>
                </c:pt>
                <c:pt idx="523">
                  <c:v>-3.6981109566633972</c:v>
                </c:pt>
                <c:pt idx="524">
                  <c:v>-3.7087475082497674</c:v>
                </c:pt>
                <c:pt idx="525">
                  <c:v>-3.7193840738639339</c:v>
                </c:pt>
                <c:pt idx="526">
                  <c:v>-3.7300206535055915</c:v>
                </c:pt>
                <c:pt idx="527">
                  <c:v>-3.7406572471744353</c:v>
                </c:pt>
                <c:pt idx="528">
                  <c:v>-3.7512938548701595</c:v>
                </c:pt>
                <c:pt idx="529">
                  <c:v>-3.7619304765924593</c:v>
                </c:pt>
                <c:pt idx="530">
                  <c:v>-3.7725671123410289</c:v>
                </c:pt>
                <c:pt idx="531">
                  <c:v>-3.7832037621155639</c:v>
                </c:pt>
                <c:pt idx="532">
                  <c:v>-3.7938404259157585</c:v>
                </c:pt>
                <c:pt idx="533">
                  <c:v>-3.8044771037413079</c:v>
                </c:pt>
                <c:pt idx="534">
                  <c:v>-3.8151137955919063</c:v>
                </c:pt>
                <c:pt idx="535">
                  <c:v>-3.8257505014672493</c:v>
                </c:pt>
                <c:pt idx="536">
                  <c:v>-3.8363872213670311</c:v>
                </c:pt>
                <c:pt idx="537">
                  <c:v>-3.8470239552909464</c:v>
                </c:pt>
                <c:pt idx="538">
                  <c:v>-3.8576607032386905</c:v>
                </c:pt>
                <c:pt idx="539">
                  <c:v>-3.8682974652099578</c:v>
                </c:pt>
                <c:pt idx="540">
                  <c:v>-3.8789342412044436</c:v>
                </c:pt>
                <c:pt idx="541">
                  <c:v>-3.8895710312218421</c:v>
                </c:pt>
                <c:pt idx="542">
                  <c:v>-3.9002078352618486</c:v>
                </c:pt>
                <c:pt idx="543">
                  <c:v>-3.9108446533241579</c:v>
                </c:pt>
                <c:pt idx="544">
                  <c:v>-3.9214814854084645</c:v>
                </c:pt>
                <c:pt idx="545">
                  <c:v>-3.9321183315144634</c:v>
                </c:pt>
                <c:pt idx="546">
                  <c:v>-3.9427551916418495</c:v>
                </c:pt>
                <c:pt idx="547">
                  <c:v>-3.9533920657903177</c:v>
                </c:pt>
                <c:pt idx="548">
                  <c:v>-3.9640289539595628</c:v>
                </c:pt>
                <c:pt idx="549">
                  <c:v>-3.9746658561492798</c:v>
                </c:pt>
                <c:pt idx="550">
                  <c:v>-3.9853027723591632</c:v>
                </c:pt>
                <c:pt idx="551">
                  <c:v>-3.9959397025889083</c:v>
                </c:pt>
                <c:pt idx="552">
                  <c:v>-4.0065766468382096</c:v>
                </c:pt>
                <c:pt idx="553">
                  <c:v>-4.017213605106762</c:v>
                </c:pt>
                <c:pt idx="554">
                  <c:v>-4.0278505773942603</c:v>
                </c:pt>
                <c:pt idx="555">
                  <c:v>-4.0384875637004001</c:v>
                </c:pt>
                <c:pt idx="556">
                  <c:v>-4.0491245640248756</c:v>
                </c:pt>
                <c:pt idx="557">
                  <c:v>-4.0597615783673815</c:v>
                </c:pt>
                <c:pt idx="558">
                  <c:v>-4.070398606727613</c:v>
                </c:pt>
                <c:pt idx="559">
                  <c:v>-4.0810356491052646</c:v>
                </c:pt>
                <c:pt idx="560">
                  <c:v>-4.0916727055000317</c:v>
                </c:pt>
                <c:pt idx="561">
                  <c:v>-4.1023097759116087</c:v>
                </c:pt>
                <c:pt idx="562">
                  <c:v>-4.112946860339691</c:v>
                </c:pt>
                <c:pt idx="563">
                  <c:v>-4.123583958783974</c:v>
                </c:pt>
                <c:pt idx="564">
                  <c:v>-4.1342210712441512</c:v>
                </c:pt>
                <c:pt idx="565">
                  <c:v>-4.1448581977199188</c:v>
                </c:pt>
                <c:pt idx="566">
                  <c:v>-4.1554953382109714</c:v>
                </c:pt>
                <c:pt idx="567">
                  <c:v>-4.1661324927170034</c:v>
                </c:pt>
                <c:pt idx="568">
                  <c:v>-4.1767696612377101</c:v>
                </c:pt>
                <c:pt idx="569">
                  <c:v>-4.187406843772786</c:v>
                </c:pt>
                <c:pt idx="570">
                  <c:v>-4.1980440403219266</c:v>
                </c:pt>
                <c:pt idx="571">
                  <c:v>-4.2086812508848261</c:v>
                </c:pt>
                <c:pt idx="572">
                  <c:v>-4.2193184754611801</c:v>
                </c:pt>
                <c:pt idx="573">
                  <c:v>-4.2299557140506838</c:v>
                </c:pt>
                <c:pt idx="574">
                  <c:v>-4.2405929666530318</c:v>
                </c:pt>
                <c:pt idx="575">
                  <c:v>-4.2512302332679184</c:v>
                </c:pt>
                <c:pt idx="576">
                  <c:v>-4.261867513895039</c:v>
                </c:pt>
                <c:pt idx="577">
                  <c:v>-4.2725048085340891</c:v>
                </c:pt>
                <c:pt idx="578">
                  <c:v>-4.283142117184763</c:v>
                </c:pt>
                <c:pt idx="579">
                  <c:v>-4.2937794398467561</c:v>
                </c:pt>
                <c:pt idx="580">
                  <c:v>-4.304416776519763</c:v>
                </c:pt>
                <c:pt idx="581">
                  <c:v>-4.3150541272034788</c:v>
                </c:pt>
                <c:pt idx="582">
                  <c:v>-4.3256914918975991</c:v>
                </c:pt>
                <c:pt idx="583">
                  <c:v>-4.3363288706018182</c:v>
                </c:pt>
                <c:pt idx="584">
                  <c:v>-4.3469662633158306</c:v>
                </c:pt>
                <c:pt idx="585">
                  <c:v>-4.3576036700393326</c:v>
                </c:pt>
                <c:pt idx="586">
                  <c:v>-4.3682410907720177</c:v>
                </c:pt>
                <c:pt idx="587">
                  <c:v>-4.3788785255135823</c:v>
                </c:pt>
                <c:pt idx="588">
                  <c:v>-4.3895159742637206</c:v>
                </c:pt>
                <c:pt idx="589">
                  <c:v>-4.4001534370221274</c:v>
                </c:pt>
                <c:pt idx="590">
                  <c:v>-4.4107909137884986</c:v>
                </c:pt>
                <c:pt idx="591">
                  <c:v>-4.4214284045625281</c:v>
                </c:pt>
                <c:pt idx="592">
                  <c:v>-4.4320659093439119</c:v>
                </c:pt>
                <c:pt idx="593">
                  <c:v>-4.4427034281323445</c:v>
                </c:pt>
                <c:pt idx="594">
                  <c:v>-4.4533409609275214</c:v>
                </c:pt>
                <c:pt idx="595">
                  <c:v>-4.463978507729137</c:v>
                </c:pt>
                <c:pt idx="596">
                  <c:v>-4.4746160685368865</c:v>
                </c:pt>
                <c:pt idx="597">
                  <c:v>-4.4852536433504646</c:v>
                </c:pt>
                <c:pt idx="598">
                  <c:v>-4.4958912321695674</c:v>
                </c:pt>
                <c:pt idx="599">
                  <c:v>-4.5065288349938895</c:v>
                </c:pt>
                <c:pt idx="600">
                  <c:v>-4.5171664518231252</c:v>
                </c:pt>
                <c:pt idx="601">
                  <c:v>-4.5278040826569699</c:v>
                </c:pt>
                <c:pt idx="602">
                  <c:v>-4.538441727495119</c:v>
                </c:pt>
                <c:pt idx="603">
                  <c:v>-4.5490793863372669</c:v>
                </c:pt>
                <c:pt idx="604">
                  <c:v>-4.55971705918311</c:v>
                </c:pt>
                <c:pt idx="605">
                  <c:v>-4.5703547460323417</c:v>
                </c:pt>
                <c:pt idx="606">
                  <c:v>-4.5809924468846583</c:v>
                </c:pt>
                <c:pt idx="607">
                  <c:v>-4.5916301617397544</c:v>
                </c:pt>
                <c:pt idx="608">
                  <c:v>-4.6022678905973251</c:v>
                </c:pt>
                <c:pt idx="609">
                  <c:v>-4.6129056334570659</c:v>
                </c:pt>
                <c:pt idx="610">
                  <c:v>-4.6235433903186713</c:v>
                </c:pt>
                <c:pt idx="611">
                  <c:v>-4.6341811611818367</c:v>
                </c:pt>
                <c:pt idx="612">
                  <c:v>-4.6448189460462563</c:v>
                </c:pt>
                <c:pt idx="613">
                  <c:v>-4.6554567449116266</c:v>
                </c:pt>
                <c:pt idx="614">
                  <c:v>-4.666094557777642</c:v>
                </c:pt>
                <c:pt idx="615">
                  <c:v>-4.676732384643997</c:v>
                </c:pt>
                <c:pt idx="616">
                  <c:v>-4.6873702255103877</c:v>
                </c:pt>
                <c:pt idx="617">
                  <c:v>-4.6980080803765087</c:v>
                </c:pt>
                <c:pt idx="618">
                  <c:v>-4.7086459492420554</c:v>
                </c:pt>
                <c:pt idx="619">
                  <c:v>-4.719283832106723</c:v>
                </c:pt>
                <c:pt idx="620">
                  <c:v>-4.729921728970206</c:v>
                </c:pt>
                <c:pt idx="621">
                  <c:v>-4.7405596398321999</c:v>
                </c:pt>
                <c:pt idx="622">
                  <c:v>-4.7511975646923998</c:v>
                </c:pt>
                <c:pt idx="623">
                  <c:v>-4.7618355035505013</c:v>
                </c:pt>
                <c:pt idx="624">
                  <c:v>-4.7724734564061988</c:v>
                </c:pt>
                <c:pt idx="625">
                  <c:v>-4.7831114232591876</c:v>
                </c:pt>
                <c:pt idx="626">
                  <c:v>-4.7937494041091631</c:v>
                </c:pt>
                <c:pt idx="627">
                  <c:v>-4.8043873989558206</c:v>
                </c:pt>
                <c:pt idx="628">
                  <c:v>-4.8150254077988546</c:v>
                </c:pt>
                <c:pt idx="629">
                  <c:v>-4.8256634306379604</c:v>
                </c:pt>
                <c:pt idx="630">
                  <c:v>-4.8363014674728335</c:v>
                </c:pt>
                <c:pt idx="631">
                  <c:v>-4.8469395183031692</c:v>
                </c:pt>
                <c:pt idx="632">
                  <c:v>-4.8575775831286618</c:v>
                </c:pt>
                <c:pt idx="633">
                  <c:v>-4.8682156619490078</c:v>
                </c:pt>
                <c:pt idx="634">
                  <c:v>-4.8788537547639015</c:v>
                </c:pt>
                <c:pt idx="635">
                  <c:v>-4.8894918615730383</c:v>
                </c:pt>
                <c:pt idx="636">
                  <c:v>-4.9001299823761135</c:v>
                </c:pt>
                <c:pt idx="637">
                  <c:v>-4.9107681171728217</c:v>
                </c:pt>
                <c:pt idx="638">
                  <c:v>-4.9214062659628581</c:v>
                </c:pt>
                <c:pt idx="639">
                  <c:v>-4.9320444287459182</c:v>
                </c:pt>
                <c:pt idx="640">
                  <c:v>-4.9426826055216972</c:v>
                </c:pt>
                <c:pt idx="641">
                  <c:v>-4.9533207962898906</c:v>
                </c:pt>
                <c:pt idx="642">
                  <c:v>-4.9639590010501937</c:v>
                </c:pt>
                <c:pt idx="643">
                  <c:v>-4.974597219802301</c:v>
                </c:pt>
                <c:pt idx="644">
                  <c:v>-4.9852354525459086</c:v>
                </c:pt>
                <c:pt idx="645">
                  <c:v>-4.9958736992807111</c:v>
                </c:pt>
                <c:pt idx="646">
                  <c:v>-5.0065119600064039</c:v>
                </c:pt>
                <c:pt idx="647">
                  <c:v>-5.0171502347226813</c:v>
                </c:pt>
                <c:pt idx="648">
                  <c:v>-5.0277885234292397</c:v>
                </c:pt>
                <c:pt idx="649">
                  <c:v>-5.0384268261257743</c:v>
                </c:pt>
                <c:pt idx="650">
                  <c:v>-5.0490651428119797</c:v>
                </c:pt>
                <c:pt idx="651">
                  <c:v>-5.0597034734875512</c:v>
                </c:pt>
                <c:pt idx="652">
                  <c:v>-5.0703418181521842</c:v>
                </c:pt>
                <c:pt idx="653">
                  <c:v>-5.080980176805574</c:v>
                </c:pt>
                <c:pt idx="654">
                  <c:v>-5.091618549447416</c:v>
                </c:pt>
                <c:pt idx="655">
                  <c:v>-5.1022569360774055</c:v>
                </c:pt>
                <c:pt idx="656">
                  <c:v>-5.1128953366952379</c:v>
                </c:pt>
                <c:pt idx="657">
                  <c:v>-5.1235337513006076</c:v>
                </c:pt>
                <c:pt idx="658">
                  <c:v>-5.134172179893211</c:v>
                </c:pt>
                <c:pt idx="659">
                  <c:v>-5.1448106224727423</c:v>
                </c:pt>
                <c:pt idx="660">
                  <c:v>-5.1554490790388972</c:v>
                </c:pt>
                <c:pt idx="661">
                  <c:v>-5.1660875495913707</c:v>
                </c:pt>
                <c:pt idx="662">
                  <c:v>-5.1767260341298584</c:v>
                </c:pt>
                <c:pt idx="663">
                  <c:v>-5.1873645326540556</c:v>
                </c:pt>
                <c:pt idx="664">
                  <c:v>-5.1980030451636576</c:v>
                </c:pt>
                <c:pt idx="665">
                  <c:v>-5.2086415716583598</c:v>
                </c:pt>
                <c:pt idx="666">
                  <c:v>-5.2192801121378576</c:v>
                </c:pt>
                <c:pt idx="667">
                  <c:v>-5.2299186666018453</c:v>
                </c:pt>
                <c:pt idx="668">
                  <c:v>-5.2405572350500194</c:v>
                </c:pt>
                <c:pt idx="669">
                  <c:v>-5.251195817482075</c:v>
                </c:pt>
                <c:pt idx="670">
                  <c:v>-5.2618344138977067</c:v>
                </c:pt>
                <c:pt idx="671">
                  <c:v>-5.2724730242966107</c:v>
                </c:pt>
                <c:pt idx="672">
                  <c:v>-5.2831116486784815</c:v>
                </c:pt>
                <c:pt idx="673">
                  <c:v>-5.2937502870430144</c:v>
                </c:pt>
                <c:pt idx="674">
                  <c:v>-5.3043889393899057</c:v>
                </c:pt>
                <c:pt idx="675">
                  <c:v>-5.3150276057188499</c:v>
                </c:pt>
                <c:pt idx="676">
                  <c:v>-5.3256662860295423</c:v>
                </c:pt>
                <c:pt idx="677">
                  <c:v>-5.3363049803216791</c:v>
                </c:pt>
                <c:pt idx="678">
                  <c:v>-5.3469436885949548</c:v>
                </c:pt>
                <c:pt idx="679">
                  <c:v>-5.3575824108490648</c:v>
                </c:pt>
                <c:pt idx="680">
                  <c:v>-5.3682211470837045</c:v>
                </c:pt>
                <c:pt idx="681">
                  <c:v>-5.3788598972985691</c:v>
                </c:pt>
                <c:pt idx="682">
                  <c:v>-5.3894986614933549</c:v>
                </c:pt>
                <c:pt idx="683">
                  <c:v>-5.4001374396677564</c:v>
                </c:pt>
                <c:pt idx="684">
                  <c:v>-5.4107762318214689</c:v>
                </c:pt>
                <c:pt idx="685">
                  <c:v>-5.4214150379541879</c:v>
                </c:pt>
                <c:pt idx="686">
                  <c:v>-5.4320538580656086</c:v>
                </c:pt>
                <c:pt idx="687">
                  <c:v>-5.4426926921554273</c:v>
                </c:pt>
                <c:pt idx="688">
                  <c:v>-5.4533315402233384</c:v>
                </c:pt>
                <c:pt idx="689">
                  <c:v>-5.4639704022690374</c:v>
                </c:pt>
                <c:pt idx="690">
                  <c:v>-5.4746092782922204</c:v>
                </c:pt>
                <c:pt idx="691">
                  <c:v>-5.485248168292582</c:v>
                </c:pt>
                <c:pt idx="692">
                  <c:v>-5.4958870722698174</c:v>
                </c:pt>
                <c:pt idx="693">
                  <c:v>-5.506525990223623</c:v>
                </c:pt>
                <c:pt idx="694">
                  <c:v>-5.5171649221536931</c:v>
                </c:pt>
                <c:pt idx="695">
                  <c:v>-5.5278038680597241</c:v>
                </c:pt>
                <c:pt idx="696">
                  <c:v>-5.5384428279414104</c:v>
                </c:pt>
                <c:pt idx="697">
                  <c:v>-5.5490818017984482</c:v>
                </c:pt>
                <c:pt idx="698">
                  <c:v>-5.559720789630533</c:v>
                </c:pt>
                <c:pt idx="699">
                  <c:v>-5.5703597914373599</c:v>
                </c:pt>
                <c:pt idx="700">
                  <c:v>-5.5809988072186236</c:v>
                </c:pt>
                <c:pt idx="701">
                  <c:v>-5.5916378369740203</c:v>
                </c:pt>
                <c:pt idx="702">
                  <c:v>-5.6022768807032453</c:v>
                </c:pt>
                <c:pt idx="703">
                  <c:v>-5.6129159384059948</c:v>
                </c:pt>
                <c:pt idx="704">
                  <c:v>-5.6235550100819633</c:v>
                </c:pt>
                <c:pt idx="705">
                  <c:v>-5.6341940957308463</c:v>
                </c:pt>
                <c:pt idx="706">
                  <c:v>-5.644833195352339</c:v>
                </c:pt>
                <c:pt idx="707">
                  <c:v>-5.6554723089461376</c:v>
                </c:pt>
                <c:pt idx="708">
                  <c:v>-5.6661114365119376</c:v>
                </c:pt>
                <c:pt idx="709">
                  <c:v>-5.6767505780494334</c:v>
                </c:pt>
                <c:pt idx="710">
                  <c:v>-5.6873897335583212</c:v>
                </c:pt>
                <c:pt idx="711">
                  <c:v>-5.6980289030382965</c:v>
                </c:pt>
                <c:pt idx="712">
                  <c:v>-5.7086680864890544</c:v>
                </c:pt>
                <c:pt idx="713">
                  <c:v>-5.7193072839102905</c:v>
                </c:pt>
                <c:pt idx="714">
                  <c:v>-5.729946495301701</c:v>
                </c:pt>
                <c:pt idx="715">
                  <c:v>-5.7405857206629802</c:v>
                </c:pt>
                <c:pt idx="716">
                  <c:v>-5.7512249599938245</c:v>
                </c:pt>
                <c:pt idx="717">
                  <c:v>-5.7618642132939293</c:v>
                </c:pt>
                <c:pt idx="718">
                  <c:v>-5.7725034805629898</c:v>
                </c:pt>
                <c:pt idx="719">
                  <c:v>-5.7831427618007014</c:v>
                </c:pt>
                <c:pt idx="720">
                  <c:v>-5.7937820570067595</c:v>
                </c:pt>
                <c:pt idx="721">
                  <c:v>-5.8044213661808595</c:v>
                </c:pt>
                <c:pt idx="722">
                  <c:v>-5.8150606893226975</c:v>
                </c:pt>
                <c:pt idx="723">
                  <c:v>-5.8257000264319689</c:v>
                </c:pt>
                <c:pt idx="724">
                  <c:v>-5.8363393775083692</c:v>
                </c:pt>
                <c:pt idx="725">
                  <c:v>-5.8469787425515936</c:v>
                </c:pt>
                <c:pt idx="726">
                  <c:v>-5.8576181215613374</c:v>
                </c:pt>
                <c:pt idx="727">
                  <c:v>-5.8682575145372962</c:v>
                </c:pt>
                <c:pt idx="728">
                  <c:v>-5.878896921479166</c:v>
                </c:pt>
                <c:pt idx="729">
                  <c:v>-5.8895363423866423</c:v>
                </c:pt>
                <c:pt idx="730">
                  <c:v>-5.9001757772594203</c:v>
                </c:pt>
                <c:pt idx="731">
                  <c:v>-5.9108152260971956</c:v>
                </c:pt>
                <c:pt idx="732">
                  <c:v>-5.9214546888996642</c:v>
                </c:pt>
                <c:pt idx="733">
                  <c:v>-5.9320941656665216</c:v>
                </c:pt>
                <c:pt idx="734">
                  <c:v>-5.9427336563974622</c:v>
                </c:pt>
                <c:pt idx="735">
                  <c:v>-5.9533731610921832</c:v>
                </c:pt>
                <c:pt idx="736">
                  <c:v>-5.964012679750379</c:v>
                </c:pt>
                <c:pt idx="737">
                  <c:v>-5.9746522123717458</c:v>
                </c:pt>
                <c:pt idx="738">
                  <c:v>-5.9852917589559782</c:v>
                </c:pt>
                <c:pt idx="739">
                  <c:v>-5.9959313195027724</c:v>
                </c:pt>
                <c:pt idx="740">
                  <c:v>-6.0065708940118245</c:v>
                </c:pt>
                <c:pt idx="741">
                  <c:v>-6.0172104824828292</c:v>
                </c:pt>
                <c:pt idx="742">
                  <c:v>-6.0278500849154826</c:v>
                </c:pt>
                <c:pt idx="743">
                  <c:v>-6.03848970130948</c:v>
                </c:pt>
                <c:pt idx="744">
                  <c:v>-6.0491293316645169</c:v>
                </c:pt>
                <c:pt idx="745">
                  <c:v>-6.0597689759802895</c:v>
                </c:pt>
                <c:pt idx="746">
                  <c:v>-6.0704086342564931</c:v>
                </c:pt>
                <c:pt idx="747">
                  <c:v>-6.0810483064928231</c:v>
                </c:pt>
                <c:pt idx="748">
                  <c:v>-6.0916879926889749</c:v>
                </c:pt>
                <c:pt idx="749">
                  <c:v>-6.1023276928446446</c:v>
                </c:pt>
                <c:pt idx="750">
                  <c:v>-6.1129674069595277</c:v>
                </c:pt>
                <c:pt idx="751">
                  <c:v>-6.1236071350333194</c:v>
                </c:pt>
                <c:pt idx="752">
                  <c:v>-6.1342468770657161</c:v>
                </c:pt>
                <c:pt idx="753">
                  <c:v>-6.1448866330564131</c:v>
                </c:pt>
                <c:pt idx="754">
                  <c:v>-6.1555264030051058</c:v>
                </c:pt>
                <c:pt idx="755">
                  <c:v>-6.1661661869114894</c:v>
                </c:pt>
                <c:pt idx="756">
                  <c:v>-6.1768059847752603</c:v>
                </c:pt>
                <c:pt idx="757">
                  <c:v>-6.1874457965961138</c:v>
                </c:pt>
                <c:pt idx="758">
                  <c:v>-6.1980856223737462</c:v>
                </c:pt>
                <c:pt idx="759">
                  <c:v>-6.2087254621078527</c:v>
                </c:pt>
                <c:pt idx="760">
                  <c:v>-6.2193653157981288</c:v>
                </c:pt>
                <c:pt idx="761">
                  <c:v>-6.2300051834442698</c:v>
                </c:pt>
                <c:pt idx="762">
                  <c:v>-6.2406450650459719</c:v>
                </c:pt>
                <c:pt idx="763">
                  <c:v>-6.2512849606029306</c:v>
                </c:pt>
                <c:pt idx="764">
                  <c:v>-6.2619248701148411</c:v>
                </c:pt>
                <c:pt idx="765">
                  <c:v>-6.2725647935813997</c:v>
                </c:pt>
                <c:pt idx="766">
                  <c:v>-6.2832047310023018</c:v>
                </c:pt>
                <c:pt idx="767">
                  <c:v>-6.2938446823772436</c:v>
                </c:pt>
                <c:pt idx="768">
                  <c:v>-6.3044846477059204</c:v>
                </c:pt>
                <c:pt idx="769">
                  <c:v>-6.3151246269880277</c:v>
                </c:pt>
                <c:pt idx="770">
                  <c:v>-6.3257646202232607</c:v>
                </c:pt>
                <c:pt idx="771">
                  <c:v>-6.3364046274113157</c:v>
                </c:pt>
                <c:pt idx="772">
                  <c:v>-6.347044648551889</c:v>
                </c:pt>
                <c:pt idx="773">
                  <c:v>-6.357684683644675</c:v>
                </c:pt>
                <c:pt idx="774">
                  <c:v>-6.3683247326893708</c:v>
                </c:pt>
                <c:pt idx="775">
                  <c:v>-6.378964795685671</c:v>
                </c:pt>
                <c:pt idx="776">
                  <c:v>-6.3896048726332717</c:v>
                </c:pt>
                <c:pt idx="777">
                  <c:v>-6.4002449635318683</c:v>
                </c:pt>
                <c:pt idx="778">
                  <c:v>-6.4108850683811571</c:v>
                </c:pt>
                <c:pt idx="779">
                  <c:v>-6.4215251871808334</c:v>
                </c:pt>
                <c:pt idx="780">
                  <c:v>-6.4321653199305935</c:v>
                </c:pt>
                <c:pt idx="781">
                  <c:v>-6.4428054666301326</c:v>
                </c:pt>
                <c:pt idx="782">
                  <c:v>-6.4534456272791463</c:v>
                </c:pt>
                <c:pt idx="783">
                  <c:v>-6.4640858018773306</c:v>
                </c:pt>
                <c:pt idx="784">
                  <c:v>-6.474725990424381</c:v>
                </c:pt>
                <c:pt idx="785">
                  <c:v>-6.4853661929199937</c:v>
                </c:pt>
                <c:pt idx="786">
                  <c:v>-6.4960064093638641</c:v>
                </c:pt>
                <c:pt idx="787">
                  <c:v>-6.5066466397556875</c:v>
                </c:pt>
                <c:pt idx="788">
                  <c:v>-6.5172868840951601</c:v>
                </c:pt>
                <c:pt idx="789">
                  <c:v>-6.5279271423819782</c:v>
                </c:pt>
                <c:pt idx="790">
                  <c:v>-6.5385674146158372</c:v>
                </c:pt>
                <c:pt idx="791">
                  <c:v>-6.5492077007964324</c:v>
                </c:pt>
                <c:pt idx="792">
                  <c:v>-6.5598480009234601</c:v>
                </c:pt>
                <c:pt idx="793">
                  <c:v>-6.5704883149966156</c:v>
                </c:pt>
                <c:pt idx="794">
                  <c:v>-6.5811286430155951</c:v>
                </c:pt>
                <c:pt idx="795">
                  <c:v>-6.591768984980094</c:v>
                </c:pt>
                <c:pt idx="796">
                  <c:v>-6.6024093408898086</c:v>
                </c:pt>
                <c:pt idx="797">
                  <c:v>-6.6130497107444342</c:v>
                </c:pt>
                <c:pt idx="798">
                  <c:v>-6.623690094543667</c:v>
                </c:pt>
                <c:pt idx="799">
                  <c:v>-6.6343304922872024</c:v>
                </c:pt>
                <c:pt idx="800">
                  <c:v>-6.6449709039747367</c:v>
                </c:pt>
                <c:pt idx="801">
                  <c:v>-6.6556113296059651</c:v>
                </c:pt>
                <c:pt idx="802">
                  <c:v>-6.666251769180584</c:v>
                </c:pt>
                <c:pt idx="803">
                  <c:v>-6.6768922226982887</c:v>
                </c:pt>
                <c:pt idx="804">
                  <c:v>-6.6875326901587746</c:v>
                </c:pt>
                <c:pt idx="805">
                  <c:v>-6.6981731715617387</c:v>
                </c:pt>
                <c:pt idx="806">
                  <c:v>-6.7088136669068765</c:v>
                </c:pt>
                <c:pt idx="807">
                  <c:v>-6.7194541761938833</c:v>
                </c:pt>
                <c:pt idx="808">
                  <c:v>-6.7300946994224553</c:v>
                </c:pt>
                <c:pt idx="809">
                  <c:v>-6.7407352365922879</c:v>
                </c:pt>
                <c:pt idx="810">
                  <c:v>-6.7513757877030773</c:v>
                </c:pt>
                <c:pt idx="811">
                  <c:v>-6.762016352754519</c:v>
                </c:pt>
                <c:pt idx="812">
                  <c:v>-6.772656931746309</c:v>
                </c:pt>
                <c:pt idx="813">
                  <c:v>-6.7832975246781437</c:v>
                </c:pt>
                <c:pt idx="814">
                  <c:v>-6.7939381315497185</c:v>
                </c:pt>
                <c:pt idx="815">
                  <c:v>-6.8045787523607295</c:v>
                </c:pt>
                <c:pt idx="816">
                  <c:v>-6.8152193871108722</c:v>
                </c:pt>
                <c:pt idx="817">
                  <c:v>-6.8258600357998427</c:v>
                </c:pt>
                <c:pt idx="818">
                  <c:v>-6.8365006984273364</c:v>
                </c:pt>
                <c:pt idx="819">
                  <c:v>-6.8471413749930496</c:v>
                </c:pt>
                <c:pt idx="820">
                  <c:v>-6.8577820654966786</c:v>
                </c:pt>
                <c:pt idx="821">
                  <c:v>-6.8684227699379186</c:v>
                </c:pt>
                <c:pt idx="822">
                  <c:v>-6.8790634883164659</c:v>
                </c:pt>
                <c:pt idx="823">
                  <c:v>-6.8897042206320158</c:v>
                </c:pt>
                <c:pt idx="824">
                  <c:v>-6.9003449668842647</c:v>
                </c:pt>
                <c:pt idx="825">
                  <c:v>-6.9109857270729078</c:v>
                </c:pt>
                <c:pt idx="826">
                  <c:v>-6.9216265011976414</c:v>
                </c:pt>
                <c:pt idx="827">
                  <c:v>-6.9322672892581618</c:v>
                </c:pt>
                <c:pt idx="828">
                  <c:v>-6.9429080912541652</c:v>
                </c:pt>
                <c:pt idx="829">
                  <c:v>-6.9535489071853469</c:v>
                </c:pt>
                <c:pt idx="830">
                  <c:v>-6.9641897370514023</c:v>
                </c:pt>
                <c:pt idx="831">
                  <c:v>-6.9748305808520277</c:v>
                </c:pt>
                <c:pt idx="832">
                  <c:v>-6.9854714385869192</c:v>
                </c:pt>
                <c:pt idx="833">
                  <c:v>-6.9961123102557732</c:v>
                </c:pt>
                <c:pt idx="834">
                  <c:v>-7.0067531958582849</c:v>
                </c:pt>
                <c:pt idx="835">
                  <c:v>-7.0173940953941507</c:v>
                </c:pt>
                <c:pt idx="836">
                  <c:v>-7.0280350088630659</c:v>
                </c:pt>
                <c:pt idx="837">
                  <c:v>-7.0386759362647267</c:v>
                </c:pt>
                <c:pt idx="838">
                  <c:v>-7.0493168775988293</c:v>
                </c:pt>
                <c:pt idx="839">
                  <c:v>-7.0599578328650701</c:v>
                </c:pt>
                <c:pt idx="840">
                  <c:v>-7.0705988020631443</c:v>
                </c:pt>
                <c:pt idx="841">
                  <c:v>-7.0812397851927473</c:v>
                </c:pt>
                <c:pt idx="842">
                  <c:v>-7.0918807822535763</c:v>
                </c:pt>
                <c:pt idx="843">
                  <c:v>-7.1025217932453266</c:v>
                </c:pt>
                <c:pt idx="844">
                  <c:v>-7.1131628181676945</c:v>
                </c:pt>
                <c:pt idx="845">
                  <c:v>-7.1238038570203752</c:v>
                </c:pt>
                <c:pt idx="846">
                  <c:v>-7.134444909803066</c:v>
                </c:pt>
                <c:pt idx="847">
                  <c:v>-7.1450859765154613</c:v>
                </c:pt>
                <c:pt idx="848">
                  <c:v>-7.1557270571572582</c:v>
                </c:pt>
                <c:pt idx="849">
                  <c:v>-7.1663681517281521</c:v>
                </c:pt>
                <c:pt idx="850">
                  <c:v>-7.1770092602278392</c:v>
                </c:pt>
                <c:pt idx="851">
                  <c:v>-7.1876503826560159</c:v>
                </c:pt>
                <c:pt idx="852">
                  <c:v>-7.1982915190123782</c:v>
                </c:pt>
                <c:pt idx="853">
                  <c:v>-7.2089326692966216</c:v>
                </c:pt>
                <c:pt idx="854">
                  <c:v>-7.2195738335084423</c:v>
                </c:pt>
                <c:pt idx="855">
                  <c:v>-7.2302150116475357</c:v>
                </c:pt>
                <c:pt idx="856">
                  <c:v>-7.2408562037135988</c:v>
                </c:pt>
                <c:pt idx="857">
                  <c:v>-7.2514974097063272</c:v>
                </c:pt>
                <c:pt idx="858">
                  <c:v>-7.2621386296254169</c:v>
                </c:pt>
                <c:pt idx="859">
                  <c:v>-7.2727798634705634</c:v>
                </c:pt>
                <c:pt idx="860">
                  <c:v>-7.2834211112414629</c:v>
                </c:pt>
                <c:pt idx="861">
                  <c:v>-7.2940623729378125</c:v>
                </c:pt>
                <c:pt idx="862">
                  <c:v>-7.3047036485593067</c:v>
                </c:pt>
                <c:pt idx="863">
                  <c:v>-7.3153449381056426</c:v>
                </c:pt>
                <c:pt idx="864">
                  <c:v>-7.3259862415765156</c:v>
                </c:pt>
                <c:pt idx="865">
                  <c:v>-7.3366275589716228</c:v>
                </c:pt>
                <c:pt idx="866">
                  <c:v>-7.3472688902906595</c:v>
                </c:pt>
                <c:pt idx="867">
                  <c:v>-7.3579102355333212</c:v>
                </c:pt>
                <c:pt idx="868">
                  <c:v>-7.368551594699305</c:v>
                </c:pt>
                <c:pt idx="869">
                  <c:v>-7.3791929677883061</c:v>
                </c:pt>
                <c:pt idx="870">
                  <c:v>-7.3898343548000209</c:v>
                </c:pt>
                <c:pt idx="871">
                  <c:v>-7.4004757557341456</c:v>
                </c:pt>
                <c:pt idx="872">
                  <c:v>-7.4111171705903764</c:v>
                </c:pt>
                <c:pt idx="873">
                  <c:v>-7.4217585993684088</c:v>
                </c:pt>
                <c:pt idx="874">
                  <c:v>-7.4324000420679397</c:v>
                </c:pt>
                <c:pt idx="875">
                  <c:v>-7.4430414986886646</c:v>
                </c:pt>
                <c:pt idx="876">
                  <c:v>-7.4536829692302797</c:v>
                </c:pt>
                <c:pt idx="877">
                  <c:v>-7.4643244536924813</c:v>
                </c:pt>
                <c:pt idx="878">
                  <c:v>-7.4749659520749647</c:v>
                </c:pt>
                <c:pt idx="879">
                  <c:v>-7.4856074643774271</c:v>
                </c:pt>
                <c:pt idx="880">
                  <c:v>-7.4962489905995637</c:v>
                </c:pt>
                <c:pt idx="881">
                  <c:v>-7.5068905307410709</c:v>
                </c:pt>
                <c:pt idx="882">
                  <c:v>-7.5175320848016449</c:v>
                </c:pt>
                <c:pt idx="883">
                  <c:v>-7.5281736527809819</c:v>
                </c:pt>
                <c:pt idx="884">
                  <c:v>-7.5388152346787782</c:v>
                </c:pt>
                <c:pt idx="885">
                  <c:v>-7.5494568304947292</c:v>
                </c:pt>
                <c:pt idx="886">
                  <c:v>-7.5600984402285318</c:v>
                </c:pt>
                <c:pt idx="887">
                  <c:v>-7.5707400638798816</c:v>
                </c:pt>
                <c:pt idx="888">
                  <c:v>-7.5813817014484748</c:v>
                </c:pt>
                <c:pt idx="889">
                  <c:v>-7.5920233529340075</c:v>
                </c:pt>
                <c:pt idx="890">
                  <c:v>-7.6026650183361761</c:v>
                </c:pt>
                <c:pt idx="891">
                  <c:v>-7.6133066976546768</c:v>
                </c:pt>
                <c:pt idx="892">
                  <c:v>-7.6239483908892058</c:v>
                </c:pt>
                <c:pt idx="893">
                  <c:v>-7.6345900980394585</c:v>
                </c:pt>
                <c:pt idx="894">
                  <c:v>-7.6452318191051321</c:v>
                </c:pt>
                <c:pt idx="895">
                  <c:v>-7.6558735540859217</c:v>
                </c:pt>
                <c:pt idx="896">
                  <c:v>-7.6665153029815238</c:v>
                </c:pt>
                <c:pt idx="897">
                  <c:v>-7.6771570657916346</c:v>
                </c:pt>
                <c:pt idx="898">
                  <c:v>-7.6877988425159502</c:v>
                </c:pt>
                <c:pt idx="899">
                  <c:v>-7.698440633154167</c:v>
                </c:pt>
                <c:pt idx="900">
                  <c:v>-7.7090824377059812</c:v>
                </c:pt>
                <c:pt idx="901">
                  <c:v>-7.719724256171089</c:v>
                </c:pt>
                <c:pt idx="902">
                  <c:v>-7.7303660885491867</c:v>
                </c:pt>
                <c:pt idx="903">
                  <c:v>-7.7410079348399705</c:v>
                </c:pt>
                <c:pt idx="904">
                  <c:v>-7.7516497950431358</c:v>
                </c:pt>
                <c:pt idx="905">
                  <c:v>-7.7622916691583796</c:v>
                </c:pt>
                <c:pt idx="906">
                  <c:v>-7.7729335571853984</c:v>
                </c:pt>
                <c:pt idx="907">
                  <c:v>-7.7835754591238873</c:v>
                </c:pt>
                <c:pt idx="908">
                  <c:v>-7.7942173749735435</c:v>
                </c:pt>
                <c:pt idx="909">
                  <c:v>-7.8048593047340624</c:v>
                </c:pt>
                <c:pt idx="910">
                  <c:v>-7.8155012484051403</c:v>
                </c:pt>
                <c:pt idx="911">
                  <c:v>-7.8261432059864742</c:v>
                </c:pt>
                <c:pt idx="912">
                  <c:v>-7.8367851774777595</c:v>
                </c:pt>
                <c:pt idx="913">
                  <c:v>-7.8474271628786925</c:v>
                </c:pt>
                <c:pt idx="914">
                  <c:v>-7.8580691621889702</c:v>
                </c:pt>
                <c:pt idx="915">
                  <c:v>-7.8687111754082881</c:v>
                </c:pt>
                <c:pt idx="916">
                  <c:v>-7.8793532025363424</c:v>
                </c:pt>
                <c:pt idx="917">
                  <c:v>-7.8899952435728302</c:v>
                </c:pt>
                <c:pt idx="918">
                  <c:v>-7.9006372985174469</c:v>
                </c:pt>
                <c:pt idx="919">
                  <c:v>-7.9112793673698887</c:v>
                </c:pt>
                <c:pt idx="920">
                  <c:v>-7.9219214501298518</c:v>
                </c:pt>
                <c:pt idx="921">
                  <c:v>-7.9325635467970335</c:v>
                </c:pt>
                <c:pt idx="922">
                  <c:v>-7.9432056573711289</c:v>
                </c:pt>
                <c:pt idx="923">
                  <c:v>-7.9538477818518345</c:v>
                </c:pt>
                <c:pt idx="924">
                  <c:v>-7.9644899202388473</c:v>
                </c:pt>
                <c:pt idx="925">
                  <c:v>-7.9751320725318626</c:v>
                </c:pt>
                <c:pt idx="926">
                  <c:v>-7.9857742387305768</c:v>
                </c:pt>
                <c:pt idx="927">
                  <c:v>-7.9964164188346869</c:v>
                </c:pt>
                <c:pt idx="928">
                  <c:v>-8.0070586128438883</c:v>
                </c:pt>
                <c:pt idx="929">
                  <c:v>-8.0177008207578773</c:v>
                </c:pt>
                <c:pt idx="930">
                  <c:v>-8.0283430425763509</c:v>
                </c:pt>
                <c:pt idx="931">
                  <c:v>-8.0389852782990054</c:v>
                </c:pt>
                <c:pt idx="932">
                  <c:v>-8.0496275279255372</c:v>
                </c:pt>
                <c:pt idx="933">
                  <c:v>-8.0602697914556423</c:v>
                </c:pt>
                <c:pt idx="934">
                  <c:v>-8.070912068889017</c:v>
                </c:pt>
                <c:pt idx="935">
                  <c:v>-8.0815543602253577</c:v>
                </c:pt>
                <c:pt idx="936">
                  <c:v>-8.0921966654643604</c:v>
                </c:pt>
                <c:pt idx="937">
                  <c:v>-8.1028389846057216</c:v>
                </c:pt>
                <c:pt idx="938">
                  <c:v>-8.1134813176491374</c:v>
                </c:pt>
                <c:pt idx="939">
                  <c:v>-8.124123664594304</c:v>
                </c:pt>
                <c:pt idx="940">
                  <c:v>-8.1347660254409178</c:v>
                </c:pt>
                <c:pt idx="941">
                  <c:v>-8.1454084001886748</c:v>
                </c:pt>
                <c:pt idx="942">
                  <c:v>-8.1560507888372715</c:v>
                </c:pt>
                <c:pt idx="943">
                  <c:v>-8.1666931913864058</c:v>
                </c:pt>
                <c:pt idx="944">
                  <c:v>-8.1773356078357722</c:v>
                </c:pt>
                <c:pt idx="945">
                  <c:v>-8.1879780381850669</c:v>
                </c:pt>
                <c:pt idx="946">
                  <c:v>-8.1986204824339879</c:v>
                </c:pt>
                <c:pt idx="947">
                  <c:v>-8.2092629405822297</c:v>
                </c:pt>
                <c:pt idx="948">
                  <c:v>-8.2199054126294904</c:v>
                </c:pt>
                <c:pt idx="949">
                  <c:v>-8.2305478985754661</c:v>
                </c:pt>
                <c:pt idx="950">
                  <c:v>-8.2411903984198513</c:v>
                </c:pt>
                <c:pt idx="951">
                  <c:v>-8.2518329121623442</c:v>
                </c:pt>
                <c:pt idx="952">
                  <c:v>-8.2624754398026408</c:v>
                </c:pt>
                <c:pt idx="953">
                  <c:v>-8.2731179813404374</c:v>
                </c:pt>
                <c:pt idx="954">
                  <c:v>-8.2837605367754303</c:v>
                </c:pt>
                <c:pt idx="955">
                  <c:v>-8.2944031061073158</c:v>
                </c:pt>
                <c:pt idx="956">
                  <c:v>-8.30504568933579</c:v>
                </c:pt>
                <c:pt idx="957">
                  <c:v>-8.315688286460551</c:v>
                </c:pt>
                <c:pt idx="958">
                  <c:v>-8.3263308974812933</c:v>
                </c:pt>
                <c:pt idx="959">
                  <c:v>-8.3369735223977131</c:v>
                </c:pt>
                <c:pt idx="960">
                  <c:v>-8.3476161612095083</c:v>
                </c:pt>
                <c:pt idx="961">
                  <c:v>-8.3582588139163754</c:v>
                </c:pt>
                <c:pt idx="962">
                  <c:v>-8.3689014805180086</c:v>
                </c:pt>
                <c:pt idx="963">
                  <c:v>-8.3795441610141062</c:v>
                </c:pt>
                <c:pt idx="964">
                  <c:v>-8.3901868554043642</c:v>
                </c:pt>
                <c:pt idx="965">
                  <c:v>-8.4008295636884789</c:v>
                </c:pt>
                <c:pt idx="966">
                  <c:v>-8.4114722858661466</c:v>
                </c:pt>
                <c:pt idx="967">
                  <c:v>-8.4221150219370635</c:v>
                </c:pt>
                <c:pt idx="968">
                  <c:v>-8.4327577719009259</c:v>
                </c:pt>
                <c:pt idx="969">
                  <c:v>-8.4434005357574318</c:v>
                </c:pt>
                <c:pt idx="970">
                  <c:v>-8.4540433135062756</c:v>
                </c:pt>
                <c:pt idx="971">
                  <c:v>-8.4646861051471554</c:v>
                </c:pt>
                <c:pt idx="972">
                  <c:v>-8.4753289106797673</c:v>
                </c:pt>
                <c:pt idx="973">
                  <c:v>-8.4859717301038078</c:v>
                </c:pt>
                <c:pt idx="974">
                  <c:v>-8.4966145634189729</c:v>
                </c:pt>
                <c:pt idx="975">
                  <c:v>-8.507257410624959</c:v>
                </c:pt>
                <c:pt idx="976">
                  <c:v>-8.5179002717214622</c:v>
                </c:pt>
                <c:pt idx="977">
                  <c:v>-8.5285431467081789</c:v>
                </c:pt>
                <c:pt idx="978">
                  <c:v>-8.539186035584807</c:v>
                </c:pt>
                <c:pt idx="979">
                  <c:v>-8.5498289383510411</c:v>
                </c:pt>
                <c:pt idx="980">
                  <c:v>-8.560471855006579</c:v>
                </c:pt>
                <c:pt idx="981">
                  <c:v>-8.5711147855511172</c:v>
                </c:pt>
                <c:pt idx="982">
                  <c:v>-8.5817577299843517</c:v>
                </c:pt>
                <c:pt idx="983">
                  <c:v>-8.5924006883059789</c:v>
                </c:pt>
                <c:pt idx="984">
                  <c:v>-8.603043660515695</c:v>
                </c:pt>
                <c:pt idx="985">
                  <c:v>-8.6136866466131981</c:v>
                </c:pt>
                <c:pt idx="986">
                  <c:v>-8.6243296465981825</c:v>
                </c:pt>
                <c:pt idx="987">
                  <c:v>-8.6349726604703463</c:v>
                </c:pt>
                <c:pt idx="988">
                  <c:v>-8.6456156882293858</c:v>
                </c:pt>
                <c:pt idx="989">
                  <c:v>-8.6562587298749971</c:v>
                </c:pt>
                <c:pt idx="990">
                  <c:v>-8.6669017854068766</c:v>
                </c:pt>
                <c:pt idx="991">
                  <c:v>-8.6775448548247205</c:v>
                </c:pt>
                <c:pt idx="992">
                  <c:v>-8.6881879381282268</c:v>
                </c:pt>
                <c:pt idx="993">
                  <c:v>-8.6988310353170899</c:v>
                </c:pt>
                <c:pt idx="994">
                  <c:v>-8.7094741463910079</c:v>
                </c:pt>
                <c:pt idx="995">
                  <c:v>-8.7201172713496771</c:v>
                </c:pt>
                <c:pt idx="996">
                  <c:v>-8.7307604101927936</c:v>
                </c:pt>
                <c:pt idx="997">
                  <c:v>-8.7414035629200555</c:v>
                </c:pt>
                <c:pt idx="998">
                  <c:v>-8.7520467295311573</c:v>
                </c:pt>
                <c:pt idx="999">
                  <c:v>-8.7626899100257969</c:v>
                </c:pt>
                <c:pt idx="1000">
                  <c:v>-8.7733331044036689</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15.2</c:v>
                </c:pt>
                <c:pt idx="1">
                  <c:v>63.912656509408258</c:v>
                </c:pt>
                <c:pt idx="2">
                  <c:v>112.62531301881651</c:v>
                </c:pt>
                <c:pt idx="3">
                  <c:v>111.40243162905729</c:v>
                </c:pt>
                <c:pt idx="4">
                  <c:v>112.62531301881651</c:v>
                </c:pt>
                <c:pt idx="5">
                  <c:v>108.05243162905727</c:v>
                </c:pt>
                <c:pt idx="6">
                  <c:v>112.62531301881651</c:v>
                </c:pt>
              </c:numCache>
            </c:numRef>
          </c:xVal>
          <c:yVal>
            <c:numRef>
              <c:f>Trajecto!$C$132:$C$138</c:f>
              <c:numCache>
                <c:formatCode>0</c:formatCode>
                <c:ptCount val="7"/>
                <c:pt idx="0">
                  <c:v>1228.5089968952202</c:v>
                </c:pt>
                <c:pt idx="1">
                  <c:v>614.2544984476101</c:v>
                </c:pt>
                <c:pt idx="2">
                  <c:v>0</c:v>
                </c:pt>
                <c:pt idx="3">
                  <c:v>52.346507736153903</c:v>
                </c:pt>
                <c:pt idx="4">
                  <c:v>0</c:v>
                </c:pt>
                <c:pt idx="5">
                  <c:v>20.736621256551764</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Calculs!$AE$4:$AE$1004</c:f>
              <c:numCache>
                <c:formatCode>0</c:formatCode>
                <c:ptCount val="1001"/>
                <c:pt idx="0">
                  <c:v>564.96320263534824</c:v>
                </c:pt>
                <c:pt idx="1">
                  <c:v>566.4439458607053</c:v>
                </c:pt>
                <c:pt idx="2">
                  <c:v>567.92212391565374</c:v>
                </c:pt>
                <c:pt idx="3">
                  <c:v>569.39774246996137</c:v>
                </c:pt>
                <c:pt idx="4">
                  <c:v>570.8708071697157</c:v>
                </c:pt>
                <c:pt idx="5">
                  <c:v>572.34132363745448</c:v>
                </c:pt>
                <c:pt idx="6">
                  <c:v>573.80929747229504</c:v>
                </c:pt>
                <c:pt idx="7">
                  <c:v>575.27473425006247</c:v>
                </c:pt>
                <c:pt idx="8">
                  <c:v>576.73763952341744</c:v>
                </c:pt>
                <c:pt idx="9">
                  <c:v>578.19801882198283</c:v>
                </c:pt>
                <c:pt idx="10">
                  <c:v>579.65587765246937</c:v>
                </c:pt>
                <c:pt idx="11">
                  <c:v>581.11122148943525</c:v>
                </c:pt>
                <c:pt idx="12">
                  <c:v>582.56405576621398</c:v>
                </c:pt>
                <c:pt idx="13">
                  <c:v>584.01438588473945</c:v>
                </c:pt>
                <c:pt idx="14">
                  <c:v>585.4622172251967</c:v>
                </c:pt>
                <c:pt idx="15">
                  <c:v>586.90755514613522</c:v>
                </c:pt>
                <c:pt idx="16">
                  <c:v>588.35040498458193</c:v>
                </c:pt>
                <c:pt idx="17">
                  <c:v>589.79077205615283</c:v>
                </c:pt>
                <c:pt idx="18">
                  <c:v>591.2286616551645</c:v>
                </c:pt>
                <c:pt idx="19">
                  <c:v>592.66407905474432</c:v>
                </c:pt>
                <c:pt idx="20">
                  <c:v>594.09702950694032</c:v>
                </c:pt>
                <c:pt idx="21">
                  <c:v>595.5275182475134</c:v>
                </c:pt>
                <c:pt idx="22">
                  <c:v>596.95555050064729</c:v>
                </c:pt>
                <c:pt idx="23">
                  <c:v>598.38113147420961</c:v>
                </c:pt>
                <c:pt idx="24">
                  <c:v>599.80426635509707</c:v>
                </c:pt>
                <c:pt idx="25">
                  <c:v>601.22496030934508</c:v>
                </c:pt>
                <c:pt idx="26">
                  <c:v>602.64321848223756</c:v>
                </c:pt>
                <c:pt idx="27">
                  <c:v>604.05904599841529</c:v>
                </c:pt>
                <c:pt idx="28">
                  <c:v>605.47244796198368</c:v>
                </c:pt>
                <c:pt idx="29">
                  <c:v>606.88342945662021</c:v>
                </c:pt>
                <c:pt idx="30">
                  <c:v>608.29199554568072</c:v>
                </c:pt>
                <c:pt idx="31">
                  <c:v>609.69815127230538</c:v>
                </c:pt>
                <c:pt idx="32">
                  <c:v>611.10190165952349</c:v>
                </c:pt>
                <c:pt idx="33">
                  <c:v>612.5032517103582</c:v>
                </c:pt>
                <c:pt idx="34">
                  <c:v>613.90220640792973</c:v>
                </c:pt>
                <c:pt idx="35">
                  <c:v>615.29877071555882</c:v>
                </c:pt>
                <c:pt idx="36">
                  <c:v>616.69294957686895</c:v>
                </c:pt>
                <c:pt idx="37">
                  <c:v>618.08474791588787</c:v>
                </c:pt>
                <c:pt idx="38">
                  <c:v>619.47417063714863</c:v>
                </c:pt>
                <c:pt idx="39">
                  <c:v>620.86122262579011</c:v>
                </c:pt>
                <c:pt idx="40">
                  <c:v>622.24590874765659</c:v>
                </c:pt>
                <c:pt idx="41">
                  <c:v>623.62823384939657</c:v>
                </c:pt>
                <c:pt idx="42">
                  <c:v>625.00820275856154</c:v>
                </c:pt>
                <c:pt idx="43">
                  <c:v>626.38582028370342</c:v>
                </c:pt>
                <c:pt idx="44">
                  <c:v>627.761091214472</c:v>
                </c:pt>
                <c:pt idx="45">
                  <c:v>629.1340203217112</c:v>
                </c:pt>
                <c:pt idx="46">
                  <c:v>630.50461235755483</c:v>
                </c:pt>
                <c:pt idx="47">
                  <c:v>631.87287205552207</c:v>
                </c:pt>
                <c:pt idx="48">
                  <c:v>633.23880413061204</c:v>
                </c:pt>
                <c:pt idx="49">
                  <c:v>634.60241327939787</c:v>
                </c:pt>
                <c:pt idx="50">
                  <c:v>635.96370418011986</c:v>
                </c:pt>
                <c:pt idx="51">
                  <c:v>637.32268149277866</c:v>
                </c:pt>
                <c:pt idx="52">
                  <c:v>638.67934985922705</c:v>
                </c:pt>
                <c:pt idx="53">
                  <c:v>640.03371390326208</c:v>
                </c:pt>
                <c:pt idx="54">
                  <c:v>641.3857782307158</c:v>
                </c:pt>
                <c:pt idx="55">
                  <c:v>642.73554742954559</c:v>
                </c:pt>
                <c:pt idx="56">
                  <c:v>644.08302606992447</c:v>
                </c:pt>
                <c:pt idx="57">
                  <c:v>645.42821870432988</c:v>
                </c:pt>
                <c:pt idx="58">
                  <c:v>646.77112986763291</c:v>
                </c:pt>
                <c:pt idx="59">
                  <c:v>648.11176407718608</c:v>
                </c:pt>
                <c:pt idx="60">
                  <c:v>649.45012583291134</c:v>
                </c:pt>
                <c:pt idx="61">
                  <c:v>650.78621961738656</c:v>
                </c:pt>
                <c:pt idx="62">
                  <c:v>652.12004989593277</c:v>
                </c:pt>
                <c:pt idx="63">
                  <c:v>653.45162111669936</c:v>
                </c:pt>
                <c:pt idx="64">
                  <c:v>654.78093771075021</c:v>
                </c:pt>
                <c:pt idx="65">
                  <c:v>656.10800409214789</c:v>
                </c:pt>
                <c:pt idx="66">
                  <c:v>657.4328246580385</c:v>
                </c:pt>
                <c:pt idx="67">
                  <c:v>658.75540378873518</c:v>
                </c:pt>
                <c:pt idx="68">
                  <c:v>660.07574584780161</c:v>
                </c:pt>
                <c:pt idx="69">
                  <c:v>661.39385518213453</c:v>
                </c:pt>
                <c:pt idx="70">
                  <c:v>662.70973612204614</c:v>
                </c:pt>
                <c:pt idx="71">
                  <c:v>664.02339298134586</c:v>
                </c:pt>
                <c:pt idx="72">
                  <c:v>665.3348300574213</c:v>
                </c:pt>
                <c:pt idx="73">
                  <c:v>666.64405163131926</c:v>
                </c:pt>
                <c:pt idx="74">
                  <c:v>667.95106196782569</c:v>
                </c:pt>
                <c:pt idx="75">
                  <c:v>669.25586531554563</c:v>
                </c:pt>
                <c:pt idx="76">
                  <c:v>670.55846590698195</c:v>
                </c:pt>
                <c:pt idx="77">
                  <c:v>671.85886795861472</c:v>
                </c:pt>
                <c:pt idx="78">
                  <c:v>673.15707567097877</c:v>
                </c:pt>
                <c:pt idx="79">
                  <c:v>674.45309322874198</c:v>
                </c:pt>
                <c:pt idx="80">
                  <c:v>675.74692480078204</c:v>
                </c:pt>
                <c:pt idx="81">
                  <c:v>677.03857454026354</c:v>
                </c:pt>
                <c:pt idx="82">
                  <c:v>678.32804658471434</c:v>
                </c:pt>
                <c:pt idx="83">
                  <c:v>679.61534505610109</c:v>
                </c:pt>
                <c:pt idx="84">
                  <c:v>680.90047406090468</c:v>
                </c:pt>
                <c:pt idx="85">
                  <c:v>682.18343769019532</c:v>
                </c:pt>
                <c:pt idx="86">
                  <c:v>683.46424001970684</c:v>
                </c:pt>
                <c:pt idx="87">
                  <c:v>684.74288510991062</c:v>
                </c:pt>
                <c:pt idx="88">
                  <c:v>686.01937700608914</c:v>
                </c:pt>
                <c:pt idx="89">
                  <c:v>687.29371973840921</c:v>
                </c:pt>
                <c:pt idx="90">
                  <c:v>688.56591732199445</c:v>
                </c:pt>
                <c:pt idx="91">
                  <c:v>689.8359737569973</c:v>
                </c:pt>
                <c:pt idx="92">
                  <c:v>691.10389302867111</c:v>
                </c:pt>
                <c:pt idx="93">
                  <c:v>692.36967910744124</c:v>
                </c:pt>
                <c:pt idx="94">
                  <c:v>693.63333594897597</c:v>
                </c:pt>
                <c:pt idx="95">
                  <c:v>694.89486749425691</c:v>
                </c:pt>
                <c:pt idx="96">
                  <c:v>696.1542776696491</c:v>
                </c:pt>
                <c:pt idx="97">
                  <c:v>697.41157038697031</c:v>
                </c:pt>
                <c:pt idx="98">
                  <c:v>698.66674954356063</c:v>
                </c:pt>
                <c:pt idx="99">
                  <c:v>699.91981902235091</c:v>
                </c:pt>
                <c:pt idx="100">
                  <c:v>701.17078269193121</c:v>
                </c:pt>
                <c:pt idx="101">
                  <c:v>713.56489843057204</c:v>
                </c:pt>
                <c:pt idx="102">
                  <c:v>725.75091110552262</c:v>
                </c:pt>
                <c:pt idx="103">
                  <c:v>737.73255191315161</c:v>
                </c:pt>
                <c:pt idx="104">
                  <c:v>749.51341735208348</c:v>
                </c:pt>
                <c:pt idx="105">
                  <c:v>761.09697538337673</c:v>
                </c:pt>
                <c:pt idx="106">
                  <c:v>772.486571234243</c:v>
                </c:pt>
                <c:pt idx="107">
                  <c:v>783.68543286978581</c:v>
                </c:pt>
                <c:pt idx="108">
                  <c:v>794.69667615528988</c:v>
                </c:pt>
                <c:pt idx="109">
                  <c:v>805.52330972981918</c:v>
                </c:pt>
                <c:pt idx="110">
                  <c:v>816.16823961026557</c:v>
                </c:pt>
                <c:pt idx="111">
                  <c:v>826.63427354352064</c:v>
                </c:pt>
                <c:pt idx="112">
                  <c:v>836.92412512309636</c:v>
                </c:pt>
                <c:pt idx="113">
                  <c:v>847.04041768529385</c:v>
                </c:pt>
                <c:pt idx="114">
                  <c:v>856.98568799889529</c:v>
                </c:pt>
                <c:pt idx="115">
                  <c:v>866.76238976132652</c:v>
                </c:pt>
                <c:pt idx="116">
                  <c:v>876.37289691329329</c:v>
                </c:pt>
                <c:pt idx="117">
                  <c:v>885.81950678303144</c:v>
                </c:pt>
                <c:pt idx="118">
                  <c:v>895.10444307051534</c:v>
                </c:pt>
                <c:pt idx="119">
                  <c:v>904.22985868123965</c:v>
                </c:pt>
                <c:pt idx="120">
                  <c:v>913.19783841851813</c:v>
                </c:pt>
                <c:pt idx="121">
                  <c:v>922.01040154262455</c:v>
                </c:pt>
                <c:pt idx="122">
                  <c:v>930.66950420453213</c:v>
                </c:pt>
                <c:pt idx="123">
                  <c:v>939.17704176148004</c:v>
                </c:pt>
                <c:pt idx="124">
                  <c:v>947.534850981114</c:v>
                </c:pt>
                <c:pt idx="125">
                  <c:v>955.7447121404972</c:v>
                </c:pt>
                <c:pt idx="126">
                  <c:v>963.80835102587503</c:v>
                </c:pt>
                <c:pt idx="127">
                  <c:v>971.72744083869338</c:v>
                </c:pt>
                <c:pt idx="128">
                  <c:v>979.50360401301668</c:v>
                </c:pt>
                <c:pt idx="129">
                  <c:v>987.13841394916187</c:v>
                </c:pt>
                <c:pt idx="130">
                  <c:v>994.63339666806075</c:v>
                </c:pt>
                <c:pt idx="131">
                  <c:v>1001.9900323905811</c:v>
                </c:pt>
                <c:pt idx="132">
                  <c:v>1009.2097570457736</c:v>
                </c:pt>
                <c:pt idx="133">
                  <c:v>1016.2939637117688</c:v>
                </c:pt>
                <c:pt idx="134">
                  <c:v>1023.2440039928222</c:v>
                </c:pt>
                <c:pt idx="135">
                  <c:v>1030.0611893357946</c:v>
                </c:pt>
                <c:pt idx="136">
                  <c:v>1036.7467922891592</c:v>
                </c:pt>
                <c:pt idx="137">
                  <c:v>1043.3020477074474</c:v>
                </c:pt>
                <c:pt idx="138">
                  <c:v>1049.7281539038702</c:v>
                </c:pt>
                <c:pt idx="139">
                  <c:v>1056.0262737537003</c:v>
                </c:pt>
                <c:pt idx="140">
                  <c:v>1062.1975357508511</c:v>
                </c:pt>
                <c:pt idx="141">
                  <c:v>1068.2430350199497</c:v>
                </c:pt>
                <c:pt idx="142">
                  <c:v>1074.1638342860772</c:v>
                </c:pt>
                <c:pt idx="143">
                  <c:v>1079.9609648042283</c:v>
                </c:pt>
                <c:pt idx="144">
                  <c:v>1085.6354272504354</c:v>
                </c:pt>
                <c:pt idx="145">
                  <c:v>1091.1881925763944</c:v>
                </c:pt>
                <c:pt idx="146">
                  <c:v>1096.6202028293394</c:v>
                </c:pt>
                <c:pt idx="147">
                  <c:v>1101.9323719388224</c:v>
                </c:pt>
                <c:pt idx="148">
                  <c:v>1107.1255864719712</c:v>
                </c:pt>
                <c:pt idx="149">
                  <c:v>1112.2007063587268</c:v>
                </c:pt>
                <c:pt idx="150">
                  <c:v>1117.1585655884846</c:v>
                </c:pt>
                <c:pt idx="151">
                  <c:v>1121.9999728795087</c:v>
                </c:pt>
                <c:pt idx="152">
                  <c:v>1126.7257123224208</c:v>
                </c:pt>
                <c:pt idx="153">
                  <c:v>1131.3365439990166</c:v>
                </c:pt>
                <c:pt idx="154">
                  <c:v>1135.833204577614</c:v>
                </c:pt>
                <c:pt idx="155">
                  <c:v>1140.2164078860899</c:v>
                </c:pt>
                <c:pt idx="156">
                  <c:v>1144.4868454637312</c:v>
                </c:pt>
                <c:pt idx="157">
                  <c:v>1148.6451870929843</c:v>
                </c:pt>
                <c:pt idx="158">
                  <c:v>1152.6920813121644</c:v>
                </c:pt>
                <c:pt idx="159">
                  <c:v>1156.6281559101621</c:v>
                </c:pt>
                <c:pt idx="160">
                  <c:v>1160.4540184041662</c:v>
                </c:pt>
                <c:pt idx="161">
                  <c:v>1164.1702565014073</c:v>
                </c:pt>
                <c:pt idx="162">
                  <c:v>1167.7774385459272</c:v>
                </c:pt>
                <c:pt idx="163">
                  <c:v>1171.2761139513693</c:v>
                </c:pt>
                <c:pt idx="164">
                  <c:v>1174.6668136207993</c:v>
                </c:pt>
                <c:pt idx="165">
                  <c:v>1177.9500503545732</c:v>
                </c:pt>
                <c:pt idx="166">
                  <c:v>1181.1263192472927</c:v>
                </c:pt>
                <c:pt idx="167">
                  <c:v>1184.1960980749116</c:v>
                </c:pt>
                <c:pt idx="168">
                  <c:v>1187.1598476730969</c:v>
                </c:pt>
                <c:pt idx="169">
                  <c:v>1190.0180123079904</c:v>
                </c:pt>
                <c:pt idx="170">
                  <c:v>1192.7710200405672</c:v>
                </c:pt>
                <c:pt idx="171">
                  <c:v>1195.4192830858565</c:v>
                </c:pt>
                <c:pt idx="172">
                  <c:v>1197.9631981683556</c:v>
                </c:pt>
                <c:pt idx="173">
                  <c:v>1200.4031468750563</c:v>
                </c:pt>
                <c:pt idx="174">
                  <c:v>1202.739496007591</c:v>
                </c:pt>
                <c:pt idx="175">
                  <c:v>1204.972597935109</c:v>
                </c:pt>
                <c:pt idx="176">
                  <c:v>1207.102790949604</c:v>
                </c:pt>
                <c:pt idx="177">
                  <c:v>1209.1303996255317</c:v>
                </c:pt>
                <c:pt idx="178">
                  <c:v>1211.055735185673</c:v>
                </c:pt>
                <c:pt idx="179">
                  <c:v>1212.8790958753277</c:v>
                </c:pt>
                <c:pt idx="180">
                  <c:v>1214.6007673470358</c:v>
                </c:pt>
                <c:pt idx="181">
                  <c:v>1216.2210230581377</c:v>
                </c:pt>
                <c:pt idx="182">
                  <c:v>1217.7401246835707</c:v>
                </c:pt>
                <c:pt idx="183">
                  <c:v>1219.1583225463655</c:v>
                </c:pt>
                <c:pt idx="184">
                  <c:v>1220.4758560683306</c:v>
                </c:pt>
                <c:pt idx="185">
                  <c:v>1221.69295424338</c:v>
                </c:pt>
                <c:pt idx="186">
                  <c:v>1222.8098361358682</c:v>
                </c:pt>
                <c:pt idx="187">
                  <c:v>1223.82671140611</c:v>
                </c:pt>
                <c:pt idx="188">
                  <c:v>1224.7437808649902</c:v>
                </c:pt>
                <c:pt idx="189">
                  <c:v>1225.5612370591737</c:v>
                </c:pt>
                <c:pt idx="190">
                  <c:v>1226.2792648879138</c:v>
                </c:pt>
                <c:pt idx="191">
                  <c:v>1226.898042251823</c:v>
                </c:pt>
                <c:pt idx="192">
                  <c:v>1227.4177407332074</c:v>
                </c:pt>
                <c:pt idx="193">
                  <c:v>1227.8385263067084</c:v>
                </c:pt>
                <c:pt idx="194">
                  <c:v>1228.1605600780451</c:v>
                </c:pt>
                <c:pt idx="195">
                  <c:v>1228.3839990476765</c:v>
                </c:pt>
                <c:pt idx="196">
                  <c:v>1228.5089968952202</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3.8</c:v>
                </c:pt>
              </c:numCache>
            </c:numRef>
          </c:xVal>
          <c:yVal>
            <c:numRef>
              <c:f>Trajecto!$C$158</c:f>
              <c:numCache>
                <c:formatCode>0</c:formatCode>
                <c:ptCount val="1"/>
                <c:pt idx="0">
                  <c:v>614.2544984476101</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24.350000000000065</c:v>
                </c:pt>
              </c:numCache>
            </c:numRef>
          </c:xVal>
          <c:yVal>
            <c:numRef>
              <c:f>Trajecto!$C$159</c:f>
              <c:numCache>
                <c:formatCode>0</c:formatCode>
                <c:ptCount val="1"/>
                <c:pt idx="0">
                  <c:v>614.2544984476101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Calculs!$T$4:$T$1004</c:f>
              <c:numCache>
                <c:formatCode>0.00</c:formatCode>
                <c:ptCount val="1001"/>
                <c:pt idx="0">
                  <c:v>49.865211000000002</c:v>
                </c:pt>
                <c:pt idx="1">
                  <c:v>49.865206095000005</c:v>
                </c:pt>
                <c:pt idx="2">
                  <c:v>49.865191380000006</c:v>
                </c:pt>
                <c:pt idx="3">
                  <c:v>49.865166855000012</c:v>
                </c:pt>
                <c:pt idx="4">
                  <c:v>49.86513252000001</c:v>
                </c:pt>
                <c:pt idx="5">
                  <c:v>49.865088375000006</c:v>
                </c:pt>
                <c:pt idx="6">
                  <c:v>49.865034420000001</c:v>
                </c:pt>
                <c:pt idx="7">
                  <c:v>49.864970655000008</c:v>
                </c:pt>
                <c:pt idx="8">
                  <c:v>49.864897080000013</c:v>
                </c:pt>
                <c:pt idx="9">
                  <c:v>49.864813695000009</c:v>
                </c:pt>
                <c:pt idx="10">
                  <c:v>49.864720500000011</c:v>
                </c:pt>
                <c:pt idx="11">
                  <c:v>49.864627305000013</c:v>
                </c:pt>
                <c:pt idx="12">
                  <c:v>49.864543920000017</c:v>
                </c:pt>
                <c:pt idx="13">
                  <c:v>49.864470345000015</c:v>
                </c:pt>
                <c:pt idx="14">
                  <c:v>49.864406580000022</c:v>
                </c:pt>
                <c:pt idx="15">
                  <c:v>49.864352625000016</c:v>
                </c:pt>
                <c:pt idx="16">
                  <c:v>49.864308480000012</c:v>
                </c:pt>
                <c:pt idx="17">
                  <c:v>49.864274145000017</c:v>
                </c:pt>
                <c:pt idx="18">
                  <c:v>49.864249620000017</c:v>
                </c:pt>
                <c:pt idx="19">
                  <c:v>49.864234905000018</c:v>
                </c:pt>
                <c:pt idx="20">
                  <c:v>49.86423000000002</c:v>
                </c:pt>
                <c:pt idx="21">
                  <c:v>49.86423000000002</c:v>
                </c:pt>
                <c:pt idx="22">
                  <c:v>49.86423000000002</c:v>
                </c:pt>
                <c:pt idx="23">
                  <c:v>49.86423000000002</c:v>
                </c:pt>
                <c:pt idx="24">
                  <c:v>49.86423000000002</c:v>
                </c:pt>
                <c:pt idx="25">
                  <c:v>49.86423000000002</c:v>
                </c:pt>
                <c:pt idx="26">
                  <c:v>49.86423000000002</c:v>
                </c:pt>
                <c:pt idx="27">
                  <c:v>49.86423000000002</c:v>
                </c:pt>
                <c:pt idx="28">
                  <c:v>49.86423000000002</c:v>
                </c:pt>
                <c:pt idx="29">
                  <c:v>49.86423000000002</c:v>
                </c:pt>
                <c:pt idx="30">
                  <c:v>49.86423000000002</c:v>
                </c:pt>
                <c:pt idx="31">
                  <c:v>49.86423000000002</c:v>
                </c:pt>
                <c:pt idx="32">
                  <c:v>49.86423000000002</c:v>
                </c:pt>
                <c:pt idx="33">
                  <c:v>49.86423000000002</c:v>
                </c:pt>
                <c:pt idx="34">
                  <c:v>49.86423000000002</c:v>
                </c:pt>
                <c:pt idx="35">
                  <c:v>49.86423000000002</c:v>
                </c:pt>
                <c:pt idx="36">
                  <c:v>49.86423000000002</c:v>
                </c:pt>
                <c:pt idx="37">
                  <c:v>49.86423000000002</c:v>
                </c:pt>
                <c:pt idx="38">
                  <c:v>49.86423000000002</c:v>
                </c:pt>
                <c:pt idx="39">
                  <c:v>49.86423000000002</c:v>
                </c:pt>
                <c:pt idx="40">
                  <c:v>49.86423000000002</c:v>
                </c:pt>
                <c:pt idx="41">
                  <c:v>49.86423000000002</c:v>
                </c:pt>
                <c:pt idx="42">
                  <c:v>49.86423000000002</c:v>
                </c:pt>
                <c:pt idx="43">
                  <c:v>49.86423000000002</c:v>
                </c:pt>
                <c:pt idx="44">
                  <c:v>49.86423000000002</c:v>
                </c:pt>
                <c:pt idx="45">
                  <c:v>49.86423000000002</c:v>
                </c:pt>
                <c:pt idx="46">
                  <c:v>49.86423000000002</c:v>
                </c:pt>
                <c:pt idx="47">
                  <c:v>49.86423000000002</c:v>
                </c:pt>
                <c:pt idx="48">
                  <c:v>49.86423000000002</c:v>
                </c:pt>
                <c:pt idx="49">
                  <c:v>49.86423000000002</c:v>
                </c:pt>
                <c:pt idx="50">
                  <c:v>49.86423000000002</c:v>
                </c:pt>
                <c:pt idx="51">
                  <c:v>49.86423000000002</c:v>
                </c:pt>
                <c:pt idx="52">
                  <c:v>49.86423000000002</c:v>
                </c:pt>
                <c:pt idx="53">
                  <c:v>49.86423000000002</c:v>
                </c:pt>
                <c:pt idx="54">
                  <c:v>49.86423000000002</c:v>
                </c:pt>
                <c:pt idx="55">
                  <c:v>49.86423000000002</c:v>
                </c:pt>
                <c:pt idx="56">
                  <c:v>49.86423000000002</c:v>
                </c:pt>
                <c:pt idx="57">
                  <c:v>49.86423000000002</c:v>
                </c:pt>
                <c:pt idx="58">
                  <c:v>49.86423000000002</c:v>
                </c:pt>
                <c:pt idx="59">
                  <c:v>49.86423000000002</c:v>
                </c:pt>
                <c:pt idx="60">
                  <c:v>49.86423000000002</c:v>
                </c:pt>
                <c:pt idx="61">
                  <c:v>49.86423000000002</c:v>
                </c:pt>
                <c:pt idx="62">
                  <c:v>49.86423000000002</c:v>
                </c:pt>
                <c:pt idx="63">
                  <c:v>49.86423000000002</c:v>
                </c:pt>
                <c:pt idx="64">
                  <c:v>49.86423000000002</c:v>
                </c:pt>
                <c:pt idx="65">
                  <c:v>49.86423000000002</c:v>
                </c:pt>
                <c:pt idx="66">
                  <c:v>49.86423000000002</c:v>
                </c:pt>
                <c:pt idx="67">
                  <c:v>49.86423000000002</c:v>
                </c:pt>
                <c:pt idx="68">
                  <c:v>49.86423000000002</c:v>
                </c:pt>
                <c:pt idx="69">
                  <c:v>49.86423000000002</c:v>
                </c:pt>
                <c:pt idx="70">
                  <c:v>49.86423000000002</c:v>
                </c:pt>
                <c:pt idx="71">
                  <c:v>49.86423000000002</c:v>
                </c:pt>
                <c:pt idx="72">
                  <c:v>49.86423000000002</c:v>
                </c:pt>
                <c:pt idx="73">
                  <c:v>49.86423000000002</c:v>
                </c:pt>
                <c:pt idx="74">
                  <c:v>49.86423000000002</c:v>
                </c:pt>
                <c:pt idx="75">
                  <c:v>49.86423000000002</c:v>
                </c:pt>
                <c:pt idx="76">
                  <c:v>49.86423000000002</c:v>
                </c:pt>
                <c:pt idx="77">
                  <c:v>49.86423000000002</c:v>
                </c:pt>
                <c:pt idx="78">
                  <c:v>49.86423000000002</c:v>
                </c:pt>
                <c:pt idx="79">
                  <c:v>49.86423000000002</c:v>
                </c:pt>
                <c:pt idx="80">
                  <c:v>49.86423000000002</c:v>
                </c:pt>
                <c:pt idx="81">
                  <c:v>49.86423000000002</c:v>
                </c:pt>
                <c:pt idx="82">
                  <c:v>49.86423000000002</c:v>
                </c:pt>
                <c:pt idx="83">
                  <c:v>49.86423000000002</c:v>
                </c:pt>
                <c:pt idx="84">
                  <c:v>49.86423000000002</c:v>
                </c:pt>
                <c:pt idx="85">
                  <c:v>49.86423000000002</c:v>
                </c:pt>
                <c:pt idx="86">
                  <c:v>49.86423000000002</c:v>
                </c:pt>
                <c:pt idx="87">
                  <c:v>49.86423000000002</c:v>
                </c:pt>
                <c:pt idx="88">
                  <c:v>49.86423000000002</c:v>
                </c:pt>
                <c:pt idx="89">
                  <c:v>49.86423000000002</c:v>
                </c:pt>
                <c:pt idx="90">
                  <c:v>49.86423000000002</c:v>
                </c:pt>
                <c:pt idx="91">
                  <c:v>49.86423000000002</c:v>
                </c:pt>
                <c:pt idx="92">
                  <c:v>49.86423000000002</c:v>
                </c:pt>
                <c:pt idx="93">
                  <c:v>49.86423000000002</c:v>
                </c:pt>
                <c:pt idx="94">
                  <c:v>49.86423000000002</c:v>
                </c:pt>
                <c:pt idx="95">
                  <c:v>49.86423000000002</c:v>
                </c:pt>
                <c:pt idx="96">
                  <c:v>49.86423000000002</c:v>
                </c:pt>
                <c:pt idx="97">
                  <c:v>49.86423000000002</c:v>
                </c:pt>
                <c:pt idx="98">
                  <c:v>49.86423000000002</c:v>
                </c:pt>
                <c:pt idx="99">
                  <c:v>49.86423000000002</c:v>
                </c:pt>
                <c:pt idx="100">
                  <c:v>49.86423000000002</c:v>
                </c:pt>
                <c:pt idx="101">
                  <c:v>49.86423000000002</c:v>
                </c:pt>
                <c:pt idx="102">
                  <c:v>49.86423000000002</c:v>
                </c:pt>
                <c:pt idx="103">
                  <c:v>49.86423000000002</c:v>
                </c:pt>
                <c:pt idx="104">
                  <c:v>49.86423000000002</c:v>
                </c:pt>
                <c:pt idx="105">
                  <c:v>49.86423000000002</c:v>
                </c:pt>
                <c:pt idx="106">
                  <c:v>49.86423000000002</c:v>
                </c:pt>
                <c:pt idx="107">
                  <c:v>49.86423000000002</c:v>
                </c:pt>
                <c:pt idx="108">
                  <c:v>49.86423000000002</c:v>
                </c:pt>
                <c:pt idx="109">
                  <c:v>49.86423000000002</c:v>
                </c:pt>
                <c:pt idx="110">
                  <c:v>49.86423000000002</c:v>
                </c:pt>
                <c:pt idx="111">
                  <c:v>49.86423000000002</c:v>
                </c:pt>
                <c:pt idx="112">
                  <c:v>49.86423000000002</c:v>
                </c:pt>
                <c:pt idx="113">
                  <c:v>49.86423000000002</c:v>
                </c:pt>
                <c:pt idx="114">
                  <c:v>49.86423000000002</c:v>
                </c:pt>
                <c:pt idx="115">
                  <c:v>49.86423000000002</c:v>
                </c:pt>
                <c:pt idx="116">
                  <c:v>49.86423000000002</c:v>
                </c:pt>
                <c:pt idx="117">
                  <c:v>49.86423000000002</c:v>
                </c:pt>
                <c:pt idx="118">
                  <c:v>49.86423000000002</c:v>
                </c:pt>
                <c:pt idx="119">
                  <c:v>49.86423000000002</c:v>
                </c:pt>
                <c:pt idx="120">
                  <c:v>49.86423000000002</c:v>
                </c:pt>
                <c:pt idx="121">
                  <c:v>49.86423000000002</c:v>
                </c:pt>
                <c:pt idx="122">
                  <c:v>49.86423000000002</c:v>
                </c:pt>
                <c:pt idx="123">
                  <c:v>49.86423000000002</c:v>
                </c:pt>
                <c:pt idx="124">
                  <c:v>49.86423000000002</c:v>
                </c:pt>
                <c:pt idx="125">
                  <c:v>49.86423000000002</c:v>
                </c:pt>
                <c:pt idx="126">
                  <c:v>49.86423000000002</c:v>
                </c:pt>
                <c:pt idx="127">
                  <c:v>49.86423000000002</c:v>
                </c:pt>
                <c:pt idx="128">
                  <c:v>49.86423000000002</c:v>
                </c:pt>
                <c:pt idx="129">
                  <c:v>49.86423000000002</c:v>
                </c:pt>
                <c:pt idx="130">
                  <c:v>49.86423000000002</c:v>
                </c:pt>
                <c:pt idx="131">
                  <c:v>49.86423000000002</c:v>
                </c:pt>
                <c:pt idx="132">
                  <c:v>49.86423000000002</c:v>
                </c:pt>
                <c:pt idx="133">
                  <c:v>49.86423000000002</c:v>
                </c:pt>
                <c:pt idx="134">
                  <c:v>49.86423000000002</c:v>
                </c:pt>
                <c:pt idx="135">
                  <c:v>49.86423000000002</c:v>
                </c:pt>
                <c:pt idx="136">
                  <c:v>49.86423000000002</c:v>
                </c:pt>
                <c:pt idx="137">
                  <c:v>49.86423000000002</c:v>
                </c:pt>
                <c:pt idx="138">
                  <c:v>49.86423000000002</c:v>
                </c:pt>
                <c:pt idx="139">
                  <c:v>49.86423000000002</c:v>
                </c:pt>
                <c:pt idx="140">
                  <c:v>49.86423000000002</c:v>
                </c:pt>
                <c:pt idx="141">
                  <c:v>49.86423000000002</c:v>
                </c:pt>
                <c:pt idx="142">
                  <c:v>49.86423000000002</c:v>
                </c:pt>
                <c:pt idx="143">
                  <c:v>49.86423000000002</c:v>
                </c:pt>
                <c:pt idx="144">
                  <c:v>49.86423000000002</c:v>
                </c:pt>
                <c:pt idx="145">
                  <c:v>49.86423000000002</c:v>
                </c:pt>
                <c:pt idx="146">
                  <c:v>49.86423000000002</c:v>
                </c:pt>
                <c:pt idx="147">
                  <c:v>49.86423000000002</c:v>
                </c:pt>
                <c:pt idx="148">
                  <c:v>49.86423000000002</c:v>
                </c:pt>
                <c:pt idx="149">
                  <c:v>49.86423000000002</c:v>
                </c:pt>
                <c:pt idx="150">
                  <c:v>49.86423000000002</c:v>
                </c:pt>
                <c:pt idx="151">
                  <c:v>49.86423000000002</c:v>
                </c:pt>
                <c:pt idx="152">
                  <c:v>49.86423000000002</c:v>
                </c:pt>
                <c:pt idx="153">
                  <c:v>49.86423000000002</c:v>
                </c:pt>
                <c:pt idx="154">
                  <c:v>49.86423000000002</c:v>
                </c:pt>
                <c:pt idx="155">
                  <c:v>49.86423000000002</c:v>
                </c:pt>
                <c:pt idx="156">
                  <c:v>49.86423000000002</c:v>
                </c:pt>
                <c:pt idx="157">
                  <c:v>49.86423000000002</c:v>
                </c:pt>
                <c:pt idx="158">
                  <c:v>49.86423000000002</c:v>
                </c:pt>
                <c:pt idx="159">
                  <c:v>49.86423000000002</c:v>
                </c:pt>
                <c:pt idx="160">
                  <c:v>49.86423000000002</c:v>
                </c:pt>
                <c:pt idx="161">
                  <c:v>49.86423000000002</c:v>
                </c:pt>
                <c:pt idx="162">
                  <c:v>49.86423000000002</c:v>
                </c:pt>
                <c:pt idx="163">
                  <c:v>49.86423000000002</c:v>
                </c:pt>
                <c:pt idx="164">
                  <c:v>49.86423000000002</c:v>
                </c:pt>
                <c:pt idx="165">
                  <c:v>49.86423000000002</c:v>
                </c:pt>
                <c:pt idx="166">
                  <c:v>49.86423000000002</c:v>
                </c:pt>
                <c:pt idx="167">
                  <c:v>49.86423000000002</c:v>
                </c:pt>
                <c:pt idx="168">
                  <c:v>49.86423000000002</c:v>
                </c:pt>
                <c:pt idx="169">
                  <c:v>49.86423000000002</c:v>
                </c:pt>
                <c:pt idx="170">
                  <c:v>49.86423000000002</c:v>
                </c:pt>
                <c:pt idx="171">
                  <c:v>49.86423000000002</c:v>
                </c:pt>
                <c:pt idx="172">
                  <c:v>49.86423000000002</c:v>
                </c:pt>
                <c:pt idx="173">
                  <c:v>49.86423000000002</c:v>
                </c:pt>
                <c:pt idx="174">
                  <c:v>49.86423000000002</c:v>
                </c:pt>
                <c:pt idx="175">
                  <c:v>49.86423000000002</c:v>
                </c:pt>
                <c:pt idx="176">
                  <c:v>49.86423000000002</c:v>
                </c:pt>
                <c:pt idx="177">
                  <c:v>49.86423000000002</c:v>
                </c:pt>
                <c:pt idx="178">
                  <c:v>49.86423000000002</c:v>
                </c:pt>
                <c:pt idx="179">
                  <c:v>49.86423000000002</c:v>
                </c:pt>
                <c:pt idx="180">
                  <c:v>49.86423000000002</c:v>
                </c:pt>
                <c:pt idx="181">
                  <c:v>49.86423000000002</c:v>
                </c:pt>
                <c:pt idx="182">
                  <c:v>49.86423000000002</c:v>
                </c:pt>
                <c:pt idx="183">
                  <c:v>49.86423000000002</c:v>
                </c:pt>
                <c:pt idx="184">
                  <c:v>49.86423000000002</c:v>
                </c:pt>
                <c:pt idx="185">
                  <c:v>49.86423000000002</c:v>
                </c:pt>
                <c:pt idx="186">
                  <c:v>49.86423000000002</c:v>
                </c:pt>
                <c:pt idx="187">
                  <c:v>49.86423000000002</c:v>
                </c:pt>
                <c:pt idx="188">
                  <c:v>49.86423000000002</c:v>
                </c:pt>
                <c:pt idx="189">
                  <c:v>49.86423000000002</c:v>
                </c:pt>
                <c:pt idx="190">
                  <c:v>49.86423000000002</c:v>
                </c:pt>
                <c:pt idx="191">
                  <c:v>49.86423000000002</c:v>
                </c:pt>
                <c:pt idx="192">
                  <c:v>49.86423000000002</c:v>
                </c:pt>
                <c:pt idx="193">
                  <c:v>49.86423000000002</c:v>
                </c:pt>
                <c:pt idx="194">
                  <c:v>49.86423000000002</c:v>
                </c:pt>
                <c:pt idx="195">
                  <c:v>49.86423000000002</c:v>
                </c:pt>
                <c:pt idx="196">
                  <c:v>49.86423000000002</c:v>
                </c:pt>
                <c:pt idx="197">
                  <c:v>49.86423000000002</c:v>
                </c:pt>
                <c:pt idx="198">
                  <c:v>49.86423000000002</c:v>
                </c:pt>
                <c:pt idx="199">
                  <c:v>49.86423000000002</c:v>
                </c:pt>
                <c:pt idx="200">
                  <c:v>49.86423000000002</c:v>
                </c:pt>
                <c:pt idx="201">
                  <c:v>49.86423000000002</c:v>
                </c:pt>
                <c:pt idx="202">
                  <c:v>49.86423000000002</c:v>
                </c:pt>
                <c:pt idx="203">
                  <c:v>49.86423000000002</c:v>
                </c:pt>
                <c:pt idx="204">
                  <c:v>49.86423000000002</c:v>
                </c:pt>
                <c:pt idx="205">
                  <c:v>49.86423000000002</c:v>
                </c:pt>
                <c:pt idx="206">
                  <c:v>49.86423000000002</c:v>
                </c:pt>
                <c:pt idx="207">
                  <c:v>49.86423000000002</c:v>
                </c:pt>
                <c:pt idx="208">
                  <c:v>49.86423000000002</c:v>
                </c:pt>
                <c:pt idx="209">
                  <c:v>49.86423000000002</c:v>
                </c:pt>
                <c:pt idx="210">
                  <c:v>49.86423000000002</c:v>
                </c:pt>
                <c:pt idx="211">
                  <c:v>49.86423000000002</c:v>
                </c:pt>
                <c:pt idx="212">
                  <c:v>49.86423000000002</c:v>
                </c:pt>
                <c:pt idx="213">
                  <c:v>49.86423000000002</c:v>
                </c:pt>
                <c:pt idx="214">
                  <c:v>49.86423000000002</c:v>
                </c:pt>
                <c:pt idx="215">
                  <c:v>49.86423000000002</c:v>
                </c:pt>
                <c:pt idx="216">
                  <c:v>49.86423000000002</c:v>
                </c:pt>
                <c:pt idx="217">
                  <c:v>49.86423000000002</c:v>
                </c:pt>
                <c:pt idx="218">
                  <c:v>49.86423000000002</c:v>
                </c:pt>
                <c:pt idx="219">
                  <c:v>49.86423000000002</c:v>
                </c:pt>
                <c:pt idx="220">
                  <c:v>49.86423000000002</c:v>
                </c:pt>
                <c:pt idx="221">
                  <c:v>49.86423000000002</c:v>
                </c:pt>
                <c:pt idx="222">
                  <c:v>49.86423000000002</c:v>
                </c:pt>
                <c:pt idx="223">
                  <c:v>49.86423000000002</c:v>
                </c:pt>
                <c:pt idx="224">
                  <c:v>49.86423000000002</c:v>
                </c:pt>
                <c:pt idx="225">
                  <c:v>49.86423000000002</c:v>
                </c:pt>
                <c:pt idx="226">
                  <c:v>49.86423000000002</c:v>
                </c:pt>
                <c:pt idx="227">
                  <c:v>49.86423000000002</c:v>
                </c:pt>
                <c:pt idx="228">
                  <c:v>49.86423000000002</c:v>
                </c:pt>
                <c:pt idx="229">
                  <c:v>49.86423000000002</c:v>
                </c:pt>
                <c:pt idx="230">
                  <c:v>49.86423000000002</c:v>
                </c:pt>
                <c:pt idx="231">
                  <c:v>49.86423000000002</c:v>
                </c:pt>
                <c:pt idx="232">
                  <c:v>49.86423000000002</c:v>
                </c:pt>
                <c:pt idx="233">
                  <c:v>49.86423000000002</c:v>
                </c:pt>
                <c:pt idx="234">
                  <c:v>49.86423000000002</c:v>
                </c:pt>
                <c:pt idx="235">
                  <c:v>49.86423000000002</c:v>
                </c:pt>
                <c:pt idx="236">
                  <c:v>49.86423000000002</c:v>
                </c:pt>
                <c:pt idx="237">
                  <c:v>49.86423000000002</c:v>
                </c:pt>
                <c:pt idx="238">
                  <c:v>49.86423000000002</c:v>
                </c:pt>
                <c:pt idx="239">
                  <c:v>49.86423000000002</c:v>
                </c:pt>
                <c:pt idx="240">
                  <c:v>49.86423000000002</c:v>
                </c:pt>
                <c:pt idx="241">
                  <c:v>49.86423000000002</c:v>
                </c:pt>
                <c:pt idx="242">
                  <c:v>49.86423000000002</c:v>
                </c:pt>
                <c:pt idx="243">
                  <c:v>49.86423000000002</c:v>
                </c:pt>
                <c:pt idx="244">
                  <c:v>49.86423000000002</c:v>
                </c:pt>
                <c:pt idx="245">
                  <c:v>49.86423000000002</c:v>
                </c:pt>
                <c:pt idx="246">
                  <c:v>49.86423000000002</c:v>
                </c:pt>
                <c:pt idx="247">
                  <c:v>49.86423000000002</c:v>
                </c:pt>
                <c:pt idx="248">
                  <c:v>49.86423000000002</c:v>
                </c:pt>
                <c:pt idx="249">
                  <c:v>49.86423000000002</c:v>
                </c:pt>
                <c:pt idx="250">
                  <c:v>49.86423000000002</c:v>
                </c:pt>
                <c:pt idx="251">
                  <c:v>49.86423000000002</c:v>
                </c:pt>
                <c:pt idx="252">
                  <c:v>49.86423000000002</c:v>
                </c:pt>
                <c:pt idx="253">
                  <c:v>49.86423000000002</c:v>
                </c:pt>
                <c:pt idx="254">
                  <c:v>49.86423000000002</c:v>
                </c:pt>
                <c:pt idx="255">
                  <c:v>49.86423000000002</c:v>
                </c:pt>
                <c:pt idx="256">
                  <c:v>49.86423000000002</c:v>
                </c:pt>
                <c:pt idx="257">
                  <c:v>49.86423000000002</c:v>
                </c:pt>
                <c:pt idx="258">
                  <c:v>49.86423000000002</c:v>
                </c:pt>
                <c:pt idx="259">
                  <c:v>49.86423000000002</c:v>
                </c:pt>
                <c:pt idx="260">
                  <c:v>49.86423000000002</c:v>
                </c:pt>
                <c:pt idx="261">
                  <c:v>49.86423000000002</c:v>
                </c:pt>
                <c:pt idx="262">
                  <c:v>49.86423000000002</c:v>
                </c:pt>
                <c:pt idx="263">
                  <c:v>49.86423000000002</c:v>
                </c:pt>
                <c:pt idx="264">
                  <c:v>49.86423000000002</c:v>
                </c:pt>
                <c:pt idx="265">
                  <c:v>49.86423000000002</c:v>
                </c:pt>
                <c:pt idx="266">
                  <c:v>49.86423000000002</c:v>
                </c:pt>
                <c:pt idx="267">
                  <c:v>49.86423000000002</c:v>
                </c:pt>
                <c:pt idx="268">
                  <c:v>49.86423000000002</c:v>
                </c:pt>
                <c:pt idx="269">
                  <c:v>49.86423000000002</c:v>
                </c:pt>
                <c:pt idx="270">
                  <c:v>49.86423000000002</c:v>
                </c:pt>
                <c:pt idx="271">
                  <c:v>49.86423000000002</c:v>
                </c:pt>
                <c:pt idx="272">
                  <c:v>49.86423000000002</c:v>
                </c:pt>
                <c:pt idx="273">
                  <c:v>49.86423000000002</c:v>
                </c:pt>
                <c:pt idx="274">
                  <c:v>49.86423000000002</c:v>
                </c:pt>
                <c:pt idx="275">
                  <c:v>49.86423000000002</c:v>
                </c:pt>
                <c:pt idx="276">
                  <c:v>49.86423000000002</c:v>
                </c:pt>
                <c:pt idx="277">
                  <c:v>49.86423000000002</c:v>
                </c:pt>
                <c:pt idx="278">
                  <c:v>49.86423000000002</c:v>
                </c:pt>
                <c:pt idx="279">
                  <c:v>49.86423000000002</c:v>
                </c:pt>
                <c:pt idx="280">
                  <c:v>49.86423000000002</c:v>
                </c:pt>
                <c:pt idx="281">
                  <c:v>49.86423000000002</c:v>
                </c:pt>
                <c:pt idx="282">
                  <c:v>49.86423000000002</c:v>
                </c:pt>
                <c:pt idx="283">
                  <c:v>49.86423000000002</c:v>
                </c:pt>
                <c:pt idx="284">
                  <c:v>49.86423000000002</c:v>
                </c:pt>
                <c:pt idx="285">
                  <c:v>49.86423000000002</c:v>
                </c:pt>
                <c:pt idx="286">
                  <c:v>49.86423000000002</c:v>
                </c:pt>
                <c:pt idx="287">
                  <c:v>49.86423000000002</c:v>
                </c:pt>
                <c:pt idx="288">
                  <c:v>49.86423000000002</c:v>
                </c:pt>
                <c:pt idx="289">
                  <c:v>49.86423000000002</c:v>
                </c:pt>
                <c:pt idx="290">
                  <c:v>49.86423000000002</c:v>
                </c:pt>
                <c:pt idx="291">
                  <c:v>49.86423000000002</c:v>
                </c:pt>
                <c:pt idx="292">
                  <c:v>49.86423000000002</c:v>
                </c:pt>
                <c:pt idx="293">
                  <c:v>49.86423000000002</c:v>
                </c:pt>
                <c:pt idx="294">
                  <c:v>49.86423000000002</c:v>
                </c:pt>
                <c:pt idx="295">
                  <c:v>49.86423000000002</c:v>
                </c:pt>
                <c:pt idx="296">
                  <c:v>49.86423000000002</c:v>
                </c:pt>
                <c:pt idx="297">
                  <c:v>49.86423000000002</c:v>
                </c:pt>
                <c:pt idx="298">
                  <c:v>49.86423000000002</c:v>
                </c:pt>
                <c:pt idx="299">
                  <c:v>49.86423000000002</c:v>
                </c:pt>
                <c:pt idx="300">
                  <c:v>49.86423000000002</c:v>
                </c:pt>
                <c:pt idx="301">
                  <c:v>49.86423000000002</c:v>
                </c:pt>
                <c:pt idx="302">
                  <c:v>49.86423000000002</c:v>
                </c:pt>
                <c:pt idx="303">
                  <c:v>49.86423000000002</c:v>
                </c:pt>
                <c:pt idx="304">
                  <c:v>49.86423000000002</c:v>
                </c:pt>
                <c:pt idx="305">
                  <c:v>49.86423000000002</c:v>
                </c:pt>
                <c:pt idx="306">
                  <c:v>49.86423000000002</c:v>
                </c:pt>
                <c:pt idx="307">
                  <c:v>49.86423000000002</c:v>
                </c:pt>
                <c:pt idx="308">
                  <c:v>49.86423000000002</c:v>
                </c:pt>
                <c:pt idx="309">
                  <c:v>49.86423000000002</c:v>
                </c:pt>
                <c:pt idx="310">
                  <c:v>49.86423000000002</c:v>
                </c:pt>
                <c:pt idx="311">
                  <c:v>49.86423000000002</c:v>
                </c:pt>
                <c:pt idx="312">
                  <c:v>49.86423000000002</c:v>
                </c:pt>
                <c:pt idx="313">
                  <c:v>49.86423000000002</c:v>
                </c:pt>
                <c:pt idx="314">
                  <c:v>49.86423000000002</c:v>
                </c:pt>
                <c:pt idx="315">
                  <c:v>49.86423000000002</c:v>
                </c:pt>
                <c:pt idx="316">
                  <c:v>49.86423000000002</c:v>
                </c:pt>
                <c:pt idx="317">
                  <c:v>49.86423000000002</c:v>
                </c:pt>
                <c:pt idx="318">
                  <c:v>49.86423000000002</c:v>
                </c:pt>
                <c:pt idx="319">
                  <c:v>49.86423000000002</c:v>
                </c:pt>
                <c:pt idx="320">
                  <c:v>49.86423000000002</c:v>
                </c:pt>
                <c:pt idx="321">
                  <c:v>49.86423000000002</c:v>
                </c:pt>
                <c:pt idx="322">
                  <c:v>49.86423000000002</c:v>
                </c:pt>
                <c:pt idx="323">
                  <c:v>49.86423000000002</c:v>
                </c:pt>
                <c:pt idx="324">
                  <c:v>49.86423000000002</c:v>
                </c:pt>
                <c:pt idx="325">
                  <c:v>49.86423000000002</c:v>
                </c:pt>
                <c:pt idx="326">
                  <c:v>49.86423000000002</c:v>
                </c:pt>
                <c:pt idx="327">
                  <c:v>49.86423000000002</c:v>
                </c:pt>
                <c:pt idx="328">
                  <c:v>49.86423000000002</c:v>
                </c:pt>
                <c:pt idx="329">
                  <c:v>49.86423000000002</c:v>
                </c:pt>
                <c:pt idx="330">
                  <c:v>49.86423000000002</c:v>
                </c:pt>
                <c:pt idx="331">
                  <c:v>49.86423000000002</c:v>
                </c:pt>
                <c:pt idx="332">
                  <c:v>49.86423000000002</c:v>
                </c:pt>
                <c:pt idx="333">
                  <c:v>49.86423000000002</c:v>
                </c:pt>
                <c:pt idx="334">
                  <c:v>49.86423000000002</c:v>
                </c:pt>
                <c:pt idx="335">
                  <c:v>49.86423000000002</c:v>
                </c:pt>
                <c:pt idx="336">
                  <c:v>49.86423000000002</c:v>
                </c:pt>
                <c:pt idx="337">
                  <c:v>49.86423000000002</c:v>
                </c:pt>
                <c:pt idx="338">
                  <c:v>49.86423000000002</c:v>
                </c:pt>
                <c:pt idx="339">
                  <c:v>49.86423000000002</c:v>
                </c:pt>
                <c:pt idx="340">
                  <c:v>49.86423000000002</c:v>
                </c:pt>
                <c:pt idx="341">
                  <c:v>49.86423000000002</c:v>
                </c:pt>
                <c:pt idx="342">
                  <c:v>49.86423000000002</c:v>
                </c:pt>
                <c:pt idx="343">
                  <c:v>49.86423000000002</c:v>
                </c:pt>
                <c:pt idx="344">
                  <c:v>49.86423000000002</c:v>
                </c:pt>
                <c:pt idx="345">
                  <c:v>49.86423000000002</c:v>
                </c:pt>
                <c:pt idx="346">
                  <c:v>49.86423000000002</c:v>
                </c:pt>
                <c:pt idx="347">
                  <c:v>49.86423000000002</c:v>
                </c:pt>
                <c:pt idx="348">
                  <c:v>49.86423000000002</c:v>
                </c:pt>
                <c:pt idx="349">
                  <c:v>49.86423000000002</c:v>
                </c:pt>
                <c:pt idx="350">
                  <c:v>49.86423000000002</c:v>
                </c:pt>
                <c:pt idx="351">
                  <c:v>49.86423000000002</c:v>
                </c:pt>
                <c:pt idx="352">
                  <c:v>49.86423000000002</c:v>
                </c:pt>
                <c:pt idx="353">
                  <c:v>49.86423000000002</c:v>
                </c:pt>
                <c:pt idx="354">
                  <c:v>49.86423000000002</c:v>
                </c:pt>
                <c:pt idx="355">
                  <c:v>49.86423000000002</c:v>
                </c:pt>
                <c:pt idx="356">
                  <c:v>49.86423000000002</c:v>
                </c:pt>
                <c:pt idx="357">
                  <c:v>49.86423000000002</c:v>
                </c:pt>
                <c:pt idx="358">
                  <c:v>49.86423000000002</c:v>
                </c:pt>
                <c:pt idx="359">
                  <c:v>49.86423000000002</c:v>
                </c:pt>
                <c:pt idx="360">
                  <c:v>49.86423000000002</c:v>
                </c:pt>
                <c:pt idx="361">
                  <c:v>49.86423000000002</c:v>
                </c:pt>
                <c:pt idx="362">
                  <c:v>49.86423000000002</c:v>
                </c:pt>
                <c:pt idx="363">
                  <c:v>49.86423000000002</c:v>
                </c:pt>
                <c:pt idx="364">
                  <c:v>49.86423000000002</c:v>
                </c:pt>
                <c:pt idx="365">
                  <c:v>49.86423000000002</c:v>
                </c:pt>
                <c:pt idx="366">
                  <c:v>49.86423000000002</c:v>
                </c:pt>
                <c:pt idx="367">
                  <c:v>49.86423000000002</c:v>
                </c:pt>
                <c:pt idx="368">
                  <c:v>49.86423000000002</c:v>
                </c:pt>
                <c:pt idx="369">
                  <c:v>49.86423000000002</c:v>
                </c:pt>
                <c:pt idx="370">
                  <c:v>49.86423000000002</c:v>
                </c:pt>
                <c:pt idx="371">
                  <c:v>49.86423000000002</c:v>
                </c:pt>
                <c:pt idx="372">
                  <c:v>49.86423000000002</c:v>
                </c:pt>
                <c:pt idx="373">
                  <c:v>49.86423000000002</c:v>
                </c:pt>
                <c:pt idx="374">
                  <c:v>49.86423000000002</c:v>
                </c:pt>
                <c:pt idx="375">
                  <c:v>49.86423000000002</c:v>
                </c:pt>
                <c:pt idx="376">
                  <c:v>49.86423000000002</c:v>
                </c:pt>
                <c:pt idx="377">
                  <c:v>49.86423000000002</c:v>
                </c:pt>
                <c:pt idx="378">
                  <c:v>49.86423000000002</c:v>
                </c:pt>
                <c:pt idx="379">
                  <c:v>49.86423000000002</c:v>
                </c:pt>
                <c:pt idx="380">
                  <c:v>49.86423000000002</c:v>
                </c:pt>
                <c:pt idx="381">
                  <c:v>49.86423000000002</c:v>
                </c:pt>
                <c:pt idx="382">
                  <c:v>49.86423000000002</c:v>
                </c:pt>
                <c:pt idx="383">
                  <c:v>49.86423000000002</c:v>
                </c:pt>
                <c:pt idx="384">
                  <c:v>49.86423000000002</c:v>
                </c:pt>
                <c:pt idx="385">
                  <c:v>49.86423000000002</c:v>
                </c:pt>
                <c:pt idx="386">
                  <c:v>49.86423000000002</c:v>
                </c:pt>
                <c:pt idx="387">
                  <c:v>49.86423000000002</c:v>
                </c:pt>
                <c:pt idx="388">
                  <c:v>49.86423000000002</c:v>
                </c:pt>
                <c:pt idx="389">
                  <c:v>49.86423000000002</c:v>
                </c:pt>
                <c:pt idx="390">
                  <c:v>49.86423000000002</c:v>
                </c:pt>
                <c:pt idx="391">
                  <c:v>49.86423000000002</c:v>
                </c:pt>
                <c:pt idx="392">
                  <c:v>49.86423000000002</c:v>
                </c:pt>
                <c:pt idx="393">
                  <c:v>49.86423000000002</c:v>
                </c:pt>
                <c:pt idx="394">
                  <c:v>49.86423000000002</c:v>
                </c:pt>
                <c:pt idx="395">
                  <c:v>49.86423000000002</c:v>
                </c:pt>
                <c:pt idx="396">
                  <c:v>49.86423000000002</c:v>
                </c:pt>
                <c:pt idx="397">
                  <c:v>49.86423000000002</c:v>
                </c:pt>
                <c:pt idx="398">
                  <c:v>49.86423000000002</c:v>
                </c:pt>
                <c:pt idx="399">
                  <c:v>49.86423000000002</c:v>
                </c:pt>
                <c:pt idx="400">
                  <c:v>49.86423000000002</c:v>
                </c:pt>
                <c:pt idx="401">
                  <c:v>49.86423000000002</c:v>
                </c:pt>
                <c:pt idx="402">
                  <c:v>49.86423000000002</c:v>
                </c:pt>
                <c:pt idx="403">
                  <c:v>49.86423000000002</c:v>
                </c:pt>
                <c:pt idx="404">
                  <c:v>49.86423000000002</c:v>
                </c:pt>
                <c:pt idx="405">
                  <c:v>49.86423000000002</c:v>
                </c:pt>
                <c:pt idx="406">
                  <c:v>49.86423000000002</c:v>
                </c:pt>
                <c:pt idx="407">
                  <c:v>49.86423000000002</c:v>
                </c:pt>
                <c:pt idx="408">
                  <c:v>49.86423000000002</c:v>
                </c:pt>
                <c:pt idx="409">
                  <c:v>49.86423000000002</c:v>
                </c:pt>
                <c:pt idx="410">
                  <c:v>49.86423000000002</c:v>
                </c:pt>
                <c:pt idx="411">
                  <c:v>49.86423000000002</c:v>
                </c:pt>
                <c:pt idx="412">
                  <c:v>49.86423000000002</c:v>
                </c:pt>
                <c:pt idx="413">
                  <c:v>49.86423000000002</c:v>
                </c:pt>
                <c:pt idx="414">
                  <c:v>49.86423000000002</c:v>
                </c:pt>
                <c:pt idx="415">
                  <c:v>49.86423000000002</c:v>
                </c:pt>
                <c:pt idx="416">
                  <c:v>49.86423000000002</c:v>
                </c:pt>
                <c:pt idx="417">
                  <c:v>49.86423000000002</c:v>
                </c:pt>
                <c:pt idx="418">
                  <c:v>49.86423000000002</c:v>
                </c:pt>
                <c:pt idx="419">
                  <c:v>49.86423000000002</c:v>
                </c:pt>
                <c:pt idx="420">
                  <c:v>49.86423000000002</c:v>
                </c:pt>
                <c:pt idx="421">
                  <c:v>49.86423000000002</c:v>
                </c:pt>
                <c:pt idx="422">
                  <c:v>49.86423000000002</c:v>
                </c:pt>
                <c:pt idx="423">
                  <c:v>49.86423000000002</c:v>
                </c:pt>
                <c:pt idx="424">
                  <c:v>49.86423000000002</c:v>
                </c:pt>
                <c:pt idx="425">
                  <c:v>49.86423000000002</c:v>
                </c:pt>
                <c:pt idx="426">
                  <c:v>49.86423000000002</c:v>
                </c:pt>
                <c:pt idx="427">
                  <c:v>49.86423000000002</c:v>
                </c:pt>
                <c:pt idx="428">
                  <c:v>49.86423000000002</c:v>
                </c:pt>
                <c:pt idx="429">
                  <c:v>49.86423000000002</c:v>
                </c:pt>
                <c:pt idx="430">
                  <c:v>49.86423000000002</c:v>
                </c:pt>
                <c:pt idx="431">
                  <c:v>49.86423000000002</c:v>
                </c:pt>
                <c:pt idx="432">
                  <c:v>49.86423000000002</c:v>
                </c:pt>
                <c:pt idx="433">
                  <c:v>49.86423000000002</c:v>
                </c:pt>
                <c:pt idx="434">
                  <c:v>49.86423000000002</c:v>
                </c:pt>
                <c:pt idx="435">
                  <c:v>49.86423000000002</c:v>
                </c:pt>
                <c:pt idx="436">
                  <c:v>49.86423000000002</c:v>
                </c:pt>
                <c:pt idx="437">
                  <c:v>49.86423000000002</c:v>
                </c:pt>
                <c:pt idx="438">
                  <c:v>49.86423000000002</c:v>
                </c:pt>
                <c:pt idx="439">
                  <c:v>49.86423000000002</c:v>
                </c:pt>
                <c:pt idx="440">
                  <c:v>49.86423000000002</c:v>
                </c:pt>
                <c:pt idx="441">
                  <c:v>49.86423000000002</c:v>
                </c:pt>
                <c:pt idx="442">
                  <c:v>49.86423000000002</c:v>
                </c:pt>
                <c:pt idx="443">
                  <c:v>49.86423000000002</c:v>
                </c:pt>
                <c:pt idx="444">
                  <c:v>49.86423000000002</c:v>
                </c:pt>
                <c:pt idx="445">
                  <c:v>49.86423000000002</c:v>
                </c:pt>
                <c:pt idx="446">
                  <c:v>49.86423000000002</c:v>
                </c:pt>
                <c:pt idx="447">
                  <c:v>49.86423000000002</c:v>
                </c:pt>
                <c:pt idx="448">
                  <c:v>49.86423000000002</c:v>
                </c:pt>
                <c:pt idx="449">
                  <c:v>49.86423000000002</c:v>
                </c:pt>
                <c:pt idx="450">
                  <c:v>49.86423000000002</c:v>
                </c:pt>
                <c:pt idx="451">
                  <c:v>49.86423000000002</c:v>
                </c:pt>
                <c:pt idx="452">
                  <c:v>49.86423000000002</c:v>
                </c:pt>
                <c:pt idx="453">
                  <c:v>49.86423000000002</c:v>
                </c:pt>
                <c:pt idx="454">
                  <c:v>49.86423000000002</c:v>
                </c:pt>
                <c:pt idx="455">
                  <c:v>49.86423000000002</c:v>
                </c:pt>
                <c:pt idx="456">
                  <c:v>49.86423000000002</c:v>
                </c:pt>
                <c:pt idx="457">
                  <c:v>49.86423000000002</c:v>
                </c:pt>
                <c:pt idx="458">
                  <c:v>49.86423000000002</c:v>
                </c:pt>
                <c:pt idx="459">
                  <c:v>49.86423000000002</c:v>
                </c:pt>
                <c:pt idx="460">
                  <c:v>49.86423000000002</c:v>
                </c:pt>
                <c:pt idx="461">
                  <c:v>49.86423000000002</c:v>
                </c:pt>
                <c:pt idx="462">
                  <c:v>49.86423000000002</c:v>
                </c:pt>
                <c:pt idx="463">
                  <c:v>49.86423000000002</c:v>
                </c:pt>
                <c:pt idx="464">
                  <c:v>49.86423000000002</c:v>
                </c:pt>
                <c:pt idx="465">
                  <c:v>49.86423000000002</c:v>
                </c:pt>
                <c:pt idx="466">
                  <c:v>49.86423000000002</c:v>
                </c:pt>
                <c:pt idx="467">
                  <c:v>49.86423000000002</c:v>
                </c:pt>
                <c:pt idx="468">
                  <c:v>49.86423000000002</c:v>
                </c:pt>
                <c:pt idx="469">
                  <c:v>49.86423000000002</c:v>
                </c:pt>
                <c:pt idx="470">
                  <c:v>49.86423000000002</c:v>
                </c:pt>
                <c:pt idx="471">
                  <c:v>49.86423000000002</c:v>
                </c:pt>
                <c:pt idx="472">
                  <c:v>49.86423000000002</c:v>
                </c:pt>
                <c:pt idx="473">
                  <c:v>49.86423000000002</c:v>
                </c:pt>
                <c:pt idx="474">
                  <c:v>49.86423000000002</c:v>
                </c:pt>
                <c:pt idx="475">
                  <c:v>49.86423000000002</c:v>
                </c:pt>
                <c:pt idx="476">
                  <c:v>49.86423000000002</c:v>
                </c:pt>
                <c:pt idx="477">
                  <c:v>49.86423000000002</c:v>
                </c:pt>
                <c:pt idx="478">
                  <c:v>49.86423000000002</c:v>
                </c:pt>
                <c:pt idx="479">
                  <c:v>49.86423000000002</c:v>
                </c:pt>
                <c:pt idx="480">
                  <c:v>49.86423000000002</c:v>
                </c:pt>
                <c:pt idx="481">
                  <c:v>49.86423000000002</c:v>
                </c:pt>
                <c:pt idx="482">
                  <c:v>49.86423000000002</c:v>
                </c:pt>
                <c:pt idx="483">
                  <c:v>49.86423000000002</c:v>
                </c:pt>
                <c:pt idx="484">
                  <c:v>49.86423000000002</c:v>
                </c:pt>
                <c:pt idx="485">
                  <c:v>49.86423000000002</c:v>
                </c:pt>
                <c:pt idx="486">
                  <c:v>49.86423000000002</c:v>
                </c:pt>
                <c:pt idx="487">
                  <c:v>49.86423000000002</c:v>
                </c:pt>
                <c:pt idx="488">
                  <c:v>49.86423000000002</c:v>
                </c:pt>
                <c:pt idx="489">
                  <c:v>49.86423000000002</c:v>
                </c:pt>
                <c:pt idx="490">
                  <c:v>49.86423000000002</c:v>
                </c:pt>
                <c:pt idx="491">
                  <c:v>49.86423000000002</c:v>
                </c:pt>
                <c:pt idx="492">
                  <c:v>49.86423000000002</c:v>
                </c:pt>
                <c:pt idx="493">
                  <c:v>49.86423000000002</c:v>
                </c:pt>
                <c:pt idx="494">
                  <c:v>49.86423000000002</c:v>
                </c:pt>
                <c:pt idx="495">
                  <c:v>49.86423000000002</c:v>
                </c:pt>
                <c:pt idx="496">
                  <c:v>49.86423000000002</c:v>
                </c:pt>
                <c:pt idx="497">
                  <c:v>49.86423000000002</c:v>
                </c:pt>
                <c:pt idx="498">
                  <c:v>49.86423000000002</c:v>
                </c:pt>
                <c:pt idx="499">
                  <c:v>49.86423000000002</c:v>
                </c:pt>
                <c:pt idx="500">
                  <c:v>49.86423000000002</c:v>
                </c:pt>
                <c:pt idx="501">
                  <c:v>49.86423000000002</c:v>
                </c:pt>
                <c:pt idx="502">
                  <c:v>49.86423000000002</c:v>
                </c:pt>
                <c:pt idx="503">
                  <c:v>49.86423000000002</c:v>
                </c:pt>
                <c:pt idx="504">
                  <c:v>49.86423000000002</c:v>
                </c:pt>
                <c:pt idx="505">
                  <c:v>49.86423000000002</c:v>
                </c:pt>
                <c:pt idx="506">
                  <c:v>49.86423000000002</c:v>
                </c:pt>
                <c:pt idx="507">
                  <c:v>49.86423000000002</c:v>
                </c:pt>
                <c:pt idx="508">
                  <c:v>49.86423000000002</c:v>
                </c:pt>
                <c:pt idx="509">
                  <c:v>49.86423000000002</c:v>
                </c:pt>
                <c:pt idx="510">
                  <c:v>49.86423000000002</c:v>
                </c:pt>
                <c:pt idx="511">
                  <c:v>49.86423000000002</c:v>
                </c:pt>
                <c:pt idx="512">
                  <c:v>49.86423000000002</c:v>
                </c:pt>
                <c:pt idx="513">
                  <c:v>49.86423000000002</c:v>
                </c:pt>
                <c:pt idx="514">
                  <c:v>49.86423000000002</c:v>
                </c:pt>
                <c:pt idx="515">
                  <c:v>49.86423000000002</c:v>
                </c:pt>
                <c:pt idx="516">
                  <c:v>49.86423000000002</c:v>
                </c:pt>
                <c:pt idx="517">
                  <c:v>49.86423000000002</c:v>
                </c:pt>
                <c:pt idx="518">
                  <c:v>49.86423000000002</c:v>
                </c:pt>
                <c:pt idx="519">
                  <c:v>49.86423000000002</c:v>
                </c:pt>
                <c:pt idx="520">
                  <c:v>49.86423000000002</c:v>
                </c:pt>
                <c:pt idx="521">
                  <c:v>49.86423000000002</c:v>
                </c:pt>
                <c:pt idx="522">
                  <c:v>49.86423000000002</c:v>
                </c:pt>
                <c:pt idx="523">
                  <c:v>49.86423000000002</c:v>
                </c:pt>
                <c:pt idx="524">
                  <c:v>49.86423000000002</c:v>
                </c:pt>
                <c:pt idx="525">
                  <c:v>49.86423000000002</c:v>
                </c:pt>
                <c:pt idx="526">
                  <c:v>49.86423000000002</c:v>
                </c:pt>
                <c:pt idx="527">
                  <c:v>49.86423000000002</c:v>
                </c:pt>
                <c:pt idx="528">
                  <c:v>49.86423000000002</c:v>
                </c:pt>
                <c:pt idx="529">
                  <c:v>49.86423000000002</c:v>
                </c:pt>
                <c:pt idx="530">
                  <c:v>49.86423000000002</c:v>
                </c:pt>
                <c:pt idx="531">
                  <c:v>49.86423000000002</c:v>
                </c:pt>
                <c:pt idx="532">
                  <c:v>49.86423000000002</c:v>
                </c:pt>
                <c:pt idx="533">
                  <c:v>49.86423000000002</c:v>
                </c:pt>
                <c:pt idx="534">
                  <c:v>49.86423000000002</c:v>
                </c:pt>
                <c:pt idx="535">
                  <c:v>49.86423000000002</c:v>
                </c:pt>
                <c:pt idx="536">
                  <c:v>49.86423000000002</c:v>
                </c:pt>
                <c:pt idx="537">
                  <c:v>49.86423000000002</c:v>
                </c:pt>
                <c:pt idx="538">
                  <c:v>49.86423000000002</c:v>
                </c:pt>
                <c:pt idx="539">
                  <c:v>49.86423000000002</c:v>
                </c:pt>
                <c:pt idx="540">
                  <c:v>49.86423000000002</c:v>
                </c:pt>
                <c:pt idx="541">
                  <c:v>49.86423000000002</c:v>
                </c:pt>
                <c:pt idx="542">
                  <c:v>49.86423000000002</c:v>
                </c:pt>
                <c:pt idx="543">
                  <c:v>49.86423000000002</c:v>
                </c:pt>
                <c:pt idx="544">
                  <c:v>49.86423000000002</c:v>
                </c:pt>
                <c:pt idx="545">
                  <c:v>49.86423000000002</c:v>
                </c:pt>
                <c:pt idx="546">
                  <c:v>49.86423000000002</c:v>
                </c:pt>
                <c:pt idx="547">
                  <c:v>49.86423000000002</c:v>
                </c:pt>
                <c:pt idx="548">
                  <c:v>49.86423000000002</c:v>
                </c:pt>
                <c:pt idx="549">
                  <c:v>49.86423000000002</c:v>
                </c:pt>
                <c:pt idx="550">
                  <c:v>49.86423000000002</c:v>
                </c:pt>
                <c:pt idx="551">
                  <c:v>49.86423000000002</c:v>
                </c:pt>
                <c:pt idx="552">
                  <c:v>49.86423000000002</c:v>
                </c:pt>
                <c:pt idx="553">
                  <c:v>49.86423000000002</c:v>
                </c:pt>
                <c:pt idx="554">
                  <c:v>49.86423000000002</c:v>
                </c:pt>
                <c:pt idx="555">
                  <c:v>49.86423000000002</c:v>
                </c:pt>
                <c:pt idx="556">
                  <c:v>49.86423000000002</c:v>
                </c:pt>
                <c:pt idx="557">
                  <c:v>49.86423000000002</c:v>
                </c:pt>
                <c:pt idx="558">
                  <c:v>49.86423000000002</c:v>
                </c:pt>
                <c:pt idx="559">
                  <c:v>49.86423000000002</c:v>
                </c:pt>
                <c:pt idx="560">
                  <c:v>49.86423000000002</c:v>
                </c:pt>
                <c:pt idx="561">
                  <c:v>49.86423000000002</c:v>
                </c:pt>
                <c:pt idx="562">
                  <c:v>49.86423000000002</c:v>
                </c:pt>
                <c:pt idx="563">
                  <c:v>49.86423000000002</c:v>
                </c:pt>
                <c:pt idx="564">
                  <c:v>49.86423000000002</c:v>
                </c:pt>
                <c:pt idx="565">
                  <c:v>49.86423000000002</c:v>
                </c:pt>
                <c:pt idx="566">
                  <c:v>49.86423000000002</c:v>
                </c:pt>
                <c:pt idx="567">
                  <c:v>49.86423000000002</c:v>
                </c:pt>
                <c:pt idx="568">
                  <c:v>49.86423000000002</c:v>
                </c:pt>
                <c:pt idx="569">
                  <c:v>49.86423000000002</c:v>
                </c:pt>
                <c:pt idx="570">
                  <c:v>49.86423000000002</c:v>
                </c:pt>
                <c:pt idx="571">
                  <c:v>49.86423000000002</c:v>
                </c:pt>
                <c:pt idx="572">
                  <c:v>49.86423000000002</c:v>
                </c:pt>
                <c:pt idx="573">
                  <c:v>49.86423000000002</c:v>
                </c:pt>
                <c:pt idx="574">
                  <c:v>49.86423000000002</c:v>
                </c:pt>
                <c:pt idx="575">
                  <c:v>49.86423000000002</c:v>
                </c:pt>
                <c:pt idx="576">
                  <c:v>49.86423000000002</c:v>
                </c:pt>
                <c:pt idx="577">
                  <c:v>49.86423000000002</c:v>
                </c:pt>
                <c:pt idx="578">
                  <c:v>49.86423000000002</c:v>
                </c:pt>
                <c:pt idx="579">
                  <c:v>49.86423000000002</c:v>
                </c:pt>
                <c:pt idx="580">
                  <c:v>49.86423000000002</c:v>
                </c:pt>
                <c:pt idx="581">
                  <c:v>49.86423000000002</c:v>
                </c:pt>
                <c:pt idx="582">
                  <c:v>49.86423000000002</c:v>
                </c:pt>
                <c:pt idx="583">
                  <c:v>49.86423000000002</c:v>
                </c:pt>
                <c:pt idx="584">
                  <c:v>49.86423000000002</c:v>
                </c:pt>
                <c:pt idx="585">
                  <c:v>49.86423000000002</c:v>
                </c:pt>
                <c:pt idx="586">
                  <c:v>49.86423000000002</c:v>
                </c:pt>
                <c:pt idx="587">
                  <c:v>49.86423000000002</c:v>
                </c:pt>
                <c:pt idx="588">
                  <c:v>49.86423000000002</c:v>
                </c:pt>
                <c:pt idx="589">
                  <c:v>49.86423000000002</c:v>
                </c:pt>
                <c:pt idx="590">
                  <c:v>49.86423000000002</c:v>
                </c:pt>
                <c:pt idx="591">
                  <c:v>49.86423000000002</c:v>
                </c:pt>
                <c:pt idx="592">
                  <c:v>49.86423000000002</c:v>
                </c:pt>
                <c:pt idx="593">
                  <c:v>49.86423000000002</c:v>
                </c:pt>
                <c:pt idx="594">
                  <c:v>49.86423000000002</c:v>
                </c:pt>
                <c:pt idx="595">
                  <c:v>49.86423000000002</c:v>
                </c:pt>
                <c:pt idx="596">
                  <c:v>49.86423000000002</c:v>
                </c:pt>
                <c:pt idx="597">
                  <c:v>49.86423000000002</c:v>
                </c:pt>
                <c:pt idx="598">
                  <c:v>49.86423000000002</c:v>
                </c:pt>
                <c:pt idx="599">
                  <c:v>49.86423000000002</c:v>
                </c:pt>
                <c:pt idx="600">
                  <c:v>49.86423000000002</c:v>
                </c:pt>
                <c:pt idx="601">
                  <c:v>49.86423000000002</c:v>
                </c:pt>
                <c:pt idx="602">
                  <c:v>49.86423000000002</c:v>
                </c:pt>
                <c:pt idx="603">
                  <c:v>49.86423000000002</c:v>
                </c:pt>
                <c:pt idx="604">
                  <c:v>49.86423000000002</c:v>
                </c:pt>
                <c:pt idx="605">
                  <c:v>49.86423000000002</c:v>
                </c:pt>
                <c:pt idx="606">
                  <c:v>49.86423000000002</c:v>
                </c:pt>
                <c:pt idx="607">
                  <c:v>49.86423000000002</c:v>
                </c:pt>
                <c:pt idx="608">
                  <c:v>49.86423000000002</c:v>
                </c:pt>
                <c:pt idx="609">
                  <c:v>49.86423000000002</c:v>
                </c:pt>
                <c:pt idx="610">
                  <c:v>49.86423000000002</c:v>
                </c:pt>
                <c:pt idx="611">
                  <c:v>49.86423000000002</c:v>
                </c:pt>
                <c:pt idx="612">
                  <c:v>49.86423000000002</c:v>
                </c:pt>
                <c:pt idx="613">
                  <c:v>49.86423000000002</c:v>
                </c:pt>
                <c:pt idx="614">
                  <c:v>49.86423000000002</c:v>
                </c:pt>
                <c:pt idx="615">
                  <c:v>49.86423000000002</c:v>
                </c:pt>
                <c:pt idx="616">
                  <c:v>49.86423000000002</c:v>
                </c:pt>
                <c:pt idx="617">
                  <c:v>49.86423000000002</c:v>
                </c:pt>
                <c:pt idx="618">
                  <c:v>49.86423000000002</c:v>
                </c:pt>
                <c:pt idx="619">
                  <c:v>49.86423000000002</c:v>
                </c:pt>
                <c:pt idx="620">
                  <c:v>49.86423000000002</c:v>
                </c:pt>
                <c:pt idx="621">
                  <c:v>49.86423000000002</c:v>
                </c:pt>
                <c:pt idx="622">
                  <c:v>49.86423000000002</c:v>
                </c:pt>
                <c:pt idx="623">
                  <c:v>49.86423000000002</c:v>
                </c:pt>
                <c:pt idx="624">
                  <c:v>49.86423000000002</c:v>
                </c:pt>
                <c:pt idx="625">
                  <c:v>49.86423000000002</c:v>
                </c:pt>
                <c:pt idx="626">
                  <c:v>49.86423000000002</c:v>
                </c:pt>
                <c:pt idx="627">
                  <c:v>49.86423000000002</c:v>
                </c:pt>
                <c:pt idx="628">
                  <c:v>49.86423000000002</c:v>
                </c:pt>
                <c:pt idx="629">
                  <c:v>49.86423000000002</c:v>
                </c:pt>
                <c:pt idx="630">
                  <c:v>49.86423000000002</c:v>
                </c:pt>
                <c:pt idx="631">
                  <c:v>49.86423000000002</c:v>
                </c:pt>
                <c:pt idx="632">
                  <c:v>49.86423000000002</c:v>
                </c:pt>
                <c:pt idx="633">
                  <c:v>49.86423000000002</c:v>
                </c:pt>
                <c:pt idx="634">
                  <c:v>49.86423000000002</c:v>
                </c:pt>
                <c:pt idx="635">
                  <c:v>49.86423000000002</c:v>
                </c:pt>
                <c:pt idx="636">
                  <c:v>49.86423000000002</c:v>
                </c:pt>
                <c:pt idx="637">
                  <c:v>49.86423000000002</c:v>
                </c:pt>
                <c:pt idx="638">
                  <c:v>49.86423000000002</c:v>
                </c:pt>
                <c:pt idx="639">
                  <c:v>49.86423000000002</c:v>
                </c:pt>
                <c:pt idx="640">
                  <c:v>49.86423000000002</c:v>
                </c:pt>
                <c:pt idx="641">
                  <c:v>49.86423000000002</c:v>
                </c:pt>
                <c:pt idx="642">
                  <c:v>49.86423000000002</c:v>
                </c:pt>
                <c:pt idx="643">
                  <c:v>49.86423000000002</c:v>
                </c:pt>
                <c:pt idx="644">
                  <c:v>49.86423000000002</c:v>
                </c:pt>
                <c:pt idx="645">
                  <c:v>49.86423000000002</c:v>
                </c:pt>
                <c:pt idx="646">
                  <c:v>49.86423000000002</c:v>
                </c:pt>
                <c:pt idx="647">
                  <c:v>49.86423000000002</c:v>
                </c:pt>
                <c:pt idx="648">
                  <c:v>49.86423000000002</c:v>
                </c:pt>
                <c:pt idx="649">
                  <c:v>49.86423000000002</c:v>
                </c:pt>
                <c:pt idx="650">
                  <c:v>49.86423000000002</c:v>
                </c:pt>
                <c:pt idx="651">
                  <c:v>49.86423000000002</c:v>
                </c:pt>
                <c:pt idx="652">
                  <c:v>49.86423000000002</c:v>
                </c:pt>
                <c:pt idx="653">
                  <c:v>49.86423000000002</c:v>
                </c:pt>
                <c:pt idx="654">
                  <c:v>49.86423000000002</c:v>
                </c:pt>
                <c:pt idx="655">
                  <c:v>49.86423000000002</c:v>
                </c:pt>
                <c:pt idx="656">
                  <c:v>49.86423000000002</c:v>
                </c:pt>
                <c:pt idx="657">
                  <c:v>49.86423000000002</c:v>
                </c:pt>
                <c:pt idx="658">
                  <c:v>49.86423000000002</c:v>
                </c:pt>
                <c:pt idx="659">
                  <c:v>49.86423000000002</c:v>
                </c:pt>
                <c:pt idx="660">
                  <c:v>49.86423000000002</c:v>
                </c:pt>
                <c:pt idx="661">
                  <c:v>49.86423000000002</c:v>
                </c:pt>
                <c:pt idx="662">
                  <c:v>49.86423000000002</c:v>
                </c:pt>
                <c:pt idx="663">
                  <c:v>49.86423000000002</c:v>
                </c:pt>
                <c:pt idx="664">
                  <c:v>49.86423000000002</c:v>
                </c:pt>
                <c:pt idx="665">
                  <c:v>49.86423000000002</c:v>
                </c:pt>
                <c:pt idx="666">
                  <c:v>49.86423000000002</c:v>
                </c:pt>
                <c:pt idx="667">
                  <c:v>49.86423000000002</c:v>
                </c:pt>
                <c:pt idx="668">
                  <c:v>49.86423000000002</c:v>
                </c:pt>
                <c:pt idx="669">
                  <c:v>49.86423000000002</c:v>
                </c:pt>
                <c:pt idx="670">
                  <c:v>49.86423000000002</c:v>
                </c:pt>
                <c:pt idx="671">
                  <c:v>49.86423000000002</c:v>
                </c:pt>
                <c:pt idx="672">
                  <c:v>49.86423000000002</c:v>
                </c:pt>
                <c:pt idx="673">
                  <c:v>49.86423000000002</c:v>
                </c:pt>
                <c:pt idx="674">
                  <c:v>49.86423000000002</c:v>
                </c:pt>
                <c:pt idx="675">
                  <c:v>49.86423000000002</c:v>
                </c:pt>
                <c:pt idx="676">
                  <c:v>49.86423000000002</c:v>
                </c:pt>
                <c:pt idx="677">
                  <c:v>49.86423000000002</c:v>
                </c:pt>
                <c:pt idx="678">
                  <c:v>49.86423000000002</c:v>
                </c:pt>
                <c:pt idx="679">
                  <c:v>49.86423000000002</c:v>
                </c:pt>
                <c:pt idx="680">
                  <c:v>49.86423000000002</c:v>
                </c:pt>
                <c:pt idx="681">
                  <c:v>49.86423000000002</c:v>
                </c:pt>
                <c:pt idx="682">
                  <c:v>49.86423000000002</c:v>
                </c:pt>
                <c:pt idx="683">
                  <c:v>49.86423000000002</c:v>
                </c:pt>
                <c:pt idx="684">
                  <c:v>49.86423000000002</c:v>
                </c:pt>
                <c:pt idx="685">
                  <c:v>49.86423000000002</c:v>
                </c:pt>
                <c:pt idx="686">
                  <c:v>49.86423000000002</c:v>
                </c:pt>
                <c:pt idx="687">
                  <c:v>49.86423000000002</c:v>
                </c:pt>
                <c:pt idx="688">
                  <c:v>49.86423000000002</c:v>
                </c:pt>
                <c:pt idx="689">
                  <c:v>49.86423000000002</c:v>
                </c:pt>
                <c:pt idx="690">
                  <c:v>49.86423000000002</c:v>
                </c:pt>
                <c:pt idx="691">
                  <c:v>49.86423000000002</c:v>
                </c:pt>
                <c:pt idx="692">
                  <c:v>49.86423000000002</c:v>
                </c:pt>
                <c:pt idx="693">
                  <c:v>49.86423000000002</c:v>
                </c:pt>
                <c:pt idx="694">
                  <c:v>49.86423000000002</c:v>
                </c:pt>
                <c:pt idx="695">
                  <c:v>49.86423000000002</c:v>
                </c:pt>
                <c:pt idx="696">
                  <c:v>49.86423000000002</c:v>
                </c:pt>
                <c:pt idx="697">
                  <c:v>49.86423000000002</c:v>
                </c:pt>
                <c:pt idx="698">
                  <c:v>49.86423000000002</c:v>
                </c:pt>
                <c:pt idx="699">
                  <c:v>49.86423000000002</c:v>
                </c:pt>
                <c:pt idx="700">
                  <c:v>49.86423000000002</c:v>
                </c:pt>
                <c:pt idx="701">
                  <c:v>49.86423000000002</c:v>
                </c:pt>
                <c:pt idx="702">
                  <c:v>49.86423000000002</c:v>
                </c:pt>
                <c:pt idx="703">
                  <c:v>49.86423000000002</c:v>
                </c:pt>
                <c:pt idx="704">
                  <c:v>49.86423000000002</c:v>
                </c:pt>
                <c:pt idx="705">
                  <c:v>49.86423000000002</c:v>
                </c:pt>
                <c:pt idx="706">
                  <c:v>49.86423000000002</c:v>
                </c:pt>
                <c:pt idx="707">
                  <c:v>49.86423000000002</c:v>
                </c:pt>
                <c:pt idx="708">
                  <c:v>49.86423000000002</c:v>
                </c:pt>
                <c:pt idx="709">
                  <c:v>49.86423000000002</c:v>
                </c:pt>
                <c:pt idx="710">
                  <c:v>49.86423000000002</c:v>
                </c:pt>
                <c:pt idx="711">
                  <c:v>49.86423000000002</c:v>
                </c:pt>
                <c:pt idx="712">
                  <c:v>49.86423000000002</c:v>
                </c:pt>
                <c:pt idx="713">
                  <c:v>49.86423000000002</c:v>
                </c:pt>
                <c:pt idx="714">
                  <c:v>49.86423000000002</c:v>
                </c:pt>
                <c:pt idx="715">
                  <c:v>49.86423000000002</c:v>
                </c:pt>
                <c:pt idx="716">
                  <c:v>49.86423000000002</c:v>
                </c:pt>
                <c:pt idx="717">
                  <c:v>49.86423000000002</c:v>
                </c:pt>
                <c:pt idx="718">
                  <c:v>49.86423000000002</c:v>
                </c:pt>
                <c:pt idx="719">
                  <c:v>49.86423000000002</c:v>
                </c:pt>
                <c:pt idx="720">
                  <c:v>49.86423000000002</c:v>
                </c:pt>
                <c:pt idx="721">
                  <c:v>49.86423000000002</c:v>
                </c:pt>
                <c:pt idx="722">
                  <c:v>49.86423000000002</c:v>
                </c:pt>
                <c:pt idx="723">
                  <c:v>49.86423000000002</c:v>
                </c:pt>
                <c:pt idx="724">
                  <c:v>49.86423000000002</c:v>
                </c:pt>
                <c:pt idx="725">
                  <c:v>49.86423000000002</c:v>
                </c:pt>
                <c:pt idx="726">
                  <c:v>49.86423000000002</c:v>
                </c:pt>
                <c:pt idx="727">
                  <c:v>49.86423000000002</c:v>
                </c:pt>
                <c:pt idx="728">
                  <c:v>49.86423000000002</c:v>
                </c:pt>
                <c:pt idx="729">
                  <c:v>49.86423000000002</c:v>
                </c:pt>
                <c:pt idx="730">
                  <c:v>49.86423000000002</c:v>
                </c:pt>
                <c:pt idx="731">
                  <c:v>49.86423000000002</c:v>
                </c:pt>
                <c:pt idx="732">
                  <c:v>49.86423000000002</c:v>
                </c:pt>
                <c:pt idx="733">
                  <c:v>49.86423000000002</c:v>
                </c:pt>
                <c:pt idx="734">
                  <c:v>49.86423000000002</c:v>
                </c:pt>
                <c:pt idx="735">
                  <c:v>49.86423000000002</c:v>
                </c:pt>
                <c:pt idx="736">
                  <c:v>49.86423000000002</c:v>
                </c:pt>
                <c:pt idx="737">
                  <c:v>49.86423000000002</c:v>
                </c:pt>
                <c:pt idx="738">
                  <c:v>49.86423000000002</c:v>
                </c:pt>
                <c:pt idx="739">
                  <c:v>49.86423000000002</c:v>
                </c:pt>
                <c:pt idx="740">
                  <c:v>49.86423000000002</c:v>
                </c:pt>
                <c:pt idx="741">
                  <c:v>49.86423000000002</c:v>
                </c:pt>
                <c:pt idx="742">
                  <c:v>49.86423000000002</c:v>
                </c:pt>
                <c:pt idx="743">
                  <c:v>49.86423000000002</c:v>
                </c:pt>
                <c:pt idx="744">
                  <c:v>49.86423000000002</c:v>
                </c:pt>
                <c:pt idx="745">
                  <c:v>49.86423000000002</c:v>
                </c:pt>
                <c:pt idx="746">
                  <c:v>49.86423000000002</c:v>
                </c:pt>
                <c:pt idx="747">
                  <c:v>49.86423000000002</c:v>
                </c:pt>
                <c:pt idx="748">
                  <c:v>49.86423000000002</c:v>
                </c:pt>
                <c:pt idx="749">
                  <c:v>49.86423000000002</c:v>
                </c:pt>
                <c:pt idx="750">
                  <c:v>49.86423000000002</c:v>
                </c:pt>
                <c:pt idx="751">
                  <c:v>49.86423000000002</c:v>
                </c:pt>
                <c:pt idx="752">
                  <c:v>49.86423000000002</c:v>
                </c:pt>
                <c:pt idx="753">
                  <c:v>49.86423000000002</c:v>
                </c:pt>
                <c:pt idx="754">
                  <c:v>49.86423000000002</c:v>
                </c:pt>
                <c:pt idx="755">
                  <c:v>49.86423000000002</c:v>
                </c:pt>
                <c:pt idx="756">
                  <c:v>49.86423000000002</c:v>
                </c:pt>
                <c:pt idx="757">
                  <c:v>49.86423000000002</c:v>
                </c:pt>
                <c:pt idx="758">
                  <c:v>49.86423000000002</c:v>
                </c:pt>
                <c:pt idx="759">
                  <c:v>49.86423000000002</c:v>
                </c:pt>
                <c:pt idx="760">
                  <c:v>49.86423000000002</c:v>
                </c:pt>
                <c:pt idx="761">
                  <c:v>49.86423000000002</c:v>
                </c:pt>
                <c:pt idx="762">
                  <c:v>49.86423000000002</c:v>
                </c:pt>
                <c:pt idx="763">
                  <c:v>49.86423000000002</c:v>
                </c:pt>
                <c:pt idx="764">
                  <c:v>49.86423000000002</c:v>
                </c:pt>
                <c:pt idx="765">
                  <c:v>49.86423000000002</c:v>
                </c:pt>
                <c:pt idx="766">
                  <c:v>49.86423000000002</c:v>
                </c:pt>
                <c:pt idx="767">
                  <c:v>49.86423000000002</c:v>
                </c:pt>
                <c:pt idx="768">
                  <c:v>49.86423000000002</c:v>
                </c:pt>
                <c:pt idx="769">
                  <c:v>49.86423000000002</c:v>
                </c:pt>
                <c:pt idx="770">
                  <c:v>49.86423000000002</c:v>
                </c:pt>
                <c:pt idx="771">
                  <c:v>49.86423000000002</c:v>
                </c:pt>
                <c:pt idx="772">
                  <c:v>49.86423000000002</c:v>
                </c:pt>
                <c:pt idx="773">
                  <c:v>49.86423000000002</c:v>
                </c:pt>
                <c:pt idx="774">
                  <c:v>49.86423000000002</c:v>
                </c:pt>
                <c:pt idx="775">
                  <c:v>49.86423000000002</c:v>
                </c:pt>
                <c:pt idx="776">
                  <c:v>49.86423000000002</c:v>
                </c:pt>
                <c:pt idx="777">
                  <c:v>49.86423000000002</c:v>
                </c:pt>
                <c:pt idx="778">
                  <c:v>49.86423000000002</c:v>
                </c:pt>
                <c:pt idx="779">
                  <c:v>49.86423000000002</c:v>
                </c:pt>
                <c:pt idx="780">
                  <c:v>49.86423000000002</c:v>
                </c:pt>
                <c:pt idx="781">
                  <c:v>49.86423000000002</c:v>
                </c:pt>
                <c:pt idx="782">
                  <c:v>49.86423000000002</c:v>
                </c:pt>
                <c:pt idx="783">
                  <c:v>49.86423000000002</c:v>
                </c:pt>
                <c:pt idx="784">
                  <c:v>49.86423000000002</c:v>
                </c:pt>
                <c:pt idx="785">
                  <c:v>49.86423000000002</c:v>
                </c:pt>
                <c:pt idx="786">
                  <c:v>49.86423000000002</c:v>
                </c:pt>
                <c:pt idx="787">
                  <c:v>49.86423000000002</c:v>
                </c:pt>
                <c:pt idx="788">
                  <c:v>49.86423000000002</c:v>
                </c:pt>
                <c:pt idx="789">
                  <c:v>49.86423000000002</c:v>
                </c:pt>
                <c:pt idx="790">
                  <c:v>49.86423000000002</c:v>
                </c:pt>
                <c:pt idx="791">
                  <c:v>49.86423000000002</c:v>
                </c:pt>
                <c:pt idx="792">
                  <c:v>49.86423000000002</c:v>
                </c:pt>
                <c:pt idx="793">
                  <c:v>49.86423000000002</c:v>
                </c:pt>
                <c:pt idx="794">
                  <c:v>49.86423000000002</c:v>
                </c:pt>
                <c:pt idx="795">
                  <c:v>49.86423000000002</c:v>
                </c:pt>
                <c:pt idx="796">
                  <c:v>49.86423000000002</c:v>
                </c:pt>
                <c:pt idx="797">
                  <c:v>49.86423000000002</c:v>
                </c:pt>
                <c:pt idx="798">
                  <c:v>49.86423000000002</c:v>
                </c:pt>
                <c:pt idx="799">
                  <c:v>49.86423000000002</c:v>
                </c:pt>
                <c:pt idx="800">
                  <c:v>49.86423000000002</c:v>
                </c:pt>
                <c:pt idx="801">
                  <c:v>49.86423000000002</c:v>
                </c:pt>
                <c:pt idx="802">
                  <c:v>49.86423000000002</c:v>
                </c:pt>
                <c:pt idx="803">
                  <c:v>49.86423000000002</c:v>
                </c:pt>
                <c:pt idx="804">
                  <c:v>49.86423000000002</c:v>
                </c:pt>
                <c:pt idx="805">
                  <c:v>49.86423000000002</c:v>
                </c:pt>
                <c:pt idx="806">
                  <c:v>49.86423000000002</c:v>
                </c:pt>
                <c:pt idx="807">
                  <c:v>49.86423000000002</c:v>
                </c:pt>
                <c:pt idx="808">
                  <c:v>49.86423000000002</c:v>
                </c:pt>
                <c:pt idx="809">
                  <c:v>49.86423000000002</c:v>
                </c:pt>
                <c:pt idx="810">
                  <c:v>49.86423000000002</c:v>
                </c:pt>
                <c:pt idx="811">
                  <c:v>49.86423000000002</c:v>
                </c:pt>
                <c:pt idx="812">
                  <c:v>49.86423000000002</c:v>
                </c:pt>
                <c:pt idx="813">
                  <c:v>49.86423000000002</c:v>
                </c:pt>
                <c:pt idx="814">
                  <c:v>49.86423000000002</c:v>
                </c:pt>
                <c:pt idx="815">
                  <c:v>49.86423000000002</c:v>
                </c:pt>
                <c:pt idx="816">
                  <c:v>49.86423000000002</c:v>
                </c:pt>
                <c:pt idx="817">
                  <c:v>49.86423000000002</c:v>
                </c:pt>
                <c:pt idx="818">
                  <c:v>49.86423000000002</c:v>
                </c:pt>
                <c:pt idx="819">
                  <c:v>49.86423000000002</c:v>
                </c:pt>
                <c:pt idx="820">
                  <c:v>49.86423000000002</c:v>
                </c:pt>
                <c:pt idx="821">
                  <c:v>49.86423000000002</c:v>
                </c:pt>
                <c:pt idx="822">
                  <c:v>49.86423000000002</c:v>
                </c:pt>
                <c:pt idx="823">
                  <c:v>49.86423000000002</c:v>
                </c:pt>
                <c:pt idx="824">
                  <c:v>49.86423000000002</c:v>
                </c:pt>
                <c:pt idx="825">
                  <c:v>49.86423000000002</c:v>
                </c:pt>
                <c:pt idx="826">
                  <c:v>49.86423000000002</c:v>
                </c:pt>
                <c:pt idx="827">
                  <c:v>49.86423000000002</c:v>
                </c:pt>
                <c:pt idx="828">
                  <c:v>49.86423000000002</c:v>
                </c:pt>
                <c:pt idx="829">
                  <c:v>49.86423000000002</c:v>
                </c:pt>
                <c:pt idx="830">
                  <c:v>49.86423000000002</c:v>
                </c:pt>
                <c:pt idx="831">
                  <c:v>49.86423000000002</c:v>
                </c:pt>
                <c:pt idx="832">
                  <c:v>49.86423000000002</c:v>
                </c:pt>
                <c:pt idx="833">
                  <c:v>49.86423000000002</c:v>
                </c:pt>
                <c:pt idx="834">
                  <c:v>49.86423000000002</c:v>
                </c:pt>
                <c:pt idx="835">
                  <c:v>49.86423000000002</c:v>
                </c:pt>
                <c:pt idx="836">
                  <c:v>49.86423000000002</c:v>
                </c:pt>
                <c:pt idx="837">
                  <c:v>49.86423000000002</c:v>
                </c:pt>
                <c:pt idx="838">
                  <c:v>49.86423000000002</c:v>
                </c:pt>
                <c:pt idx="839">
                  <c:v>49.86423000000002</c:v>
                </c:pt>
                <c:pt idx="840">
                  <c:v>49.86423000000002</c:v>
                </c:pt>
                <c:pt idx="841">
                  <c:v>49.86423000000002</c:v>
                </c:pt>
                <c:pt idx="842">
                  <c:v>49.86423000000002</c:v>
                </c:pt>
                <c:pt idx="843">
                  <c:v>49.86423000000002</c:v>
                </c:pt>
                <c:pt idx="844">
                  <c:v>49.86423000000002</c:v>
                </c:pt>
                <c:pt idx="845">
                  <c:v>49.86423000000002</c:v>
                </c:pt>
                <c:pt idx="846">
                  <c:v>49.86423000000002</c:v>
                </c:pt>
                <c:pt idx="847">
                  <c:v>49.86423000000002</c:v>
                </c:pt>
                <c:pt idx="848">
                  <c:v>49.86423000000002</c:v>
                </c:pt>
                <c:pt idx="849">
                  <c:v>49.86423000000002</c:v>
                </c:pt>
                <c:pt idx="850">
                  <c:v>49.86423000000002</c:v>
                </c:pt>
                <c:pt idx="851">
                  <c:v>49.86423000000002</c:v>
                </c:pt>
                <c:pt idx="852">
                  <c:v>49.86423000000002</c:v>
                </c:pt>
                <c:pt idx="853">
                  <c:v>49.86423000000002</c:v>
                </c:pt>
                <c:pt idx="854">
                  <c:v>49.86423000000002</c:v>
                </c:pt>
                <c:pt idx="855">
                  <c:v>49.86423000000002</c:v>
                </c:pt>
                <c:pt idx="856">
                  <c:v>49.86423000000002</c:v>
                </c:pt>
                <c:pt idx="857">
                  <c:v>49.86423000000002</c:v>
                </c:pt>
                <c:pt idx="858">
                  <c:v>49.86423000000002</c:v>
                </c:pt>
                <c:pt idx="859">
                  <c:v>49.86423000000002</c:v>
                </c:pt>
                <c:pt idx="860">
                  <c:v>49.86423000000002</c:v>
                </c:pt>
                <c:pt idx="861">
                  <c:v>49.86423000000002</c:v>
                </c:pt>
                <c:pt idx="862">
                  <c:v>49.86423000000002</c:v>
                </c:pt>
                <c:pt idx="863">
                  <c:v>49.86423000000002</c:v>
                </c:pt>
                <c:pt idx="864">
                  <c:v>49.86423000000002</c:v>
                </c:pt>
                <c:pt idx="865">
                  <c:v>49.86423000000002</c:v>
                </c:pt>
                <c:pt idx="866">
                  <c:v>49.86423000000002</c:v>
                </c:pt>
                <c:pt idx="867">
                  <c:v>49.86423000000002</c:v>
                </c:pt>
                <c:pt idx="868">
                  <c:v>49.86423000000002</c:v>
                </c:pt>
                <c:pt idx="869">
                  <c:v>49.86423000000002</c:v>
                </c:pt>
                <c:pt idx="870">
                  <c:v>49.86423000000002</c:v>
                </c:pt>
                <c:pt idx="871">
                  <c:v>49.86423000000002</c:v>
                </c:pt>
                <c:pt idx="872">
                  <c:v>49.86423000000002</c:v>
                </c:pt>
                <c:pt idx="873">
                  <c:v>49.86423000000002</c:v>
                </c:pt>
                <c:pt idx="874">
                  <c:v>49.86423000000002</c:v>
                </c:pt>
                <c:pt idx="875">
                  <c:v>49.86423000000002</c:v>
                </c:pt>
                <c:pt idx="876">
                  <c:v>49.86423000000002</c:v>
                </c:pt>
                <c:pt idx="877">
                  <c:v>49.86423000000002</c:v>
                </c:pt>
                <c:pt idx="878">
                  <c:v>49.86423000000002</c:v>
                </c:pt>
                <c:pt idx="879">
                  <c:v>49.86423000000002</c:v>
                </c:pt>
                <c:pt idx="880">
                  <c:v>49.86423000000002</c:v>
                </c:pt>
                <c:pt idx="881">
                  <c:v>49.86423000000002</c:v>
                </c:pt>
                <c:pt idx="882">
                  <c:v>49.86423000000002</c:v>
                </c:pt>
                <c:pt idx="883">
                  <c:v>49.86423000000002</c:v>
                </c:pt>
                <c:pt idx="884">
                  <c:v>49.86423000000002</c:v>
                </c:pt>
                <c:pt idx="885">
                  <c:v>49.86423000000002</c:v>
                </c:pt>
                <c:pt idx="886">
                  <c:v>49.86423000000002</c:v>
                </c:pt>
                <c:pt idx="887">
                  <c:v>49.86423000000002</c:v>
                </c:pt>
                <c:pt idx="888">
                  <c:v>49.86423000000002</c:v>
                </c:pt>
                <c:pt idx="889">
                  <c:v>49.86423000000002</c:v>
                </c:pt>
                <c:pt idx="890">
                  <c:v>49.86423000000002</c:v>
                </c:pt>
                <c:pt idx="891">
                  <c:v>49.86423000000002</c:v>
                </c:pt>
                <c:pt idx="892">
                  <c:v>49.86423000000002</c:v>
                </c:pt>
                <c:pt idx="893">
                  <c:v>49.86423000000002</c:v>
                </c:pt>
                <c:pt idx="894">
                  <c:v>49.86423000000002</c:v>
                </c:pt>
                <c:pt idx="895">
                  <c:v>49.86423000000002</c:v>
                </c:pt>
                <c:pt idx="896">
                  <c:v>49.86423000000002</c:v>
                </c:pt>
                <c:pt idx="897">
                  <c:v>49.86423000000002</c:v>
                </c:pt>
                <c:pt idx="898">
                  <c:v>49.86423000000002</c:v>
                </c:pt>
                <c:pt idx="899">
                  <c:v>49.86423000000002</c:v>
                </c:pt>
                <c:pt idx="900">
                  <c:v>49.86423000000002</c:v>
                </c:pt>
                <c:pt idx="901">
                  <c:v>49.86423000000002</c:v>
                </c:pt>
                <c:pt idx="902">
                  <c:v>49.86423000000002</c:v>
                </c:pt>
                <c:pt idx="903">
                  <c:v>49.86423000000002</c:v>
                </c:pt>
                <c:pt idx="904">
                  <c:v>49.86423000000002</c:v>
                </c:pt>
                <c:pt idx="905">
                  <c:v>49.86423000000002</c:v>
                </c:pt>
                <c:pt idx="906">
                  <c:v>49.86423000000002</c:v>
                </c:pt>
                <c:pt idx="907">
                  <c:v>49.86423000000002</c:v>
                </c:pt>
                <c:pt idx="908">
                  <c:v>49.86423000000002</c:v>
                </c:pt>
                <c:pt idx="909">
                  <c:v>49.86423000000002</c:v>
                </c:pt>
                <c:pt idx="910">
                  <c:v>49.86423000000002</c:v>
                </c:pt>
                <c:pt idx="911">
                  <c:v>49.86423000000002</c:v>
                </c:pt>
                <c:pt idx="912">
                  <c:v>49.86423000000002</c:v>
                </c:pt>
                <c:pt idx="913">
                  <c:v>49.86423000000002</c:v>
                </c:pt>
                <c:pt idx="914">
                  <c:v>49.86423000000002</c:v>
                </c:pt>
                <c:pt idx="915">
                  <c:v>49.86423000000002</c:v>
                </c:pt>
                <c:pt idx="916">
                  <c:v>49.86423000000002</c:v>
                </c:pt>
                <c:pt idx="917">
                  <c:v>49.86423000000002</c:v>
                </c:pt>
                <c:pt idx="918">
                  <c:v>49.86423000000002</c:v>
                </c:pt>
                <c:pt idx="919">
                  <c:v>49.86423000000002</c:v>
                </c:pt>
                <c:pt idx="920">
                  <c:v>49.86423000000002</c:v>
                </c:pt>
                <c:pt idx="921">
                  <c:v>49.86423000000002</c:v>
                </c:pt>
                <c:pt idx="922">
                  <c:v>49.86423000000002</c:v>
                </c:pt>
                <c:pt idx="923">
                  <c:v>49.86423000000002</c:v>
                </c:pt>
                <c:pt idx="924">
                  <c:v>49.86423000000002</c:v>
                </c:pt>
                <c:pt idx="925">
                  <c:v>49.86423000000002</c:v>
                </c:pt>
                <c:pt idx="926">
                  <c:v>49.86423000000002</c:v>
                </c:pt>
                <c:pt idx="927">
                  <c:v>49.86423000000002</c:v>
                </c:pt>
                <c:pt idx="928">
                  <c:v>49.86423000000002</c:v>
                </c:pt>
                <c:pt idx="929">
                  <c:v>49.86423000000002</c:v>
                </c:pt>
                <c:pt idx="930">
                  <c:v>49.86423000000002</c:v>
                </c:pt>
                <c:pt idx="931">
                  <c:v>49.86423000000002</c:v>
                </c:pt>
                <c:pt idx="932">
                  <c:v>49.86423000000002</c:v>
                </c:pt>
                <c:pt idx="933">
                  <c:v>49.86423000000002</c:v>
                </c:pt>
                <c:pt idx="934">
                  <c:v>49.86423000000002</c:v>
                </c:pt>
                <c:pt idx="935">
                  <c:v>49.86423000000002</c:v>
                </c:pt>
                <c:pt idx="936">
                  <c:v>49.86423000000002</c:v>
                </c:pt>
                <c:pt idx="937">
                  <c:v>49.86423000000002</c:v>
                </c:pt>
                <c:pt idx="938">
                  <c:v>49.86423000000002</c:v>
                </c:pt>
                <c:pt idx="939">
                  <c:v>49.86423000000002</c:v>
                </c:pt>
                <c:pt idx="940">
                  <c:v>49.86423000000002</c:v>
                </c:pt>
                <c:pt idx="941">
                  <c:v>49.86423000000002</c:v>
                </c:pt>
                <c:pt idx="942">
                  <c:v>49.86423000000002</c:v>
                </c:pt>
                <c:pt idx="943">
                  <c:v>49.86423000000002</c:v>
                </c:pt>
                <c:pt idx="944">
                  <c:v>49.86423000000002</c:v>
                </c:pt>
                <c:pt idx="945">
                  <c:v>49.86423000000002</c:v>
                </c:pt>
                <c:pt idx="946">
                  <c:v>49.86423000000002</c:v>
                </c:pt>
                <c:pt idx="947">
                  <c:v>49.86423000000002</c:v>
                </c:pt>
                <c:pt idx="948">
                  <c:v>49.86423000000002</c:v>
                </c:pt>
                <c:pt idx="949">
                  <c:v>49.86423000000002</c:v>
                </c:pt>
                <c:pt idx="950">
                  <c:v>49.86423000000002</c:v>
                </c:pt>
                <c:pt idx="951">
                  <c:v>49.86423000000002</c:v>
                </c:pt>
                <c:pt idx="952">
                  <c:v>49.86423000000002</c:v>
                </c:pt>
                <c:pt idx="953">
                  <c:v>49.86423000000002</c:v>
                </c:pt>
                <c:pt idx="954">
                  <c:v>49.86423000000002</c:v>
                </c:pt>
                <c:pt idx="955">
                  <c:v>49.86423000000002</c:v>
                </c:pt>
                <c:pt idx="956">
                  <c:v>49.86423000000002</c:v>
                </c:pt>
                <c:pt idx="957">
                  <c:v>49.86423000000002</c:v>
                </c:pt>
                <c:pt idx="958">
                  <c:v>49.86423000000002</c:v>
                </c:pt>
                <c:pt idx="959">
                  <c:v>49.86423000000002</c:v>
                </c:pt>
                <c:pt idx="960">
                  <c:v>49.86423000000002</c:v>
                </c:pt>
                <c:pt idx="961">
                  <c:v>49.86423000000002</c:v>
                </c:pt>
                <c:pt idx="962">
                  <c:v>49.86423000000002</c:v>
                </c:pt>
                <c:pt idx="963">
                  <c:v>49.86423000000002</c:v>
                </c:pt>
                <c:pt idx="964">
                  <c:v>49.86423000000002</c:v>
                </c:pt>
                <c:pt idx="965">
                  <c:v>49.86423000000002</c:v>
                </c:pt>
                <c:pt idx="966">
                  <c:v>49.86423000000002</c:v>
                </c:pt>
                <c:pt idx="967">
                  <c:v>49.86423000000002</c:v>
                </c:pt>
                <c:pt idx="968">
                  <c:v>49.86423000000002</c:v>
                </c:pt>
                <c:pt idx="969">
                  <c:v>49.86423000000002</c:v>
                </c:pt>
                <c:pt idx="970">
                  <c:v>49.86423000000002</c:v>
                </c:pt>
                <c:pt idx="971">
                  <c:v>49.86423000000002</c:v>
                </c:pt>
                <c:pt idx="972">
                  <c:v>49.86423000000002</c:v>
                </c:pt>
                <c:pt idx="973">
                  <c:v>49.86423000000002</c:v>
                </c:pt>
                <c:pt idx="974">
                  <c:v>49.86423000000002</c:v>
                </c:pt>
                <c:pt idx="975">
                  <c:v>49.86423000000002</c:v>
                </c:pt>
                <c:pt idx="976">
                  <c:v>49.86423000000002</c:v>
                </c:pt>
                <c:pt idx="977">
                  <c:v>49.86423000000002</c:v>
                </c:pt>
                <c:pt idx="978">
                  <c:v>49.86423000000002</c:v>
                </c:pt>
                <c:pt idx="979">
                  <c:v>49.86423000000002</c:v>
                </c:pt>
                <c:pt idx="980">
                  <c:v>49.86423000000002</c:v>
                </c:pt>
                <c:pt idx="981">
                  <c:v>49.86423000000002</c:v>
                </c:pt>
                <c:pt idx="982">
                  <c:v>49.86423000000002</c:v>
                </c:pt>
                <c:pt idx="983">
                  <c:v>49.86423000000002</c:v>
                </c:pt>
                <c:pt idx="984">
                  <c:v>49.86423000000002</c:v>
                </c:pt>
                <c:pt idx="985">
                  <c:v>49.86423000000002</c:v>
                </c:pt>
                <c:pt idx="986">
                  <c:v>49.86423000000002</c:v>
                </c:pt>
                <c:pt idx="987">
                  <c:v>49.86423000000002</c:v>
                </c:pt>
                <c:pt idx="988">
                  <c:v>49.86423000000002</c:v>
                </c:pt>
                <c:pt idx="989">
                  <c:v>49.86423000000002</c:v>
                </c:pt>
                <c:pt idx="990">
                  <c:v>49.86423000000002</c:v>
                </c:pt>
                <c:pt idx="991">
                  <c:v>49.86423000000002</c:v>
                </c:pt>
                <c:pt idx="992">
                  <c:v>49.86423000000002</c:v>
                </c:pt>
                <c:pt idx="993">
                  <c:v>49.86423000000002</c:v>
                </c:pt>
                <c:pt idx="994">
                  <c:v>49.86423000000002</c:v>
                </c:pt>
                <c:pt idx="995">
                  <c:v>49.86423000000002</c:v>
                </c:pt>
                <c:pt idx="996">
                  <c:v>49.86423000000002</c:v>
                </c:pt>
                <c:pt idx="997">
                  <c:v>49.86423000000002</c:v>
                </c:pt>
                <c:pt idx="998">
                  <c:v>49.86423000000002</c:v>
                </c:pt>
                <c:pt idx="999">
                  <c:v>49.86423000000002</c:v>
                </c:pt>
                <c:pt idx="1000">
                  <c:v>49.86423000000002</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Calculs!$W$4:$W$1004</c:f>
              <c:numCache>
                <c:formatCode>0.00</c:formatCode>
                <c:ptCount val="1001"/>
                <c:pt idx="0">
                  <c:v>83.351439931372639</c:v>
                </c:pt>
                <c:pt idx="1">
                  <c:v>83.057499247014832</c:v>
                </c:pt>
                <c:pt idx="2">
                  <c:v>82.764775127866002</c:v>
                </c:pt>
                <c:pt idx="3">
                  <c:v>82.473260960938205</c:v>
                </c:pt>
                <c:pt idx="4">
                  <c:v>82.182950178913174</c:v>
                </c:pt>
                <c:pt idx="5">
                  <c:v>81.893836259762509</c:v>
                </c:pt>
                <c:pt idx="6">
                  <c:v>81.605912726372452</c:v>
                </c:pt>
                <c:pt idx="7">
                  <c:v>81.319173146171607</c:v>
                </c:pt>
                <c:pt idx="8">
                  <c:v>81.033611130762395</c:v>
                </c:pt>
                <c:pt idx="9">
                  <c:v>80.749220335556402</c:v>
                </c:pt>
                <c:pt idx="10">
                  <c:v>80.46599445941294</c:v>
                </c:pt>
                <c:pt idx="11">
                  <c:v>80.183925178650227</c:v>
                </c:pt>
                <c:pt idx="12">
                  <c:v>79.903004264568466</c:v>
                </c:pt>
                <c:pt idx="13">
                  <c:v>79.623225640432693</c:v>
                </c:pt>
                <c:pt idx="14">
                  <c:v>79.344583270004705</c:v>
                </c:pt>
                <c:pt idx="15">
                  <c:v>79.067071157219985</c:v>
                </c:pt>
                <c:pt idx="16">
                  <c:v>78.790683345867166</c:v>
                </c:pt>
                <c:pt idx="17">
                  <c:v>78.51541391927104</c:v>
                </c:pt>
                <c:pt idx="18">
                  <c:v>78.241256999978035</c:v>
                </c:pt>
                <c:pt idx="19">
                  <c:v>77.968206749444988</c:v>
                </c:pt>
                <c:pt idx="20">
                  <c:v>77.696257367730453</c:v>
                </c:pt>
                <c:pt idx="21">
                  <c:v>77.425404107919505</c:v>
                </c:pt>
                <c:pt idx="22">
                  <c:v>77.155642236059577</c:v>
                </c:pt>
                <c:pt idx="23">
                  <c:v>76.886966020173858</c:v>
                </c:pt>
                <c:pt idx="24">
                  <c:v>76.619369766407942</c:v>
                </c:pt>
                <c:pt idx="25">
                  <c:v>76.35284781872582</c:v>
                </c:pt>
                <c:pt idx="26">
                  <c:v>76.087394558608082</c:v>
                </c:pt>
                <c:pt idx="27">
                  <c:v>75.823004404753519</c:v>
                </c:pt>
                <c:pt idx="28">
                  <c:v>75.55967181278308</c:v>
                </c:pt>
                <c:pt idx="29">
                  <c:v>75.297391274946904</c:v>
                </c:pt>
                <c:pt idx="30">
                  <c:v>75.036157319833748</c:v>
                </c:pt>
                <c:pt idx="31">
                  <c:v>74.775964512083391</c:v>
                </c:pt>
                <c:pt idx="32">
                  <c:v>74.516807452101503</c:v>
                </c:pt>
                <c:pt idx="33">
                  <c:v>74.258680775777307</c:v>
                </c:pt>
                <c:pt idx="34">
                  <c:v>74.001579154203696</c:v>
                </c:pt>
                <c:pt idx="35">
                  <c:v>73.745497293399993</c:v>
                </c:pt>
                <c:pt idx="36">
                  <c:v>73.490429934037437</c:v>
                </c:pt>
                <c:pt idx="37">
                  <c:v>73.23637185116668</c:v>
                </c:pt>
                <c:pt idx="38">
                  <c:v>72.983317853948463</c:v>
                </c:pt>
                <c:pt idx="39">
                  <c:v>72.731262785386392</c:v>
                </c:pt>
                <c:pt idx="40">
                  <c:v>72.48020152206189</c:v>
                </c:pt>
                <c:pt idx="41">
                  <c:v>72.230128973872297</c:v>
                </c:pt>
                <c:pt idx="42">
                  <c:v>71.981040083770679</c:v>
                </c:pt>
                <c:pt idx="43">
                  <c:v>71.732929827508329</c:v>
                </c:pt>
                <c:pt idx="44">
                  <c:v>71.485793213379495</c:v>
                </c:pt>
                <c:pt idx="45">
                  <c:v>71.239625281968756</c:v>
                </c:pt>
                <c:pt idx="46">
                  <c:v>70.994421105900088</c:v>
                </c:pt>
                <c:pt idx="47">
                  <c:v>70.750175789588766</c:v>
                </c:pt>
                <c:pt idx="48">
                  <c:v>70.506884468995267</c:v>
                </c:pt>
                <c:pt idx="49">
                  <c:v>70.264542311381277</c:v>
                </c:pt>
                <c:pt idx="50">
                  <c:v>70.023144515068267</c:v>
                </c:pt>
                <c:pt idx="51">
                  <c:v>69.782686309197942</c:v>
                </c:pt>
                <c:pt idx="52">
                  <c:v>69.543162953494956</c:v>
                </c:pt>
                <c:pt idx="53">
                  <c:v>69.304569738031631</c:v>
                </c:pt>
                <c:pt idx="54">
                  <c:v>69.066901982995105</c:v>
                </c:pt>
                <c:pt idx="55">
                  <c:v>68.830155038456212</c:v>
                </c:pt>
                <c:pt idx="56">
                  <c:v>68.594324284140697</c:v>
                </c:pt>
                <c:pt idx="57">
                  <c:v>68.359405129202372</c:v>
                </c:pt>
                <c:pt idx="58">
                  <c:v>68.12539301199817</c:v>
                </c:pt>
                <c:pt idx="59">
                  <c:v>67.892283399865534</c:v>
                </c:pt>
                <c:pt idx="60">
                  <c:v>67.660071788901504</c:v>
                </c:pt>
                <c:pt idx="61">
                  <c:v>67.42875370374388</c:v>
                </c:pt>
                <c:pt idx="62">
                  <c:v>67.198324697354309</c:v>
                </c:pt>
                <c:pt idx="63">
                  <c:v>66.9687803508033</c:v>
                </c:pt>
                <c:pt idx="64">
                  <c:v>66.740116273057211</c:v>
                </c:pt>
                <c:pt idx="65">
                  <c:v>66.512328100767107</c:v>
                </c:pt>
                <c:pt idx="66">
                  <c:v>66.285411498059233</c:v>
                </c:pt>
                <c:pt idx="67">
                  <c:v>66.059362156327865</c:v>
                </c:pt>
                <c:pt idx="68">
                  <c:v>65.834175794029363</c:v>
                </c:pt>
                <c:pt idx="69">
                  <c:v>65.609848156478662</c:v>
                </c:pt>
                <c:pt idx="70">
                  <c:v>65.386375015647019</c:v>
                </c:pt>
                <c:pt idx="71">
                  <c:v>65.163752169961924</c:v>
                </c:pt>
                <c:pt idx="72">
                  <c:v>64.941975444108479</c:v>
                </c:pt>
                <c:pt idx="73">
                  <c:v>64.72104068883273</c:v>
                </c:pt>
                <c:pt idx="74">
                  <c:v>64.500943780746681</c:v>
                </c:pt>
                <c:pt idx="75">
                  <c:v>64.281680622134957</c:v>
                </c:pt>
                <c:pt idx="76">
                  <c:v>64.06324714076311</c:v>
                </c:pt>
                <c:pt idx="77">
                  <c:v>63.845639289687689</c:v>
                </c:pt>
                <c:pt idx="78">
                  <c:v>63.628853047068077</c:v>
                </c:pt>
                <c:pt idx="79">
                  <c:v>63.412884415979555</c:v>
                </c:pt>
                <c:pt idx="80">
                  <c:v>63.19772942422864</c:v>
                </c:pt>
                <c:pt idx="81">
                  <c:v>62.983384124169383</c:v>
                </c:pt>
                <c:pt idx="82">
                  <c:v>62.769844592521551</c:v>
                </c:pt>
                <c:pt idx="83">
                  <c:v>62.557106930190486</c:v>
                </c:pt>
                <c:pt idx="84">
                  <c:v>62.345167262088282</c:v>
                </c:pt>
                <c:pt idx="85">
                  <c:v>62.134021736956761</c:v>
                </c:pt>
                <c:pt idx="86">
                  <c:v>61.923666527191671</c:v>
                </c:pt>
                <c:pt idx="87">
                  <c:v>61.714097828668741</c:v>
                </c:pt>
                <c:pt idx="88">
                  <c:v>61.50531186057092</c:v>
                </c:pt>
                <c:pt idx="89">
                  <c:v>61.297304865217399</c:v>
                </c:pt>
                <c:pt idx="90">
                  <c:v>61.090073107893765</c:v>
                </c:pt>
                <c:pt idx="91">
                  <c:v>60.88361287668392</c:v>
                </c:pt>
                <c:pt idx="92">
                  <c:v>60.67792048230335</c:v>
                </c:pt>
                <c:pt idx="93">
                  <c:v>60.472992257933576</c:v>
                </c:pt>
                <c:pt idx="94">
                  <c:v>60.26882455905838</c:v>
                </c:pt>
                <c:pt idx="95">
                  <c:v>60.065413763301393</c:v>
                </c:pt>
                <c:pt idx="96">
                  <c:v>59.862756270264725</c:v>
                </c:pt>
                <c:pt idx="97">
                  <c:v>59.660848501369173</c:v>
                </c:pt>
                <c:pt idx="98">
                  <c:v>59.459686899696109</c:v>
                </c:pt>
                <c:pt idx="99">
                  <c:v>59.259267929830102</c:v>
                </c:pt>
                <c:pt idx="100">
                  <c:v>59.059588077703317</c:v>
                </c:pt>
                <c:pt idx="101">
                  <c:v>57.087089219640156</c:v>
                </c:pt>
                <c:pt idx="102">
                  <c:v>55.186161357928107</c:v>
                </c:pt>
                <c:pt idx="103">
                  <c:v>53.353511299012091</c:v>
                </c:pt>
                <c:pt idx="104">
                  <c:v>51.586037514863477</c:v>
                </c:pt>
                <c:pt idx="105">
                  <c:v>49.880816907538765</c:v>
                </c:pt>
                <c:pt idx="106">
                  <c:v>48.235092633238807</c:v>
                </c:pt>
                <c:pt idx="107">
                  <c:v>46.646262889807986</c:v>
                </c:pt>
                <c:pt idx="108">
                  <c:v>45.111870581324737</c:v>
                </c:pt>
                <c:pt idx="109">
                  <c:v>43.629593782065371</c:v>
                </c:pt>
                <c:pt idx="110">
                  <c:v>42.197236929803353</c:v>
                </c:pt>
                <c:pt idx="111">
                  <c:v>40.812722685252325</c:v>
                </c:pt>
                <c:pt idx="112">
                  <c:v>39.474084400568749</c:v>
                </c:pt>
                <c:pt idx="113">
                  <c:v>38.179459145288433</c:v>
                </c:pt>
                <c:pt idx="114">
                  <c:v>36.927081242954827</c:v>
                </c:pt>
                <c:pt idx="115">
                  <c:v>35.715276276071044</c:v>
                </c:pt>
                <c:pt idx="116">
                  <c:v>34.542455520931554</c:v>
                </c:pt>
                <c:pt idx="117">
                  <c:v>33.407110777412328</c:v>
                </c:pt>
                <c:pt idx="118">
                  <c:v>32.307809561966167</c:v>
                </c:pt>
                <c:pt idx="119">
                  <c:v>31.243190634920005</c:v>
                </c:pt>
                <c:pt idx="120">
                  <c:v>30.211959835741094</c:v>
                </c:pt>
                <c:pt idx="121">
                  <c:v>29.212886202254776</c:v>
                </c:pt>
                <c:pt idx="122">
                  <c:v>28.24479835188998</c:v>
                </c:pt>
                <c:pt idx="123">
                  <c:v>27.306581104919744</c:v>
                </c:pt>
                <c:pt idx="124">
                  <c:v>26.397172331375479</c:v>
                </c:pt>
                <c:pt idx="125">
                  <c:v>25.515560004864579</c:v>
                </c:pt>
                <c:pt idx="126">
                  <c:v>24.66077944792595</c:v>
                </c:pt>
                <c:pt idx="127">
                  <c:v>23.831910754834738</c:v>
                </c:pt>
                <c:pt idx="128">
                  <c:v>23.02807637892554</c:v>
                </c:pt>
                <c:pt idx="129">
                  <c:v>22.248438872557905</c:v>
                </c:pt>
                <c:pt idx="130">
                  <c:v>21.492198768806595</c:v>
                </c:pt>
                <c:pt idx="131">
                  <c:v>20.758592594833008</c:v>
                </c:pt>
                <c:pt idx="132">
                  <c:v>20.046891007690181</c:v>
                </c:pt>
                <c:pt idx="133">
                  <c:v>19.356397044041117</c:v>
                </c:pt>
                <c:pt idx="134">
                  <c:v>18.686444475933424</c:v>
                </c:pt>
                <c:pt idx="135">
                  <c:v>18.036396265380116</c:v>
                </c:pt>
                <c:pt idx="136">
                  <c:v>17.40564311105123</c:v>
                </c:pt>
                <c:pt idx="137">
                  <c:v>16.793602080888864</c:v>
                </c:pt>
                <c:pt idx="138">
                  <c:v>16.199715324923542</c:v>
                </c:pt>
                <c:pt idx="139">
                  <c:v>15.623448862996538</c:v>
                </c:pt>
                <c:pt idx="140">
                  <c:v>15.064291442483956</c:v>
                </c:pt>
                <c:pt idx="141">
                  <c:v>14.521753461477958</c:v>
                </c:pt>
                <c:pt idx="142">
                  <c:v>13.995365953210404</c:v>
                </c:pt>
                <c:pt idx="143">
                  <c:v>13.48467962780793</c:v>
                </c:pt>
                <c:pt idx="144">
                  <c:v>12.989263967746057</c:v>
                </c:pt>
                <c:pt idx="145">
                  <c:v>12.508706373627632</c:v>
                </c:pt>
                <c:pt idx="146">
                  <c:v>12.042611357146647</c:v>
                </c:pt>
                <c:pt idx="147">
                  <c:v>11.590599778317003</c:v>
                </c:pt>
                <c:pt idx="148">
                  <c:v>11.15230812424638</c:v>
                </c:pt>
                <c:pt idx="149">
                  <c:v>10.727387826920687</c:v>
                </c:pt>
                <c:pt idx="150">
                  <c:v>10.315504617635289</c:v>
                </c:pt>
                <c:pt idx="151">
                  <c:v>9.91633791586694</c:v>
                </c:pt>
                <c:pt idx="152">
                  <c:v>9.5295802505255285</c:v>
                </c:pt>
                <c:pt idx="153">
                  <c:v>9.1549367116590439</c:v>
                </c:pt>
                <c:pt idx="154">
                  <c:v>8.7921244308087374</c:v>
                </c:pt>
                <c:pt idx="155">
                  <c:v>8.440872088325591</c:v>
                </c:pt>
                <c:pt idx="156">
                  <c:v>8.1009194460642213</c:v>
                </c:pt>
                <c:pt idx="157">
                  <c:v>7.7720169039672404</c:v>
                </c:pt>
                <c:pt idx="158">
                  <c:v>7.4539250791418992</c:v>
                </c:pt>
                <c:pt idx="159">
                  <c:v>7.14641440611266</c:v>
                </c:pt>
                <c:pt idx="160">
                  <c:v>6.8492647570080472</c:v>
                </c:pt>
                <c:pt idx="161">
                  <c:v>6.5622650805085652</c:v>
                </c:pt>
                <c:pt idx="162">
                  <c:v>6.2852130584445485</c:v>
                </c:pt>
                <c:pt idx="163">
                  <c:v>6.0179147789892307</c:v>
                </c:pt>
                <c:pt idx="164">
                  <c:v>5.7601844254429242</c:v>
                </c:pt>
                <c:pt idx="165">
                  <c:v>5.511843979649611</c:v>
                </c:pt>
                <c:pt idx="166">
                  <c:v>5.2727229391271218</c:v>
                </c:pt>
                <c:pt idx="167">
                  <c:v>5.0426580470271807</c:v>
                </c:pt>
                <c:pt idx="168">
                  <c:v>4.8214930340712687</c:v>
                </c:pt>
                <c:pt idx="169">
                  <c:v>4.6090783716334833</c:v>
                </c:pt>
                <c:pt idx="170">
                  <c:v>4.4052710351614488</c:v>
                </c:pt>
                <c:pt idx="171">
                  <c:v>4.2099342771418806</c:v>
                </c:pt>
                <c:pt idx="172">
                  <c:v>4.0229374088278647</c:v>
                </c:pt>
                <c:pt idx="173">
                  <c:v>3.8441555899511473</c:v>
                </c:pt>
                <c:pt idx="174">
                  <c:v>3.673469625644155</c:v>
                </c:pt>
                <c:pt idx="175">
                  <c:v>3.5107657697942023</c:v>
                </c:pt>
                <c:pt idx="176">
                  <c:v>3.3559355340457788</c:v>
                </c:pt>
                <c:pt idx="177">
                  <c:v>3.2088755016573995</c:v>
                </c:pt>
                <c:pt idx="178">
                  <c:v>3.0694871454073169</c:v>
                </c:pt>
                <c:pt idx="179">
                  <c:v>2.9376766487288037</c:v>
                </c:pt>
                <c:pt idx="180">
                  <c:v>2.8133547292419157</c:v>
                </c:pt>
                <c:pt idx="181">
                  <c:v>2.6964364638364344</c:v>
                </c:pt>
                <c:pt idx="182">
                  <c:v>2.5868411144521466</c:v>
                </c:pt>
                <c:pt idx="183">
                  <c:v>2.484491953700561</c:v>
                </c:pt>
                <c:pt idx="184">
                  <c:v>2.3893160894795433</c:v>
                </c:pt>
                <c:pt idx="185">
                  <c:v>2.3012442877529891</c:v>
                </c:pt>
                <c:pt idx="186">
                  <c:v>2.2202107927053349</c:v>
                </c:pt>
                <c:pt idx="187">
                  <c:v>2.1461531435396783</c:v>
                </c:pt>
                <c:pt idx="188">
                  <c:v>2.0790119872724939</c:v>
                </c:pt>
                <c:pt idx="189">
                  <c:v>2.0187308869908707</c:v>
                </c:pt>
                <c:pt idx="190">
                  <c:v>1.9652561251822229</c:v>
                </c:pt>
                <c:pt idx="191">
                  <c:v>1.9185365019224885</c:v>
                </c:pt>
                <c:pt idx="192">
                  <c:v>1.8785231279153272</c:v>
                </c:pt>
                <c:pt idx="193">
                  <c:v>1.8451692126077681</c:v>
                </c:pt>
                <c:pt idx="194">
                  <c:v>1.8184298478598797</c:v>
                </c:pt>
                <c:pt idx="195">
                  <c:v>1.7982617879070935</c:v>
                </c:pt>
                <c:pt idx="196">
                  <c:v>1.784623226610935</c:v>
                </c:pt>
                <c:pt idx="197">
                  <c:v>1.7774735732323685</c:v>
                </c:pt>
                <c:pt idx="198">
                  <c:v>1.7767732281665705</c:v>
                </c:pt>
                <c:pt idx="199">
                  <c:v>1.7824833602345671</c:v>
                </c:pt>
                <c:pt idx="200">
                  <c:v>1.7945656872243212</c:v>
                </c:pt>
                <c:pt idx="201">
                  <c:v>1.8129822614042677</c:v>
                </c:pt>
                <c:pt idx="202">
                  <c:v>1.8376952616937541</c:v>
                </c:pt>
                <c:pt idx="203">
                  <c:v>1.8686667940704724</c:v>
                </c:pt>
                <c:pt idx="204">
                  <c:v>1.9058587016330981</c:v>
                </c:pt>
                <c:pt idx="205">
                  <c:v>1.9492323855299498</c:v>
                </c:pt>
                <c:pt idx="206">
                  <c:v>1.9987486377264203</c:v>
                </c:pt>
                <c:pt idx="207">
                  <c:v>2.0543674863303685</c:v>
                </c:pt>
                <c:pt idx="208">
                  <c:v>2.116048053940522</c:v>
                </c:pt>
                <c:pt idx="209">
                  <c:v>2.1837484292408287</c:v>
                </c:pt>
                <c:pt idx="210">
                  <c:v>2.257425551843435</c:v>
                </c:pt>
                <c:pt idx="211">
                  <c:v>2.3370351101915077</c:v>
                </c:pt>
                <c:pt idx="212">
                  <c:v>2.422531452173879</c:v>
                </c:pt>
                <c:pt idx="213">
                  <c:v>2.5138675079777033</c:v>
                </c:pt>
                <c:pt idx="214">
                  <c:v>2.6109947246115559</c:v>
                </c:pt>
                <c:pt idx="215">
                  <c:v>2.7138630114670867</c:v>
                </c:pt>
                <c:pt idx="216">
                  <c:v>2.8224206962487046</c:v>
                </c:pt>
                <c:pt idx="217">
                  <c:v>2.9366144905836835</c:v>
                </c:pt>
                <c:pt idx="218">
                  <c:v>3.0563894646253931</c:v>
                </c:pt>
                <c:pt idx="219">
                  <c:v>3.1816890299759915</c:v>
                </c:pt>
                <c:pt idx="220">
                  <c:v>3.3124549302785287</c:v>
                </c:pt>
                <c:pt idx="221">
                  <c:v>3.4486272388587</c:v>
                </c:pt>
                <c:pt idx="222">
                  <c:v>3.5901443628311625</c:v>
                </c:pt>
                <c:pt idx="223">
                  <c:v>3.7369430531221877</c:v>
                </c:pt>
                <c:pt idx="224">
                  <c:v>3.8889584198979996</c:v>
                </c:pt>
                <c:pt idx="225">
                  <c:v>4.0461239529253357</c:v>
                </c:pt>
                <c:pt idx="226">
                  <c:v>4.208371546426525</c:v>
                </c:pt>
                <c:pt idx="227">
                  <c:v>4.3756315280254805</c:v>
                </c:pt>
                <c:pt idx="228">
                  <c:v>4.5478326914127685</c:v>
                </c:pt>
                <c:pt idx="229">
                  <c:v>4.7249023323873987</c:v>
                </c:pt>
                <c:pt idx="230">
                  <c:v>4.9067662879601386</c:v>
                </c:pt>
                <c:pt idx="231">
                  <c:v>5.0933489782277652</c:v>
                </c:pt>
                <c:pt idx="232">
                  <c:v>5.2845734507501154</c:v>
                </c:pt>
                <c:pt idx="233">
                  <c:v>5.4803614271821486</c:v>
                </c:pt>
                <c:pt idx="234">
                  <c:v>5.6806333519314531</c:v>
                </c:pt>
                <c:pt idx="235">
                  <c:v>5.8853084426281477</c:v>
                </c:pt>
                <c:pt idx="236">
                  <c:v>6.0943047422089016</c:v>
                </c:pt>
                <c:pt idx="237">
                  <c:v>6.3075391724302179</c:v>
                </c:pt>
                <c:pt idx="238">
                  <c:v>6.5249275886380751</c:v>
                </c:pt>
                <c:pt idx="239">
                  <c:v>6.7463848356317753</c:v>
                </c:pt>
                <c:pt idx="240">
                  <c:v>6.9718248044698319</c:v>
                </c:pt>
                <c:pt idx="241">
                  <c:v>7.2011604900743587</c:v>
                </c:pt>
                <c:pt idx="242">
                  <c:v>7.4343040494986399</c:v>
                </c:pt>
                <c:pt idx="243">
                  <c:v>7.6711668607298735</c:v>
                </c:pt>
                <c:pt idx="244">
                  <c:v>7.911659581905762</c:v>
                </c:pt>
                <c:pt idx="245">
                  <c:v>8.1556922108298942</c:v>
                </c:pt>
                <c:pt idx="246">
                  <c:v>8.4031741446766102</c:v>
                </c:pt>
                <c:pt idx="247">
                  <c:v>8.6540142397813131</c:v>
                </c:pt>
                <c:pt idx="248">
                  <c:v>8.9081208714172195</c:v>
                </c:pt>
                <c:pt idx="249">
                  <c:v>9.1654019934643074</c:v>
                </c:pt>
                <c:pt idx="250">
                  <c:v>9.4257651978805459</c:v>
                </c:pt>
                <c:pt idx="251">
                  <c:v>9.6891177738896737</c:v>
                </c:pt>
                <c:pt idx="252">
                  <c:v>9.9553667668040884</c:v>
                </c:pt>
                <c:pt idx="253">
                  <c:v>10.224419036404839</c:v>
                </c:pt>
                <c:pt idx="254">
                  <c:v>10.496181314804819</c:v>
                </c:pt>
                <c:pt idx="255">
                  <c:v>10.77056026372459</c:v>
                </c:pt>
                <c:pt idx="256">
                  <c:v>11.047462531113867</c:v>
                </c:pt>
                <c:pt idx="257">
                  <c:v>11.326794807055029</c:v>
                </c:pt>
                <c:pt idx="258">
                  <c:v>11.608463878888339</c:v>
                </c:pt>
                <c:pt idx="259">
                  <c:v>11.892376685501805</c:v>
                </c:pt>
                <c:pt idx="260">
                  <c:v>12.178440370731639</c:v>
                </c:pt>
                <c:pt idx="261">
                  <c:v>12.466562335822593</c:v>
                </c:pt>
                <c:pt idx="262">
                  <c:v>12.756650290900303</c:v>
                </c:pt>
                <c:pt idx="263">
                  <c:v>13.048612305410737</c:v>
                </c:pt>
                <c:pt idx="264">
                  <c:v>13.342356857485001</c:v>
                </c:pt>
                <c:pt idx="265">
                  <c:v>13.637792882190395</c:v>
                </c:pt>
                <c:pt idx="266">
                  <c:v>13.934829818631487</c:v>
                </c:pt>
                <c:pt idx="267">
                  <c:v>14.233377655867965</c:v>
                </c:pt>
                <c:pt idx="268">
                  <c:v>14.533346977618432</c:v>
                </c:pt>
                <c:pt idx="269">
                  <c:v>14.834649005722367</c:v>
                </c:pt>
                <c:pt idx="270">
                  <c:v>15.13719564233473</c:v>
                </c:pt>
                <c:pt idx="271">
                  <c:v>15.440899510830679</c:v>
                </c:pt>
                <c:pt idx="272">
                  <c:v>15.745673995399978</c:v>
                </c:pt>
                <c:pt idx="273">
                  <c:v>16.051433279313674</c:v>
                </c:pt>
                <c:pt idx="274">
                  <c:v>16.358092381847484</c:v>
                </c:pt>
                <c:pt idx="275">
                  <c:v>16.665567193849203</c:v>
                </c:pt>
                <c:pt idx="276">
                  <c:v>16.973774511939506</c:v>
                </c:pt>
                <c:pt idx="277">
                  <c:v>17.282632071337773</c:v>
                </c:pt>
                <c:pt idx="278">
                  <c:v>17.592058577306936</c:v>
                </c:pt>
                <c:pt idx="279">
                  <c:v>17.901973735213303</c:v>
                </c:pt>
                <c:pt idx="280">
                  <c:v>18.212298279199512</c:v>
                </c:pt>
                <c:pt idx="281">
                  <c:v>18.522953999470818</c:v>
                </c:pt>
                <c:pt idx="282">
                  <c:v>18.833863768196579</c:v>
                </c:pt>
                <c:pt idx="283">
                  <c:v>19.144951564031182</c:v>
                </c:pt>
                <c:pt idx="284">
                  <c:v>19.456142495260021</c:v>
                </c:pt>
                <c:pt idx="285">
                  <c:v>19.767362821578008</c:v>
                </c:pt>
                <c:pt idx="286">
                  <c:v>20.078539974509997</c:v>
                </c:pt>
                <c:pt idx="287">
                  <c:v>20.389602576483856</c:v>
                </c:pt>
                <c:pt idx="288">
                  <c:v>20.700480458568443</c:v>
                </c:pt>
                <c:pt idx="289">
                  <c:v>21.01110467689039</c:v>
                </c:pt>
                <c:pt idx="290">
                  <c:v>21.321407527744995</c:v>
                </c:pt>
                <c:pt idx="291">
                  <c:v>21.631322561417669</c:v>
                </c:pt>
                <c:pt idx="292">
                  <c:v>21.940784594733593</c:v>
                </c:pt>
                <c:pt idx="293">
                  <c:v>22.24972972235495</c:v>
                </c:pt>
                <c:pt idx="294">
                  <c:v>22.558095326845432</c:v>
                </c:pt>
                <c:pt idx="295">
                  <c:v>22.865820087523428</c:v>
                </c:pt>
                <c:pt idx="296">
                  <c:v>23.172843988125869</c:v>
                </c:pt>
                <c:pt idx="297">
                  <c:v>23.479108323305876</c:v>
                </c:pt>
                <c:pt idx="298">
                  <c:v>23.784555703987923</c:v>
                </c:pt>
                <c:pt idx="299">
                  <c:v>24.089130061605292</c:v>
                </c:pt>
                <c:pt idx="300">
                  <c:v>24.392776651245203</c:v>
                </c:pt>
                <c:pt idx="301">
                  <c:v>24.695442053727344</c:v>
                </c:pt>
                <c:pt idx="302">
                  <c:v>24.997074176642691</c:v>
                </c:pt>
                <c:pt idx="303">
                  <c:v>25.297622254379554</c:v>
                </c:pt>
                <c:pt idx="304">
                  <c:v>25.597036847164404</c:v>
                </c:pt>
                <c:pt idx="305">
                  <c:v>25.895269839145346</c:v>
                </c:pt>
                <c:pt idx="306">
                  <c:v>26.192274435546778</c:v>
                </c:pt>
                <c:pt idx="307">
                  <c:v>26.488005158923482</c:v>
                </c:pt>
                <c:pt idx="308">
                  <c:v>26.782417844543144</c:v>
                </c:pt>
                <c:pt idx="309">
                  <c:v>27.075469634926279</c:v>
                </c:pt>
                <c:pt idx="310">
                  <c:v>27.367118973572538</c:v>
                </c:pt>
                <c:pt idx="311">
                  <c:v>27.657325597902684</c:v>
                </c:pt>
                <c:pt idx="312">
                  <c:v>27.946050531445469</c:v>
                </c:pt>
                <c:pt idx="313">
                  <c:v>28.233256075298371</c:v>
                </c:pt>
                <c:pt idx="314">
                  <c:v>28.518905798891716</c:v>
                </c:pt>
                <c:pt idx="315">
                  <c:v>28.802964530084875</c:v>
                </c:pt>
                <c:pt idx="316">
                  <c:v>29.085398344623457</c:v>
                </c:pt>
                <c:pt idx="317">
                  <c:v>29.366174554986561</c:v>
                </c:pt>
                <c:pt idx="318">
                  <c:v>29.645261698651957</c:v>
                </c:pt>
                <c:pt idx="319">
                  <c:v>29.922629525808109</c:v>
                </c:pt>
                <c:pt idx="320">
                  <c:v>30.198248986540403</c:v>
                </c:pt>
                <c:pt idx="321">
                  <c:v>30.472092217519705</c:v>
                </c:pt>
                <c:pt idx="322">
                  <c:v>30.744132528220216</c:v>
                </c:pt>
                <c:pt idx="323">
                  <c:v>31.014344386693661</c:v>
                </c:pt>
                <c:pt idx="324">
                  <c:v>31.282703404926451</c:v>
                </c:pt>
                <c:pt idx="325">
                  <c:v>31.549186323805664</c:v>
                </c:pt>
                <c:pt idx="326">
                  <c:v>31.813770997719939</c:v>
                </c:pt>
                <c:pt idx="327">
                  <c:v>32.076436378819984</c:v>
                </c:pt>
                <c:pt idx="328">
                  <c:v>32.337162500963771</c:v>
                </c:pt>
                <c:pt idx="329">
                  <c:v>32.595930463370692</c:v>
                </c:pt>
                <c:pt idx="330">
                  <c:v>32.852722414008021</c:v>
                </c:pt>
                <c:pt idx="331">
                  <c:v>33.107521532733394</c:v>
                </c:pt>
                <c:pt idx="332">
                  <c:v>33.360312014215474</c:v>
                </c:pt>
                <c:pt idx="333">
                  <c:v>33.611079050655221</c:v>
                </c:pt>
                <c:pt idx="334">
                  <c:v>33.859808814329249</c:v>
                </c:pt>
                <c:pt idx="335">
                  <c:v>34.106488439976225</c:v>
                </c:pt>
                <c:pt idx="336">
                  <c:v>34.351106007046603</c:v>
                </c:pt>
                <c:pt idx="337">
                  <c:v>34.593650521835727</c:v>
                </c:pt>
                <c:pt idx="338">
                  <c:v>34.834111899519549</c:v>
                </c:pt>
                <c:pt idx="339">
                  <c:v>35.072480946111291</c:v>
                </c:pt>
                <c:pt idx="340">
                  <c:v>35.308749340357622</c:v>
                </c:pt>
                <c:pt idx="341">
                  <c:v>35.542909615591356</c:v>
                </c:pt>
                <c:pt idx="342">
                  <c:v>35.774955141557854</c:v>
                </c:pt>
                <c:pt idx="343">
                  <c:v>36.004880106231418</c:v>
                </c:pt>
                <c:pt idx="344">
                  <c:v>36.232679497637186</c:v>
                </c:pt>
                <c:pt idx="345">
                  <c:v>36.458349085693889</c:v>
                </c:pt>
                <c:pt idx="346">
                  <c:v>36.681885404091886</c:v>
                </c:pt>
                <c:pt idx="347">
                  <c:v>36.903285732220489</c:v>
                </c:pt>
                <c:pt idx="348">
                  <c:v>37.122548077158065</c:v>
                </c:pt>
                <c:pt idx="349">
                  <c:v>37.339671155737449</c:v>
                </c:pt>
                <c:pt idx="350">
                  <c:v>37.55465437669951</c:v>
                </c:pt>
                <c:pt idx="351">
                  <c:v>37.767497822945863</c:v>
                </c:pt>
                <c:pt idx="352">
                  <c:v>37.978202233902685</c:v>
                </c:pt>
                <c:pt idx="353">
                  <c:v>38.186768988005596</c:v>
                </c:pt>
                <c:pt idx="354">
                  <c:v>38.393200085316188</c:v>
                </c:pt>
                <c:pt idx="355">
                  <c:v>38.597498130279604</c:v>
                </c:pt>
                <c:pt idx="356">
                  <c:v>38.799666314632375</c:v>
                </c:pt>
                <c:pt idx="357">
                  <c:v>38.999708400468862</c:v>
                </c:pt>
                <c:pt idx="358">
                  <c:v>39.197628703474741</c:v>
                </c:pt>
                <c:pt idx="359">
                  <c:v>39.393432076334996</c:v>
                </c:pt>
                <c:pt idx="360">
                  <c:v>39.587123892323397</c:v>
                </c:pt>
                <c:pt idx="361">
                  <c:v>39.778710029080692</c:v>
                </c:pt>
                <c:pt idx="362">
                  <c:v>39.968196852586942</c:v>
                </c:pt>
                <c:pt idx="363">
                  <c:v>40.155591201334772</c:v>
                </c:pt>
                <c:pt idx="364">
                  <c:v>40.340900370708191</c:v>
                </c:pt>
                <c:pt idx="365">
                  <c:v>40.524132097572242</c:v>
                </c:pt>
                <c:pt idx="366">
                  <c:v>40.705294545078175</c:v>
                </c:pt>
                <c:pt idx="367">
                  <c:v>40.884396287688155</c:v>
                </c:pt>
                <c:pt idx="368">
                  <c:v>41.061446296423284</c:v>
                </c:pt>
                <c:pt idx="369">
                  <c:v>41.236453924338726</c:v>
                </c:pt>
                <c:pt idx="370">
                  <c:v>41.40942889222849</c:v>
                </c:pt>
                <c:pt idx="371">
                  <c:v>41.580381274563251</c:v>
                </c:pt>
                <c:pt idx="372">
                  <c:v>41.749321485662996</c:v>
                </c:pt>
                <c:pt idx="373">
                  <c:v>41.916260266107123</c:v>
                </c:pt>
                <c:pt idx="374">
                  <c:v>42.081208669383464</c:v>
                </c:pt>
                <c:pt idx="375">
                  <c:v>42.24417804877789</c:v>
                </c:pt>
                <c:pt idx="376">
                  <c:v>42.405180044505613</c:v>
                </c:pt>
                <c:pt idx="377">
                  <c:v>42.564226571085165</c:v>
                </c:pt>
                <c:pt idx="378">
                  <c:v>42.721329804955708</c:v>
                </c:pt>
                <c:pt idx="379">
                  <c:v>42.876502172338228</c:v>
                </c:pt>
                <c:pt idx="380">
                  <c:v>42.876655162795551</c:v>
                </c:pt>
                <c:pt idx="381">
                  <c:v>42.876808151362532</c:v>
                </c:pt>
                <c:pt idx="382">
                  <c:v>42.876961138039221</c:v>
                </c:pt>
                <c:pt idx="383">
                  <c:v>42.87711412282561</c:v>
                </c:pt>
                <c:pt idx="384">
                  <c:v>42.8772671057217</c:v>
                </c:pt>
                <c:pt idx="385">
                  <c:v>42.877420086727504</c:v>
                </c:pt>
                <c:pt idx="386">
                  <c:v>42.87757306584308</c:v>
                </c:pt>
                <c:pt idx="387">
                  <c:v>42.877726043068407</c:v>
                </c:pt>
                <c:pt idx="388">
                  <c:v>42.877879018403455</c:v>
                </c:pt>
                <c:pt idx="389">
                  <c:v>42.878031991848324</c:v>
                </c:pt>
                <c:pt idx="390">
                  <c:v>42.878184963402958</c:v>
                </c:pt>
                <c:pt idx="391">
                  <c:v>42.878337933067407</c:v>
                </c:pt>
                <c:pt idx="392">
                  <c:v>42.878490900841655</c:v>
                </c:pt>
                <c:pt idx="393">
                  <c:v>42.878643866725731</c:v>
                </c:pt>
                <c:pt idx="394">
                  <c:v>42.878796830719651</c:v>
                </c:pt>
                <c:pt idx="395">
                  <c:v>42.878949792823448</c:v>
                </c:pt>
                <c:pt idx="396">
                  <c:v>42.879102753037074</c:v>
                </c:pt>
                <c:pt idx="397">
                  <c:v>42.879255711360607</c:v>
                </c:pt>
                <c:pt idx="398">
                  <c:v>42.879408667794017</c:v>
                </c:pt>
                <c:pt idx="399">
                  <c:v>42.879561622337334</c:v>
                </c:pt>
                <c:pt idx="400">
                  <c:v>42.879714574990544</c:v>
                </c:pt>
                <c:pt idx="401">
                  <c:v>42.87986752575371</c:v>
                </c:pt>
                <c:pt idx="402">
                  <c:v>42.880020474626804</c:v>
                </c:pt>
                <c:pt idx="403">
                  <c:v>42.880173421609847</c:v>
                </c:pt>
                <c:pt idx="404">
                  <c:v>42.88032636670286</c:v>
                </c:pt>
                <c:pt idx="405">
                  <c:v>42.880479309905859</c:v>
                </c:pt>
                <c:pt idx="406">
                  <c:v>42.880632251218842</c:v>
                </c:pt>
                <c:pt idx="407">
                  <c:v>42.880785190641809</c:v>
                </c:pt>
                <c:pt idx="408">
                  <c:v>42.880938128174826</c:v>
                </c:pt>
                <c:pt idx="409">
                  <c:v>42.881091063817848</c:v>
                </c:pt>
                <c:pt idx="410">
                  <c:v>42.881243997570913</c:v>
                </c:pt>
                <c:pt idx="411">
                  <c:v>42.88139692943404</c:v>
                </c:pt>
                <c:pt idx="412">
                  <c:v>42.881549859407237</c:v>
                </c:pt>
                <c:pt idx="413">
                  <c:v>42.881702787490511</c:v>
                </c:pt>
                <c:pt idx="414">
                  <c:v>42.881855713683862</c:v>
                </c:pt>
                <c:pt idx="415">
                  <c:v>42.882008637987305</c:v>
                </c:pt>
                <c:pt idx="416">
                  <c:v>42.882161560400888</c:v>
                </c:pt>
                <c:pt idx="417">
                  <c:v>42.882314480924592</c:v>
                </c:pt>
                <c:pt idx="418">
                  <c:v>42.882467399558458</c:v>
                </c:pt>
                <c:pt idx="419">
                  <c:v>42.882620316302457</c:v>
                </c:pt>
                <c:pt idx="420">
                  <c:v>42.882773231156627</c:v>
                </c:pt>
                <c:pt idx="421">
                  <c:v>42.882926144121001</c:v>
                </c:pt>
                <c:pt idx="422">
                  <c:v>42.88307905519553</c:v>
                </c:pt>
                <c:pt idx="423">
                  <c:v>42.883231964380279</c:v>
                </c:pt>
                <c:pt idx="424">
                  <c:v>42.883384871675247</c:v>
                </c:pt>
                <c:pt idx="425">
                  <c:v>42.883537777080427</c:v>
                </c:pt>
                <c:pt idx="426">
                  <c:v>42.883690680595869</c:v>
                </c:pt>
                <c:pt idx="427">
                  <c:v>42.88384358222158</c:v>
                </c:pt>
                <c:pt idx="428">
                  <c:v>42.883996481957517</c:v>
                </c:pt>
                <c:pt idx="429">
                  <c:v>42.884149379803766</c:v>
                </c:pt>
                <c:pt idx="430">
                  <c:v>42.884302275760291</c:v>
                </c:pt>
                <c:pt idx="431">
                  <c:v>42.884455169827127</c:v>
                </c:pt>
                <c:pt idx="432">
                  <c:v>42.88460806200429</c:v>
                </c:pt>
                <c:pt idx="433">
                  <c:v>42.884760952291778</c:v>
                </c:pt>
                <c:pt idx="434">
                  <c:v>42.884913840689606</c:v>
                </c:pt>
                <c:pt idx="435">
                  <c:v>42.885066727197803</c:v>
                </c:pt>
                <c:pt idx="436">
                  <c:v>42.885219611816346</c:v>
                </c:pt>
                <c:pt idx="437">
                  <c:v>42.885372494545287</c:v>
                </c:pt>
                <c:pt idx="438">
                  <c:v>42.885525375384603</c:v>
                </c:pt>
                <c:pt idx="439">
                  <c:v>42.885678254334337</c:v>
                </c:pt>
                <c:pt idx="440">
                  <c:v>42.885831131394504</c:v>
                </c:pt>
                <c:pt idx="441">
                  <c:v>42.885984006565081</c:v>
                </c:pt>
                <c:pt idx="442">
                  <c:v>42.886136879846099</c:v>
                </c:pt>
                <c:pt idx="443">
                  <c:v>42.886289751237577</c:v>
                </c:pt>
                <c:pt idx="444">
                  <c:v>42.886442620739544</c:v>
                </c:pt>
                <c:pt idx="445">
                  <c:v>42.886595488351965</c:v>
                </c:pt>
                <c:pt idx="446">
                  <c:v>42.886748354074889</c:v>
                </c:pt>
                <c:pt idx="447">
                  <c:v>42.886901217908324</c:v>
                </c:pt>
                <c:pt idx="448">
                  <c:v>42.887054079852284</c:v>
                </c:pt>
                <c:pt idx="449">
                  <c:v>42.887206939906768</c:v>
                </c:pt>
                <c:pt idx="450">
                  <c:v>42.887359798071813</c:v>
                </c:pt>
                <c:pt idx="451">
                  <c:v>42.887512654347397</c:v>
                </c:pt>
                <c:pt idx="452">
                  <c:v>42.887665508733569</c:v>
                </c:pt>
                <c:pt idx="453">
                  <c:v>42.887818361230302</c:v>
                </c:pt>
                <c:pt idx="454">
                  <c:v>42.887971211837659</c:v>
                </c:pt>
                <c:pt idx="455">
                  <c:v>42.888124060555604</c:v>
                </c:pt>
                <c:pt idx="456">
                  <c:v>42.888276907384167</c:v>
                </c:pt>
                <c:pt idx="457">
                  <c:v>42.88842975232334</c:v>
                </c:pt>
                <c:pt idx="458">
                  <c:v>42.888582595373201</c:v>
                </c:pt>
                <c:pt idx="459">
                  <c:v>42.888735436533686</c:v>
                </c:pt>
                <c:pt idx="460">
                  <c:v>42.888888275804852</c:v>
                </c:pt>
                <c:pt idx="461">
                  <c:v>42.889041113186707</c:v>
                </c:pt>
                <c:pt idx="462">
                  <c:v>42.889193948679257</c:v>
                </c:pt>
                <c:pt idx="463">
                  <c:v>42.88934678228253</c:v>
                </c:pt>
                <c:pt idx="464">
                  <c:v>42.889499613996499</c:v>
                </c:pt>
                <c:pt idx="465">
                  <c:v>42.889652443821213</c:v>
                </c:pt>
                <c:pt idx="466">
                  <c:v>42.889805271756686</c:v>
                </c:pt>
                <c:pt idx="467">
                  <c:v>42.889958097802904</c:v>
                </c:pt>
                <c:pt idx="468">
                  <c:v>42.890110921959902</c:v>
                </c:pt>
                <c:pt idx="469">
                  <c:v>42.890263744227688</c:v>
                </c:pt>
                <c:pt idx="470">
                  <c:v>42.890416564606241</c:v>
                </c:pt>
                <c:pt idx="471">
                  <c:v>42.89056938309561</c:v>
                </c:pt>
                <c:pt idx="472">
                  <c:v>42.890722199695823</c:v>
                </c:pt>
                <c:pt idx="473">
                  <c:v>42.890875014406852</c:v>
                </c:pt>
                <c:pt idx="474">
                  <c:v>42.891027827228733</c:v>
                </c:pt>
                <c:pt idx="475">
                  <c:v>42.891180638161458</c:v>
                </c:pt>
                <c:pt idx="476">
                  <c:v>42.891333447205078</c:v>
                </c:pt>
                <c:pt idx="477">
                  <c:v>42.891486254359592</c:v>
                </c:pt>
                <c:pt idx="478">
                  <c:v>42.891639059625</c:v>
                </c:pt>
                <c:pt idx="479">
                  <c:v>42.891791863001302</c:v>
                </c:pt>
                <c:pt idx="480">
                  <c:v>42.891944664488506</c:v>
                </c:pt>
                <c:pt idx="481">
                  <c:v>42.892097464086689</c:v>
                </c:pt>
                <c:pt idx="482">
                  <c:v>42.892250261795795</c:v>
                </c:pt>
                <c:pt idx="483">
                  <c:v>42.892403057615873</c:v>
                </c:pt>
                <c:pt idx="484">
                  <c:v>42.892555851546909</c:v>
                </c:pt>
                <c:pt idx="485">
                  <c:v>42.892708643588932</c:v>
                </c:pt>
                <c:pt idx="486">
                  <c:v>42.892861433741984</c:v>
                </c:pt>
                <c:pt idx="487">
                  <c:v>42.893014222006016</c:v>
                </c:pt>
                <c:pt idx="488">
                  <c:v>42.893167008381077</c:v>
                </c:pt>
                <c:pt idx="489">
                  <c:v>42.893319792867189</c:v>
                </c:pt>
                <c:pt idx="490">
                  <c:v>42.893472575464315</c:v>
                </c:pt>
                <c:pt idx="491">
                  <c:v>42.893625356172535</c:v>
                </c:pt>
                <c:pt idx="492">
                  <c:v>42.893778134991813</c:v>
                </c:pt>
                <c:pt idx="493">
                  <c:v>42.893930911922183</c:v>
                </c:pt>
                <c:pt idx="494">
                  <c:v>42.894083686963647</c:v>
                </c:pt>
                <c:pt idx="495">
                  <c:v>42.894236460116247</c:v>
                </c:pt>
                <c:pt idx="496">
                  <c:v>42.89438923137994</c:v>
                </c:pt>
                <c:pt idx="497">
                  <c:v>42.894542000754754</c:v>
                </c:pt>
                <c:pt idx="498">
                  <c:v>42.894694768240768</c:v>
                </c:pt>
                <c:pt idx="499">
                  <c:v>42.894847533837904</c:v>
                </c:pt>
                <c:pt idx="500">
                  <c:v>42.89500029754624</c:v>
                </c:pt>
                <c:pt idx="501">
                  <c:v>42.895153059365754</c:v>
                </c:pt>
                <c:pt idx="502">
                  <c:v>42.895305819296482</c:v>
                </c:pt>
                <c:pt idx="503">
                  <c:v>42.895458577338388</c:v>
                </c:pt>
                <c:pt idx="504">
                  <c:v>42.895611333491544</c:v>
                </c:pt>
                <c:pt idx="505">
                  <c:v>42.89576408775595</c:v>
                </c:pt>
                <c:pt idx="506">
                  <c:v>42.895916840131569</c:v>
                </c:pt>
                <c:pt idx="507">
                  <c:v>42.896069590618481</c:v>
                </c:pt>
                <c:pt idx="508">
                  <c:v>42.896222339216663</c:v>
                </c:pt>
                <c:pt idx="509">
                  <c:v>42.896375085926117</c:v>
                </c:pt>
                <c:pt idx="510">
                  <c:v>42.896527830746891</c:v>
                </c:pt>
                <c:pt idx="511">
                  <c:v>42.896680573678971</c:v>
                </c:pt>
                <c:pt idx="512">
                  <c:v>42.896833314722372</c:v>
                </c:pt>
                <c:pt idx="513">
                  <c:v>42.8969860538771</c:v>
                </c:pt>
                <c:pt idx="514">
                  <c:v>42.897138791143206</c:v>
                </c:pt>
                <c:pt idx="515">
                  <c:v>42.897291526520647</c:v>
                </c:pt>
                <c:pt idx="516">
                  <c:v>42.897444260009479</c:v>
                </c:pt>
                <c:pt idx="517">
                  <c:v>42.897596991609717</c:v>
                </c:pt>
                <c:pt idx="518">
                  <c:v>42.897749721321333</c:v>
                </c:pt>
                <c:pt idx="519">
                  <c:v>42.897902449144389</c:v>
                </c:pt>
                <c:pt idx="520">
                  <c:v>42.898055175078831</c:v>
                </c:pt>
                <c:pt idx="521">
                  <c:v>42.898207899124749</c:v>
                </c:pt>
                <c:pt idx="522">
                  <c:v>42.898360621282116</c:v>
                </c:pt>
                <c:pt idx="523">
                  <c:v>42.898513341550938</c:v>
                </c:pt>
                <c:pt idx="524">
                  <c:v>42.89866605993123</c:v>
                </c:pt>
                <c:pt idx="525">
                  <c:v>42.898818776423028</c:v>
                </c:pt>
                <c:pt idx="526">
                  <c:v>42.898971491026337</c:v>
                </c:pt>
                <c:pt idx="527">
                  <c:v>42.899124203741131</c:v>
                </c:pt>
                <c:pt idx="528">
                  <c:v>42.899276914567466</c:v>
                </c:pt>
                <c:pt idx="529">
                  <c:v>42.899429623505334</c:v>
                </c:pt>
                <c:pt idx="530">
                  <c:v>42.899582330554757</c:v>
                </c:pt>
                <c:pt idx="531">
                  <c:v>42.899735035715757</c:v>
                </c:pt>
                <c:pt idx="532">
                  <c:v>42.899887738988333</c:v>
                </c:pt>
                <c:pt idx="533">
                  <c:v>42.9000404403725</c:v>
                </c:pt>
                <c:pt idx="534">
                  <c:v>42.900193139868243</c:v>
                </c:pt>
                <c:pt idx="535">
                  <c:v>42.900345837475633</c:v>
                </c:pt>
                <c:pt idx="536">
                  <c:v>42.900498533194643</c:v>
                </c:pt>
                <c:pt idx="537">
                  <c:v>42.9006512270253</c:v>
                </c:pt>
                <c:pt idx="538">
                  <c:v>42.900803918967604</c:v>
                </c:pt>
                <c:pt idx="539">
                  <c:v>42.900956609021591</c:v>
                </c:pt>
                <c:pt idx="540">
                  <c:v>42.90110929718724</c:v>
                </c:pt>
                <c:pt idx="541">
                  <c:v>42.901261983464586</c:v>
                </c:pt>
                <c:pt idx="542">
                  <c:v>42.901414667853615</c:v>
                </c:pt>
                <c:pt idx="543">
                  <c:v>42.901567350354398</c:v>
                </c:pt>
                <c:pt idx="544">
                  <c:v>42.901720030966892</c:v>
                </c:pt>
                <c:pt idx="545">
                  <c:v>42.901872709691119</c:v>
                </c:pt>
                <c:pt idx="546">
                  <c:v>42.9020253865271</c:v>
                </c:pt>
                <c:pt idx="547">
                  <c:v>42.902178061474835</c:v>
                </c:pt>
                <c:pt idx="548">
                  <c:v>42.902330734534402</c:v>
                </c:pt>
                <c:pt idx="549">
                  <c:v>42.902483405705716</c:v>
                </c:pt>
                <c:pt idx="550">
                  <c:v>42.902636074988862</c:v>
                </c:pt>
                <c:pt idx="551">
                  <c:v>42.902788742383805</c:v>
                </c:pt>
                <c:pt idx="552">
                  <c:v>42.902941407890616</c:v>
                </c:pt>
                <c:pt idx="553">
                  <c:v>42.90309407150923</c:v>
                </c:pt>
                <c:pt idx="554">
                  <c:v>42.903246733239712</c:v>
                </c:pt>
                <c:pt idx="555">
                  <c:v>42.903399393082054</c:v>
                </c:pt>
                <c:pt idx="556">
                  <c:v>42.903552051036286</c:v>
                </c:pt>
                <c:pt idx="557">
                  <c:v>42.903704707102406</c:v>
                </c:pt>
                <c:pt idx="558">
                  <c:v>42.903857361280444</c:v>
                </c:pt>
                <c:pt idx="559">
                  <c:v>42.904010013570392</c:v>
                </c:pt>
                <c:pt idx="560">
                  <c:v>42.904162663972265</c:v>
                </c:pt>
                <c:pt idx="561">
                  <c:v>42.904315312486091</c:v>
                </c:pt>
                <c:pt idx="562">
                  <c:v>42.904467959111884</c:v>
                </c:pt>
                <c:pt idx="563">
                  <c:v>42.904620603849629</c:v>
                </c:pt>
                <c:pt idx="564">
                  <c:v>42.904773246699371</c:v>
                </c:pt>
                <c:pt idx="565">
                  <c:v>42.904925887661101</c:v>
                </c:pt>
                <c:pt idx="566">
                  <c:v>42.905078526734826</c:v>
                </c:pt>
                <c:pt idx="567">
                  <c:v>42.905231163920568</c:v>
                </c:pt>
                <c:pt idx="568">
                  <c:v>42.905383799218356</c:v>
                </c:pt>
                <c:pt idx="569">
                  <c:v>42.905536432628189</c:v>
                </c:pt>
                <c:pt idx="570">
                  <c:v>42.905689064150074</c:v>
                </c:pt>
                <c:pt idx="571">
                  <c:v>42.905841693784041</c:v>
                </c:pt>
                <c:pt idx="572">
                  <c:v>42.905994321530088</c:v>
                </c:pt>
                <c:pt idx="573">
                  <c:v>42.906146947388223</c:v>
                </c:pt>
                <c:pt idx="574">
                  <c:v>42.906299571358474</c:v>
                </c:pt>
                <c:pt idx="575">
                  <c:v>42.906452193440856</c:v>
                </c:pt>
                <c:pt idx="576">
                  <c:v>42.906604813635347</c:v>
                </c:pt>
                <c:pt idx="577">
                  <c:v>42.906757431941998</c:v>
                </c:pt>
                <c:pt idx="578">
                  <c:v>42.906910048360793</c:v>
                </c:pt>
                <c:pt idx="579">
                  <c:v>42.907062662891775</c:v>
                </c:pt>
                <c:pt idx="580">
                  <c:v>42.907215275534924</c:v>
                </c:pt>
                <c:pt idx="581">
                  <c:v>42.907367886290302</c:v>
                </c:pt>
                <c:pt idx="582">
                  <c:v>42.907520495157847</c:v>
                </c:pt>
                <c:pt idx="583">
                  <c:v>42.907673102137643</c:v>
                </c:pt>
                <c:pt idx="584">
                  <c:v>42.907825707229648</c:v>
                </c:pt>
                <c:pt idx="585">
                  <c:v>42.907978310433926</c:v>
                </c:pt>
                <c:pt idx="586">
                  <c:v>42.90813091175044</c:v>
                </c:pt>
                <c:pt idx="587">
                  <c:v>42.908283511179242</c:v>
                </c:pt>
                <c:pt idx="588">
                  <c:v>42.908436108720323</c:v>
                </c:pt>
                <c:pt idx="589">
                  <c:v>42.908588704373713</c:v>
                </c:pt>
                <c:pt idx="590">
                  <c:v>42.908741298139404</c:v>
                </c:pt>
                <c:pt idx="591">
                  <c:v>42.908893890017417</c:v>
                </c:pt>
                <c:pt idx="592">
                  <c:v>42.909046480007767</c:v>
                </c:pt>
                <c:pt idx="593">
                  <c:v>42.909199068110475</c:v>
                </c:pt>
                <c:pt idx="594">
                  <c:v>42.909351654325533</c:v>
                </c:pt>
                <c:pt idx="595">
                  <c:v>42.90950423865295</c:v>
                </c:pt>
                <c:pt idx="596">
                  <c:v>42.909656821092753</c:v>
                </c:pt>
                <c:pt idx="597">
                  <c:v>42.909809401644985</c:v>
                </c:pt>
                <c:pt idx="598">
                  <c:v>42.909961980309618</c:v>
                </c:pt>
                <c:pt idx="599">
                  <c:v>42.910114557086658</c:v>
                </c:pt>
                <c:pt idx="600">
                  <c:v>42.910267131976148</c:v>
                </c:pt>
                <c:pt idx="601">
                  <c:v>42.910419704978082</c:v>
                </c:pt>
                <c:pt idx="602">
                  <c:v>42.910572276092473</c:v>
                </c:pt>
                <c:pt idx="603">
                  <c:v>42.910724845319344</c:v>
                </c:pt>
                <c:pt idx="604">
                  <c:v>42.910877412658699</c:v>
                </c:pt>
                <c:pt idx="605">
                  <c:v>42.91102997811057</c:v>
                </c:pt>
                <c:pt idx="606">
                  <c:v>42.911182541674933</c:v>
                </c:pt>
                <c:pt idx="607">
                  <c:v>42.911335103351838</c:v>
                </c:pt>
                <c:pt idx="608">
                  <c:v>42.911487663141273</c:v>
                </c:pt>
                <c:pt idx="609">
                  <c:v>42.91164022104325</c:v>
                </c:pt>
                <c:pt idx="610">
                  <c:v>42.911792777057791</c:v>
                </c:pt>
                <c:pt idx="611">
                  <c:v>42.91194533118491</c:v>
                </c:pt>
                <c:pt idx="612">
                  <c:v>42.912097883424615</c:v>
                </c:pt>
                <c:pt idx="613">
                  <c:v>42.912250433776919</c:v>
                </c:pt>
                <c:pt idx="614">
                  <c:v>42.912402982241829</c:v>
                </c:pt>
                <c:pt idx="615">
                  <c:v>42.912555528819375</c:v>
                </c:pt>
                <c:pt idx="616">
                  <c:v>42.912708073509556</c:v>
                </c:pt>
                <c:pt idx="617">
                  <c:v>42.912860616312386</c:v>
                </c:pt>
                <c:pt idx="618">
                  <c:v>42.91301315722788</c:v>
                </c:pt>
                <c:pt idx="619">
                  <c:v>42.913165696256051</c:v>
                </c:pt>
                <c:pt idx="620">
                  <c:v>42.913318233396915</c:v>
                </c:pt>
                <c:pt idx="621">
                  <c:v>42.913470768650477</c:v>
                </c:pt>
                <c:pt idx="622">
                  <c:v>42.913623302016759</c:v>
                </c:pt>
                <c:pt idx="623">
                  <c:v>42.913775833495755</c:v>
                </c:pt>
                <c:pt idx="624">
                  <c:v>42.913928363087514</c:v>
                </c:pt>
                <c:pt idx="625">
                  <c:v>42.914080890791993</c:v>
                </c:pt>
                <c:pt idx="626">
                  <c:v>42.914233416609264</c:v>
                </c:pt>
                <c:pt idx="627">
                  <c:v>42.914385940539276</c:v>
                </c:pt>
                <c:pt idx="628">
                  <c:v>42.914538462582129</c:v>
                </c:pt>
                <c:pt idx="629">
                  <c:v>42.914690982737753</c:v>
                </c:pt>
                <c:pt idx="630">
                  <c:v>42.914843501006203</c:v>
                </c:pt>
                <c:pt idx="631">
                  <c:v>42.914996017387466</c:v>
                </c:pt>
                <c:pt idx="632">
                  <c:v>42.915148531881613</c:v>
                </c:pt>
                <c:pt idx="633">
                  <c:v>42.915301044488572</c:v>
                </c:pt>
                <c:pt idx="634">
                  <c:v>42.915453555208387</c:v>
                </c:pt>
                <c:pt idx="635">
                  <c:v>42.915606064041114</c:v>
                </c:pt>
                <c:pt idx="636">
                  <c:v>42.915758570986711</c:v>
                </c:pt>
                <c:pt idx="637">
                  <c:v>42.915911076045226</c:v>
                </c:pt>
                <c:pt idx="638">
                  <c:v>42.916063579216654</c:v>
                </c:pt>
                <c:pt idx="639">
                  <c:v>42.91621608050098</c:v>
                </c:pt>
                <c:pt idx="640">
                  <c:v>42.916368579898283</c:v>
                </c:pt>
                <c:pt idx="641">
                  <c:v>42.916521077408518</c:v>
                </c:pt>
                <c:pt idx="642">
                  <c:v>42.916673573031758</c:v>
                </c:pt>
                <c:pt idx="643">
                  <c:v>42.916826066767939</c:v>
                </c:pt>
                <c:pt idx="644">
                  <c:v>42.91697855861711</c:v>
                </c:pt>
                <c:pt idx="645">
                  <c:v>42.917131048579307</c:v>
                </c:pt>
                <c:pt idx="646">
                  <c:v>42.917283536654516</c:v>
                </c:pt>
                <c:pt idx="647">
                  <c:v>42.917436022842757</c:v>
                </c:pt>
                <c:pt idx="648">
                  <c:v>42.917588507144046</c:v>
                </c:pt>
                <c:pt idx="649">
                  <c:v>42.917740989558368</c:v>
                </c:pt>
                <c:pt idx="650">
                  <c:v>42.917893470085772</c:v>
                </c:pt>
                <c:pt idx="651">
                  <c:v>42.918045948726267</c:v>
                </c:pt>
                <c:pt idx="652">
                  <c:v>42.918198425479851</c:v>
                </c:pt>
                <c:pt idx="653">
                  <c:v>42.918350900346503</c:v>
                </c:pt>
                <c:pt idx="654">
                  <c:v>42.918503373326303</c:v>
                </c:pt>
                <c:pt idx="655">
                  <c:v>42.918655844419241</c:v>
                </c:pt>
                <c:pt idx="656">
                  <c:v>42.918808313625348</c:v>
                </c:pt>
                <c:pt idx="657">
                  <c:v>42.918960780944566</c:v>
                </c:pt>
                <c:pt idx="658">
                  <c:v>42.919113246376973</c:v>
                </c:pt>
                <c:pt idx="659">
                  <c:v>42.919265709922577</c:v>
                </c:pt>
                <c:pt idx="660">
                  <c:v>42.919418171581341</c:v>
                </c:pt>
                <c:pt idx="661">
                  <c:v>42.919570631353331</c:v>
                </c:pt>
                <c:pt idx="662">
                  <c:v>42.919723089238531</c:v>
                </c:pt>
                <c:pt idx="663">
                  <c:v>42.91987554523697</c:v>
                </c:pt>
                <c:pt idx="664">
                  <c:v>42.92002799934864</c:v>
                </c:pt>
                <c:pt idx="665">
                  <c:v>42.920180451573593</c:v>
                </c:pt>
                <c:pt idx="666">
                  <c:v>42.920332901911813</c:v>
                </c:pt>
                <c:pt idx="667">
                  <c:v>42.920485350363286</c:v>
                </c:pt>
                <c:pt idx="668">
                  <c:v>42.920637796928069</c:v>
                </c:pt>
                <c:pt idx="669">
                  <c:v>42.92079024160617</c:v>
                </c:pt>
                <c:pt idx="670">
                  <c:v>42.920942684397588</c:v>
                </c:pt>
                <c:pt idx="671">
                  <c:v>42.921095125302323</c:v>
                </c:pt>
                <c:pt idx="672">
                  <c:v>42.921247564320417</c:v>
                </c:pt>
                <c:pt idx="673">
                  <c:v>42.921400001451886</c:v>
                </c:pt>
                <c:pt idx="674">
                  <c:v>42.9215524366967</c:v>
                </c:pt>
                <c:pt idx="675">
                  <c:v>42.921704870054917</c:v>
                </c:pt>
                <c:pt idx="676">
                  <c:v>42.921857301526515</c:v>
                </c:pt>
                <c:pt idx="677">
                  <c:v>42.92200973111153</c:v>
                </c:pt>
                <c:pt idx="678">
                  <c:v>42.922162158809961</c:v>
                </c:pt>
                <c:pt idx="679">
                  <c:v>42.922314584621844</c:v>
                </c:pt>
                <c:pt idx="680">
                  <c:v>42.922467008547159</c:v>
                </c:pt>
                <c:pt idx="681">
                  <c:v>42.922619430585918</c:v>
                </c:pt>
                <c:pt idx="682">
                  <c:v>42.922771850738194</c:v>
                </c:pt>
                <c:pt idx="683">
                  <c:v>42.922924269003907</c:v>
                </c:pt>
                <c:pt idx="684">
                  <c:v>42.923076685383137</c:v>
                </c:pt>
                <c:pt idx="685">
                  <c:v>42.923229099875904</c:v>
                </c:pt>
                <c:pt idx="686">
                  <c:v>42.923381512482166</c:v>
                </c:pt>
                <c:pt idx="687">
                  <c:v>42.923533923201944</c:v>
                </c:pt>
                <c:pt idx="688">
                  <c:v>42.923686332035302</c:v>
                </c:pt>
                <c:pt idx="689">
                  <c:v>42.923838738982226</c:v>
                </c:pt>
                <c:pt idx="690">
                  <c:v>42.923991144042688</c:v>
                </c:pt>
                <c:pt idx="691">
                  <c:v>42.924143547216779</c:v>
                </c:pt>
                <c:pt idx="692">
                  <c:v>42.924295948504444</c:v>
                </c:pt>
                <c:pt idx="693">
                  <c:v>42.924448347905717</c:v>
                </c:pt>
                <c:pt idx="694">
                  <c:v>42.924600745420612</c:v>
                </c:pt>
                <c:pt idx="695">
                  <c:v>42.92475314104918</c:v>
                </c:pt>
                <c:pt idx="696">
                  <c:v>42.924905534791392</c:v>
                </c:pt>
                <c:pt idx="697">
                  <c:v>42.925057926647227</c:v>
                </c:pt>
                <c:pt idx="698">
                  <c:v>42.925210316616749</c:v>
                </c:pt>
                <c:pt idx="699">
                  <c:v>42.92536270469995</c:v>
                </c:pt>
                <c:pt idx="700">
                  <c:v>42.92551509089688</c:v>
                </c:pt>
                <c:pt idx="701">
                  <c:v>42.925667475207504</c:v>
                </c:pt>
                <c:pt idx="702">
                  <c:v>42.925819857631872</c:v>
                </c:pt>
                <c:pt idx="703">
                  <c:v>42.925972238169976</c:v>
                </c:pt>
                <c:pt idx="704">
                  <c:v>42.926124616821816</c:v>
                </c:pt>
                <c:pt idx="705">
                  <c:v>42.926276993587422</c:v>
                </c:pt>
                <c:pt idx="706">
                  <c:v>42.926429368466792</c:v>
                </c:pt>
                <c:pt idx="707">
                  <c:v>42.92658174145997</c:v>
                </c:pt>
                <c:pt idx="708">
                  <c:v>42.926734112566919</c:v>
                </c:pt>
                <c:pt idx="709">
                  <c:v>42.926886481787712</c:v>
                </c:pt>
                <c:pt idx="710">
                  <c:v>42.927038849122319</c:v>
                </c:pt>
                <c:pt idx="711">
                  <c:v>42.927191214570783</c:v>
                </c:pt>
                <c:pt idx="712">
                  <c:v>42.927343578133069</c:v>
                </c:pt>
                <c:pt idx="713">
                  <c:v>42.927495939809234</c:v>
                </c:pt>
                <c:pt idx="714">
                  <c:v>42.927648299599284</c:v>
                </c:pt>
                <c:pt idx="715">
                  <c:v>42.927800657503212</c:v>
                </c:pt>
                <c:pt idx="716">
                  <c:v>42.927953013521055</c:v>
                </c:pt>
                <c:pt idx="717">
                  <c:v>42.928105367652812</c:v>
                </c:pt>
                <c:pt idx="718">
                  <c:v>42.928257719898482</c:v>
                </c:pt>
                <c:pt idx="719">
                  <c:v>42.928410070258103</c:v>
                </c:pt>
                <c:pt idx="720">
                  <c:v>42.92856241873168</c:v>
                </c:pt>
                <c:pt idx="721">
                  <c:v>42.928714765319228</c:v>
                </c:pt>
                <c:pt idx="722">
                  <c:v>42.92886711002074</c:v>
                </c:pt>
                <c:pt idx="723">
                  <c:v>42.929019452836251</c:v>
                </c:pt>
                <c:pt idx="724">
                  <c:v>42.929171793765754</c:v>
                </c:pt>
                <c:pt idx="725">
                  <c:v>42.929324132809313</c:v>
                </c:pt>
                <c:pt idx="726">
                  <c:v>42.929476469966858</c:v>
                </c:pt>
                <c:pt idx="727">
                  <c:v>42.929628805238444</c:v>
                </c:pt>
                <c:pt idx="728">
                  <c:v>42.929781138624115</c:v>
                </c:pt>
                <c:pt idx="729">
                  <c:v>42.929933470123828</c:v>
                </c:pt>
                <c:pt idx="730">
                  <c:v>42.93008579973764</c:v>
                </c:pt>
                <c:pt idx="731">
                  <c:v>42.930238127465522</c:v>
                </c:pt>
                <c:pt idx="732">
                  <c:v>42.930390453307517</c:v>
                </c:pt>
                <c:pt idx="733">
                  <c:v>42.930542777263646</c:v>
                </c:pt>
                <c:pt idx="734">
                  <c:v>42.930695099333896</c:v>
                </c:pt>
                <c:pt idx="735">
                  <c:v>42.930847419518294</c:v>
                </c:pt>
                <c:pt idx="736">
                  <c:v>42.930999737816812</c:v>
                </c:pt>
                <c:pt idx="737">
                  <c:v>42.931152054229536</c:v>
                </c:pt>
                <c:pt idx="738">
                  <c:v>42.931304368756436</c:v>
                </c:pt>
                <c:pt idx="739">
                  <c:v>42.931456681397528</c:v>
                </c:pt>
                <c:pt idx="740">
                  <c:v>42.931608992152825</c:v>
                </c:pt>
                <c:pt idx="741">
                  <c:v>42.931761301022327</c:v>
                </c:pt>
                <c:pt idx="742">
                  <c:v>42.931913608006099</c:v>
                </c:pt>
                <c:pt idx="743">
                  <c:v>42.932065913104061</c:v>
                </c:pt>
                <c:pt idx="744">
                  <c:v>42.932218216316322</c:v>
                </c:pt>
                <c:pt idx="745">
                  <c:v>42.932370517642823</c:v>
                </c:pt>
                <c:pt idx="746">
                  <c:v>42.932522817083608</c:v>
                </c:pt>
                <c:pt idx="747">
                  <c:v>42.932675114638712</c:v>
                </c:pt>
                <c:pt idx="748">
                  <c:v>42.932827410308093</c:v>
                </c:pt>
                <c:pt idx="749">
                  <c:v>42.932979704091828</c:v>
                </c:pt>
                <c:pt idx="750">
                  <c:v>42.933131995989889</c:v>
                </c:pt>
                <c:pt idx="751">
                  <c:v>42.933284286002269</c:v>
                </c:pt>
                <c:pt idx="752">
                  <c:v>42.933436574129026</c:v>
                </c:pt>
                <c:pt idx="753">
                  <c:v>42.933588860370165</c:v>
                </c:pt>
                <c:pt idx="754">
                  <c:v>42.93374114472568</c:v>
                </c:pt>
                <c:pt idx="755">
                  <c:v>42.933893427195578</c:v>
                </c:pt>
                <c:pt idx="756">
                  <c:v>42.934045707779887</c:v>
                </c:pt>
                <c:pt idx="757">
                  <c:v>42.93419798647863</c:v>
                </c:pt>
                <c:pt idx="758">
                  <c:v>42.934350263291812</c:v>
                </c:pt>
                <c:pt idx="759">
                  <c:v>42.934502538219412</c:v>
                </c:pt>
                <c:pt idx="760">
                  <c:v>42.93465481126151</c:v>
                </c:pt>
                <c:pt idx="761">
                  <c:v>42.934807082418033</c:v>
                </c:pt>
                <c:pt idx="762">
                  <c:v>42.934959351689066</c:v>
                </c:pt>
                <c:pt idx="763">
                  <c:v>42.935111619074611</c:v>
                </c:pt>
                <c:pt idx="764">
                  <c:v>42.93526388457466</c:v>
                </c:pt>
                <c:pt idx="765">
                  <c:v>42.935416148189212</c:v>
                </c:pt>
                <c:pt idx="766">
                  <c:v>42.935568409918318</c:v>
                </c:pt>
                <c:pt idx="767">
                  <c:v>42.935720669761942</c:v>
                </c:pt>
                <c:pt idx="768">
                  <c:v>42.935872927720148</c:v>
                </c:pt>
                <c:pt idx="769">
                  <c:v>42.936025183792935</c:v>
                </c:pt>
                <c:pt idx="770">
                  <c:v>42.936177437980298</c:v>
                </c:pt>
                <c:pt idx="771">
                  <c:v>42.936329690282264</c:v>
                </c:pt>
                <c:pt idx="772">
                  <c:v>42.936481940698833</c:v>
                </c:pt>
                <c:pt idx="773">
                  <c:v>42.936634189230034</c:v>
                </c:pt>
                <c:pt idx="774">
                  <c:v>42.936786435875845</c:v>
                </c:pt>
                <c:pt idx="775">
                  <c:v>42.936938680636359</c:v>
                </c:pt>
                <c:pt idx="776">
                  <c:v>42.937090923511498</c:v>
                </c:pt>
                <c:pt idx="777">
                  <c:v>42.937243164501325</c:v>
                </c:pt>
                <c:pt idx="778">
                  <c:v>42.937395403605834</c:v>
                </c:pt>
                <c:pt idx="779">
                  <c:v>42.937547640825038</c:v>
                </c:pt>
                <c:pt idx="780">
                  <c:v>42.937699876158959</c:v>
                </c:pt>
                <c:pt idx="781">
                  <c:v>42.937852109607626</c:v>
                </c:pt>
                <c:pt idx="782">
                  <c:v>42.938004341170995</c:v>
                </c:pt>
                <c:pt idx="783">
                  <c:v>42.938156570849138</c:v>
                </c:pt>
                <c:pt idx="784">
                  <c:v>42.938308798642041</c:v>
                </c:pt>
                <c:pt idx="785">
                  <c:v>42.938461024549724</c:v>
                </c:pt>
                <c:pt idx="786">
                  <c:v>42.938613248572182</c:v>
                </c:pt>
                <c:pt idx="787">
                  <c:v>42.938765470709441</c:v>
                </c:pt>
                <c:pt idx="788">
                  <c:v>42.938917690961546</c:v>
                </c:pt>
                <c:pt idx="789">
                  <c:v>42.939069909328438</c:v>
                </c:pt>
                <c:pt idx="790">
                  <c:v>42.939222125810169</c:v>
                </c:pt>
                <c:pt idx="791">
                  <c:v>42.939374340406758</c:v>
                </c:pt>
                <c:pt idx="792">
                  <c:v>42.939526553118242</c:v>
                </c:pt>
                <c:pt idx="793">
                  <c:v>42.939678763944563</c:v>
                </c:pt>
                <c:pt idx="794">
                  <c:v>42.939830972885808</c:v>
                </c:pt>
                <c:pt idx="795">
                  <c:v>42.939983179941933</c:v>
                </c:pt>
                <c:pt idx="796">
                  <c:v>42.940135385112974</c:v>
                </c:pt>
                <c:pt idx="797">
                  <c:v>42.940287588398945</c:v>
                </c:pt>
                <c:pt idx="798">
                  <c:v>42.940439789799868</c:v>
                </c:pt>
                <c:pt idx="799">
                  <c:v>42.940591989315749</c:v>
                </c:pt>
                <c:pt idx="800">
                  <c:v>42.94074418694656</c:v>
                </c:pt>
                <c:pt idx="801">
                  <c:v>42.940896382692387</c:v>
                </c:pt>
                <c:pt idx="802">
                  <c:v>42.941048576553186</c:v>
                </c:pt>
                <c:pt idx="803">
                  <c:v>42.941200768528994</c:v>
                </c:pt>
                <c:pt idx="804">
                  <c:v>42.941352958619824</c:v>
                </c:pt>
                <c:pt idx="805">
                  <c:v>42.941505146825676</c:v>
                </c:pt>
                <c:pt idx="806">
                  <c:v>42.941657333146573</c:v>
                </c:pt>
                <c:pt idx="807">
                  <c:v>42.94180951758252</c:v>
                </c:pt>
                <c:pt idx="808">
                  <c:v>42.941961700133554</c:v>
                </c:pt>
                <c:pt idx="809">
                  <c:v>42.942113880799646</c:v>
                </c:pt>
                <c:pt idx="810">
                  <c:v>42.942266059580824</c:v>
                </c:pt>
                <c:pt idx="811">
                  <c:v>42.942418236477124</c:v>
                </c:pt>
                <c:pt idx="812">
                  <c:v>42.942570411488539</c:v>
                </c:pt>
                <c:pt idx="813">
                  <c:v>42.94272258461509</c:v>
                </c:pt>
                <c:pt idx="814">
                  <c:v>42.942874755856771</c:v>
                </c:pt>
                <c:pt idx="815">
                  <c:v>42.94302692521363</c:v>
                </c:pt>
                <c:pt idx="816">
                  <c:v>42.943179092685639</c:v>
                </c:pt>
                <c:pt idx="817">
                  <c:v>42.943331258272813</c:v>
                </c:pt>
                <c:pt idx="818">
                  <c:v>42.943483421975216</c:v>
                </c:pt>
                <c:pt idx="819">
                  <c:v>42.943635583792819</c:v>
                </c:pt>
                <c:pt idx="820">
                  <c:v>42.943787743725643</c:v>
                </c:pt>
                <c:pt idx="821">
                  <c:v>42.943939901773682</c:v>
                </c:pt>
                <c:pt idx="822">
                  <c:v>42.944092057936963</c:v>
                </c:pt>
                <c:pt idx="823">
                  <c:v>42.94424421221553</c:v>
                </c:pt>
                <c:pt idx="824">
                  <c:v>42.944396364609354</c:v>
                </c:pt>
                <c:pt idx="825">
                  <c:v>42.944548515118463</c:v>
                </c:pt>
                <c:pt idx="826">
                  <c:v>42.944700663742843</c:v>
                </c:pt>
                <c:pt idx="827">
                  <c:v>42.944852810482544</c:v>
                </c:pt>
                <c:pt idx="828">
                  <c:v>42.945004955337573</c:v>
                </c:pt>
                <c:pt idx="829">
                  <c:v>42.945157098307938</c:v>
                </c:pt>
                <c:pt idx="830">
                  <c:v>42.945309239393659</c:v>
                </c:pt>
                <c:pt idx="831">
                  <c:v>42.945461378594729</c:v>
                </c:pt>
                <c:pt idx="832">
                  <c:v>42.945613515911155</c:v>
                </c:pt>
                <c:pt idx="833">
                  <c:v>42.945765651342967</c:v>
                </c:pt>
                <c:pt idx="834">
                  <c:v>42.945917784890206</c:v>
                </c:pt>
                <c:pt idx="835">
                  <c:v>42.94606991655283</c:v>
                </c:pt>
                <c:pt idx="836">
                  <c:v>42.946222046330867</c:v>
                </c:pt>
                <c:pt idx="837">
                  <c:v>42.946374174224367</c:v>
                </c:pt>
                <c:pt idx="838">
                  <c:v>42.946526300233266</c:v>
                </c:pt>
                <c:pt idx="839">
                  <c:v>42.946678424357685</c:v>
                </c:pt>
                <c:pt idx="840">
                  <c:v>42.946830546597539</c:v>
                </c:pt>
                <c:pt idx="841">
                  <c:v>42.946982666952891</c:v>
                </c:pt>
                <c:pt idx="842">
                  <c:v>42.947134785423749</c:v>
                </c:pt>
                <c:pt idx="843">
                  <c:v>42.947286902010106</c:v>
                </c:pt>
                <c:pt idx="844">
                  <c:v>42.947439016711989</c:v>
                </c:pt>
                <c:pt idx="845">
                  <c:v>42.9475911295294</c:v>
                </c:pt>
                <c:pt idx="846">
                  <c:v>42.947743240462394</c:v>
                </c:pt>
                <c:pt idx="847">
                  <c:v>42.947895349510908</c:v>
                </c:pt>
                <c:pt idx="848">
                  <c:v>42.948047456675027</c:v>
                </c:pt>
                <c:pt idx="849">
                  <c:v>42.948199561954716</c:v>
                </c:pt>
                <c:pt idx="850">
                  <c:v>42.948351665350017</c:v>
                </c:pt>
                <c:pt idx="851">
                  <c:v>42.948503766860931</c:v>
                </c:pt>
                <c:pt idx="852">
                  <c:v>42.948655866487442</c:v>
                </c:pt>
                <c:pt idx="853">
                  <c:v>42.948807964229609</c:v>
                </c:pt>
                <c:pt idx="854">
                  <c:v>42.94896006008743</c:v>
                </c:pt>
                <c:pt idx="855">
                  <c:v>42.949112154060927</c:v>
                </c:pt>
                <c:pt idx="856">
                  <c:v>42.949264246150072</c:v>
                </c:pt>
                <c:pt idx="857">
                  <c:v>42.949416336354915</c:v>
                </c:pt>
                <c:pt idx="858">
                  <c:v>42.949568424675483</c:v>
                </c:pt>
                <c:pt idx="859">
                  <c:v>42.949720511111735</c:v>
                </c:pt>
                <c:pt idx="860">
                  <c:v>42.94987259566372</c:v>
                </c:pt>
                <c:pt idx="861">
                  <c:v>42.950024678331438</c:v>
                </c:pt>
                <c:pt idx="862">
                  <c:v>42.950176759114925</c:v>
                </c:pt>
                <c:pt idx="863">
                  <c:v>42.95032883801418</c:v>
                </c:pt>
                <c:pt idx="864">
                  <c:v>42.950480915029182</c:v>
                </c:pt>
                <c:pt idx="865">
                  <c:v>42.950632990159995</c:v>
                </c:pt>
                <c:pt idx="866">
                  <c:v>42.95078506340662</c:v>
                </c:pt>
                <c:pt idx="867">
                  <c:v>42.950937134769042</c:v>
                </c:pt>
                <c:pt idx="868">
                  <c:v>42.951089204247303</c:v>
                </c:pt>
                <c:pt idx="869">
                  <c:v>42.951241271841411</c:v>
                </c:pt>
                <c:pt idx="870">
                  <c:v>42.951393337551352</c:v>
                </c:pt>
                <c:pt idx="871">
                  <c:v>42.95154540137716</c:v>
                </c:pt>
                <c:pt idx="872">
                  <c:v>42.951697463318872</c:v>
                </c:pt>
                <c:pt idx="873">
                  <c:v>42.951849523376445</c:v>
                </c:pt>
                <c:pt idx="874">
                  <c:v>42.952001581549958</c:v>
                </c:pt>
                <c:pt idx="875">
                  <c:v>42.952153637839359</c:v>
                </c:pt>
                <c:pt idx="876">
                  <c:v>42.952305692244678</c:v>
                </c:pt>
                <c:pt idx="877">
                  <c:v>42.952457744765965</c:v>
                </c:pt>
                <c:pt idx="878">
                  <c:v>42.952609795403198</c:v>
                </c:pt>
                <c:pt idx="879">
                  <c:v>42.952761844156392</c:v>
                </c:pt>
                <c:pt idx="880">
                  <c:v>42.952913891025595</c:v>
                </c:pt>
                <c:pt idx="881">
                  <c:v>42.953065936010773</c:v>
                </c:pt>
                <c:pt idx="882">
                  <c:v>42.953217979111947</c:v>
                </c:pt>
                <c:pt idx="883">
                  <c:v>42.953370020329125</c:v>
                </c:pt>
                <c:pt idx="884">
                  <c:v>42.953522059662369</c:v>
                </c:pt>
                <c:pt idx="885">
                  <c:v>42.953674097111623</c:v>
                </c:pt>
                <c:pt idx="886">
                  <c:v>42.953826132676973</c:v>
                </c:pt>
                <c:pt idx="887">
                  <c:v>42.953978166358354</c:v>
                </c:pt>
                <c:pt idx="888">
                  <c:v>42.954130198155845</c:v>
                </c:pt>
                <c:pt idx="889">
                  <c:v>42.954282228069403</c:v>
                </c:pt>
                <c:pt idx="890">
                  <c:v>42.954434256099091</c:v>
                </c:pt>
                <c:pt idx="891">
                  <c:v>42.954586282244897</c:v>
                </c:pt>
                <c:pt idx="892">
                  <c:v>42.95473830650684</c:v>
                </c:pt>
                <c:pt idx="893">
                  <c:v>42.9548903288849</c:v>
                </c:pt>
                <c:pt idx="894">
                  <c:v>42.955042349379141</c:v>
                </c:pt>
                <c:pt idx="895">
                  <c:v>42.955194367989542</c:v>
                </c:pt>
                <c:pt idx="896">
                  <c:v>42.955346384716144</c:v>
                </c:pt>
                <c:pt idx="897">
                  <c:v>42.95549839955892</c:v>
                </c:pt>
                <c:pt idx="898">
                  <c:v>42.955650412517926</c:v>
                </c:pt>
                <c:pt idx="899">
                  <c:v>42.955802423593148</c:v>
                </c:pt>
                <c:pt idx="900">
                  <c:v>42.955954432784573</c:v>
                </c:pt>
                <c:pt idx="901">
                  <c:v>42.956106440092285</c:v>
                </c:pt>
                <c:pt idx="902">
                  <c:v>42.956258445516241</c:v>
                </c:pt>
                <c:pt idx="903">
                  <c:v>42.95641044905647</c:v>
                </c:pt>
                <c:pt idx="904">
                  <c:v>42.956562450712987</c:v>
                </c:pt>
                <c:pt idx="905">
                  <c:v>42.956714450485805</c:v>
                </c:pt>
                <c:pt idx="906">
                  <c:v>42.956866448374925</c:v>
                </c:pt>
                <c:pt idx="907">
                  <c:v>42.957018444380381</c:v>
                </c:pt>
                <c:pt idx="908">
                  <c:v>42.957170438502153</c:v>
                </c:pt>
                <c:pt idx="909">
                  <c:v>42.957322430740298</c:v>
                </c:pt>
                <c:pt idx="910">
                  <c:v>42.95747442109478</c:v>
                </c:pt>
                <c:pt idx="911">
                  <c:v>42.957626409565627</c:v>
                </c:pt>
                <c:pt idx="912">
                  <c:v>42.957778396152875</c:v>
                </c:pt>
                <c:pt idx="913">
                  <c:v>42.957930380856553</c:v>
                </c:pt>
                <c:pt idx="914">
                  <c:v>42.958082363676588</c:v>
                </c:pt>
                <c:pt idx="915">
                  <c:v>42.958234344613075</c:v>
                </c:pt>
                <c:pt idx="916">
                  <c:v>42.958386323666005</c:v>
                </c:pt>
                <c:pt idx="917">
                  <c:v>42.958538300835365</c:v>
                </c:pt>
                <c:pt idx="918">
                  <c:v>42.95869027612121</c:v>
                </c:pt>
                <c:pt idx="919">
                  <c:v>42.958842249523506</c:v>
                </c:pt>
                <c:pt idx="920">
                  <c:v>42.958994221042296</c:v>
                </c:pt>
                <c:pt idx="921">
                  <c:v>42.959146190677608</c:v>
                </c:pt>
                <c:pt idx="922">
                  <c:v>42.959298158429405</c:v>
                </c:pt>
                <c:pt idx="923">
                  <c:v>42.959450124297774</c:v>
                </c:pt>
                <c:pt idx="924">
                  <c:v>42.959602088282651</c:v>
                </c:pt>
                <c:pt idx="925">
                  <c:v>42.959754050384078</c:v>
                </c:pt>
                <c:pt idx="926">
                  <c:v>42.959906010602062</c:v>
                </c:pt>
                <c:pt idx="927">
                  <c:v>42.960057968936624</c:v>
                </c:pt>
                <c:pt idx="928">
                  <c:v>42.960209925387787</c:v>
                </c:pt>
                <c:pt idx="929">
                  <c:v>42.960361879955549</c:v>
                </c:pt>
                <c:pt idx="930">
                  <c:v>42.960513832639919</c:v>
                </c:pt>
                <c:pt idx="931">
                  <c:v>42.960665783440902</c:v>
                </c:pt>
                <c:pt idx="932">
                  <c:v>42.960817732358556</c:v>
                </c:pt>
                <c:pt idx="933">
                  <c:v>42.960969679392832</c:v>
                </c:pt>
                <c:pt idx="934">
                  <c:v>42.961121624543814</c:v>
                </c:pt>
                <c:pt idx="935">
                  <c:v>42.96127356781146</c:v>
                </c:pt>
                <c:pt idx="936">
                  <c:v>42.961425509195784</c:v>
                </c:pt>
                <c:pt idx="937">
                  <c:v>42.961577448696836</c:v>
                </c:pt>
                <c:pt idx="938">
                  <c:v>42.961729386314573</c:v>
                </c:pt>
                <c:pt idx="939">
                  <c:v>42.961881322049059</c:v>
                </c:pt>
                <c:pt idx="940">
                  <c:v>42.962033255900266</c:v>
                </c:pt>
                <c:pt idx="941">
                  <c:v>42.962185187868236</c:v>
                </c:pt>
                <c:pt idx="942">
                  <c:v>42.962337117952991</c:v>
                </c:pt>
                <c:pt idx="943">
                  <c:v>42.962489046154502</c:v>
                </c:pt>
                <c:pt idx="944">
                  <c:v>42.962640972472819</c:v>
                </c:pt>
                <c:pt idx="945">
                  <c:v>42.962792896907928</c:v>
                </c:pt>
                <c:pt idx="946">
                  <c:v>42.962944819459878</c:v>
                </c:pt>
                <c:pt idx="947">
                  <c:v>42.963096740128641</c:v>
                </c:pt>
                <c:pt idx="948">
                  <c:v>42.963248658914246</c:v>
                </c:pt>
                <c:pt idx="949">
                  <c:v>42.963400575816728</c:v>
                </c:pt>
                <c:pt idx="950">
                  <c:v>42.963552490836065</c:v>
                </c:pt>
                <c:pt idx="951">
                  <c:v>42.963704403972287</c:v>
                </c:pt>
                <c:pt idx="952">
                  <c:v>42.963856315225392</c:v>
                </c:pt>
                <c:pt idx="953">
                  <c:v>42.964008224595432</c:v>
                </c:pt>
                <c:pt idx="954">
                  <c:v>42.964160132082377</c:v>
                </c:pt>
                <c:pt idx="955">
                  <c:v>42.964312037686234</c:v>
                </c:pt>
                <c:pt idx="956">
                  <c:v>42.964463941407054</c:v>
                </c:pt>
                <c:pt idx="957">
                  <c:v>42.964615843244808</c:v>
                </c:pt>
                <c:pt idx="958">
                  <c:v>42.964767743199573</c:v>
                </c:pt>
                <c:pt idx="959">
                  <c:v>42.964919641271315</c:v>
                </c:pt>
                <c:pt idx="960">
                  <c:v>42.965071537460041</c:v>
                </c:pt>
                <c:pt idx="961">
                  <c:v>42.965223431765772</c:v>
                </c:pt>
                <c:pt idx="962">
                  <c:v>42.965375324188521</c:v>
                </c:pt>
                <c:pt idx="963">
                  <c:v>42.96552721472829</c:v>
                </c:pt>
                <c:pt idx="964">
                  <c:v>42.965679103385149</c:v>
                </c:pt>
                <c:pt idx="965">
                  <c:v>42.965830990159041</c:v>
                </c:pt>
                <c:pt idx="966">
                  <c:v>42.965982875050003</c:v>
                </c:pt>
                <c:pt idx="967">
                  <c:v>42.966134758058075</c:v>
                </c:pt>
                <c:pt idx="968">
                  <c:v>42.966286639183217</c:v>
                </c:pt>
                <c:pt idx="969">
                  <c:v>42.966438518425477</c:v>
                </c:pt>
                <c:pt idx="970">
                  <c:v>42.966590395784863</c:v>
                </c:pt>
                <c:pt idx="971">
                  <c:v>42.966742271261374</c:v>
                </c:pt>
                <c:pt idx="972">
                  <c:v>42.966894144855047</c:v>
                </c:pt>
                <c:pt idx="973">
                  <c:v>42.967046016565874</c:v>
                </c:pt>
                <c:pt idx="974">
                  <c:v>42.967197886393876</c:v>
                </c:pt>
                <c:pt idx="975">
                  <c:v>42.967349754339047</c:v>
                </c:pt>
                <c:pt idx="976">
                  <c:v>42.967501620401443</c:v>
                </c:pt>
                <c:pt idx="977">
                  <c:v>42.967653484581042</c:v>
                </c:pt>
                <c:pt idx="978">
                  <c:v>42.967805346877881</c:v>
                </c:pt>
                <c:pt idx="979">
                  <c:v>42.967957207291931</c:v>
                </c:pt>
                <c:pt idx="980">
                  <c:v>42.968109065823249</c:v>
                </c:pt>
                <c:pt idx="981">
                  <c:v>42.968260922471828</c:v>
                </c:pt>
                <c:pt idx="982">
                  <c:v>42.968412777237681</c:v>
                </c:pt>
                <c:pt idx="983">
                  <c:v>42.96856463012081</c:v>
                </c:pt>
                <c:pt idx="984">
                  <c:v>42.968716481121241</c:v>
                </c:pt>
                <c:pt idx="985">
                  <c:v>42.968868330239005</c:v>
                </c:pt>
                <c:pt idx="986">
                  <c:v>42.969020177474079</c:v>
                </c:pt>
                <c:pt idx="987">
                  <c:v>42.969172022826505</c:v>
                </c:pt>
                <c:pt idx="988">
                  <c:v>42.969323866296264</c:v>
                </c:pt>
                <c:pt idx="989">
                  <c:v>42.969475707883412</c:v>
                </c:pt>
                <c:pt idx="990">
                  <c:v>42.969627547587905</c:v>
                </c:pt>
                <c:pt idx="991">
                  <c:v>42.969779385409801</c:v>
                </c:pt>
                <c:pt idx="992">
                  <c:v>42.969931221349107</c:v>
                </c:pt>
                <c:pt idx="993">
                  <c:v>42.970083055405809</c:v>
                </c:pt>
                <c:pt idx="994">
                  <c:v>42.97023488757997</c:v>
                </c:pt>
                <c:pt idx="995">
                  <c:v>42.970386717871541</c:v>
                </c:pt>
                <c:pt idx="996">
                  <c:v>42.970538546280586</c:v>
                </c:pt>
                <c:pt idx="997">
                  <c:v>42.970690372807091</c:v>
                </c:pt>
                <c:pt idx="998">
                  <c:v>42.970842197451084</c:v>
                </c:pt>
                <c:pt idx="999">
                  <c:v>42.970994020212551</c:v>
                </c:pt>
                <c:pt idx="1000">
                  <c:v>42.971145841091527</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Calculs!$I$4:$I$1004</c:f>
              <c:numCache>
                <c:formatCode>0.00</c:formatCode>
                <c:ptCount val="1001"/>
                <c:pt idx="0">
                  <c:v>153.12922149896602</c:v>
                </c:pt>
                <c:pt idx="1">
                  <c:v>152.87030297590169</c:v>
                </c:pt>
                <c:pt idx="2">
                  <c:v>152.61196863507908</c:v>
                </c:pt>
                <c:pt idx="3">
                  <c:v>152.35421606318658</c:v>
                </c:pt>
                <c:pt idx="4">
                  <c:v>152.09704286029879</c:v>
                </c:pt>
                <c:pt idx="5">
                  <c:v>151.84044663978369</c:v>
                </c:pt>
                <c:pt idx="6">
                  <c:v>151.58442502821134</c:v>
                </c:pt>
                <c:pt idx="7">
                  <c:v>151.32897566526262</c:v>
                </c:pt>
                <c:pt idx="8">
                  <c:v>151.07409620363913</c:v>
                </c:pt>
                <c:pt idx="9">
                  <c:v>150.81978430897382</c:v>
                </c:pt>
                <c:pt idx="10">
                  <c:v>150.56603765974225</c:v>
                </c:pt>
                <c:pt idx="11">
                  <c:v>150.3128520109874</c:v>
                </c:pt>
                <c:pt idx="12">
                  <c:v>150.0602231651753</c:v>
                </c:pt>
                <c:pt idx="13">
                  <c:v>149.80814890798638</c:v>
                </c:pt>
                <c:pt idx="14">
                  <c:v>149.55662703676208</c:v>
                </c:pt>
                <c:pt idx="15">
                  <c:v>149.30565536042812</c:v>
                </c:pt>
                <c:pt idx="16">
                  <c:v>149.05523169941813</c:v>
                </c:pt>
                <c:pt idx="17">
                  <c:v>148.80535388559818</c:v>
                </c:pt>
                <c:pt idx="18">
                  <c:v>148.55601976219171</c:v>
                </c:pt>
                <c:pt idx="19">
                  <c:v>148.30722718370529</c:v>
                </c:pt>
                <c:pt idx="20">
                  <c:v>148.05897401585463</c:v>
                </c:pt>
                <c:pt idx="21">
                  <c:v>147.81125910412652</c:v>
                </c:pt>
                <c:pt idx="22">
                  <c:v>147.56408128824768</c:v>
                </c:pt>
                <c:pt idx="23">
                  <c:v>147.31743843362946</c:v>
                </c:pt>
                <c:pt idx="24">
                  <c:v>147.07132841700252</c:v>
                </c:pt>
                <c:pt idx="25">
                  <c:v>146.825749126342</c:v>
                </c:pt>
                <c:pt idx="26">
                  <c:v>146.58069846079349</c:v>
                </c:pt>
                <c:pt idx="27">
                  <c:v>146.33617433059914</c:v>
                </c:pt>
                <c:pt idx="28">
                  <c:v>146.0921746570248</c:v>
                </c:pt>
                <c:pt idx="29">
                  <c:v>145.84869737228763</c:v>
                </c:pt>
                <c:pt idx="30">
                  <c:v>145.60574041948411</c:v>
                </c:pt>
                <c:pt idx="31">
                  <c:v>145.36330175251874</c:v>
                </c:pt>
                <c:pt idx="32">
                  <c:v>145.12137933603339</c:v>
                </c:pt>
                <c:pt idx="33">
                  <c:v>144.87997114533715</c:v>
                </c:pt>
                <c:pt idx="34">
                  <c:v>144.63907516633668</c:v>
                </c:pt>
                <c:pt idx="35">
                  <c:v>144.39868939546707</c:v>
                </c:pt>
                <c:pt idx="36">
                  <c:v>144.15881183962355</c:v>
                </c:pt>
                <c:pt idx="37">
                  <c:v>143.91944051609326</c:v>
                </c:pt>
                <c:pt idx="38">
                  <c:v>143.68057345248801</c:v>
                </c:pt>
                <c:pt idx="39">
                  <c:v>143.4422086866773</c:v>
                </c:pt>
                <c:pt idx="40">
                  <c:v>143.20434426672196</c:v>
                </c:pt>
                <c:pt idx="41">
                  <c:v>142.96697825080835</c:v>
                </c:pt>
                <c:pt idx="42">
                  <c:v>142.73010870718289</c:v>
                </c:pt>
                <c:pt idx="43">
                  <c:v>142.4937337140874</c:v>
                </c:pt>
                <c:pt idx="44">
                  <c:v>142.25785135969463</c:v>
                </c:pt>
                <c:pt idx="45">
                  <c:v>142.02245974204459</c:v>
                </c:pt>
                <c:pt idx="46">
                  <c:v>141.78755696898119</c:v>
                </c:pt>
                <c:pt idx="47">
                  <c:v>141.55314115808935</c:v>
                </c:pt>
                <c:pt idx="48">
                  <c:v>141.31921043663277</c:v>
                </c:pt>
                <c:pt idx="49">
                  <c:v>141.08576294149202</c:v>
                </c:pt>
                <c:pt idx="50">
                  <c:v>140.85279681910322</c:v>
                </c:pt>
                <c:pt idx="51">
                  <c:v>140.62031022539711</c:v>
                </c:pt>
                <c:pt idx="52">
                  <c:v>140.38830132573875</c:v>
                </c:pt>
                <c:pt idx="53">
                  <c:v>140.15676829486736</c:v>
                </c:pt>
                <c:pt idx="54">
                  <c:v>139.92570931683707</c:v>
                </c:pt>
                <c:pt idx="55">
                  <c:v>139.69512258495772</c:v>
                </c:pt>
                <c:pt idx="56">
                  <c:v>139.46500630173639</c:v>
                </c:pt>
                <c:pt idx="57">
                  <c:v>139.23535867881932</c:v>
                </c:pt>
                <c:pt idx="58">
                  <c:v>139.00617793693411</c:v>
                </c:pt>
                <c:pt idx="59">
                  <c:v>138.77746230583256</c:v>
                </c:pt>
                <c:pt idx="60">
                  <c:v>138.54921002423396</c:v>
                </c:pt>
                <c:pt idx="61">
                  <c:v>138.32141933976865</c:v>
                </c:pt>
                <c:pt idx="62">
                  <c:v>138.09408850892211</c:v>
                </c:pt>
                <c:pt idx="63">
                  <c:v>137.86721579697951</c:v>
                </c:pt>
                <c:pt idx="64">
                  <c:v>137.6407994779706</c:v>
                </c:pt>
                <c:pt idx="65">
                  <c:v>137.41483783461513</c:v>
                </c:pt>
                <c:pt idx="66">
                  <c:v>137.18932915826849</c:v>
                </c:pt>
                <c:pt idx="67">
                  <c:v>136.96427174886816</c:v>
                </c:pt>
                <c:pt idx="68">
                  <c:v>136.73966391487991</c:v>
                </c:pt>
                <c:pt idx="69">
                  <c:v>136.51550397324519</c:v>
                </c:pt>
                <c:pt idx="70">
                  <c:v>136.29179024932827</c:v>
                </c:pt>
                <c:pt idx="71">
                  <c:v>136.06852107686422</c:v>
                </c:pt>
                <c:pt idx="72">
                  <c:v>135.8456947979069</c:v>
                </c:pt>
                <c:pt idx="73">
                  <c:v>135.62330976277778</c:v>
                </c:pt>
                <c:pt idx="74">
                  <c:v>135.40136433001473</c:v>
                </c:pt>
                <c:pt idx="75">
                  <c:v>135.17985686632153</c:v>
                </c:pt>
                <c:pt idx="76">
                  <c:v>134.95878574651752</c:v>
                </c:pt>
                <c:pt idx="77">
                  <c:v>134.73814935348764</c:v>
                </c:pt>
                <c:pt idx="78">
                  <c:v>134.51794607813321</c:v>
                </c:pt>
                <c:pt idx="79">
                  <c:v>134.29817431932241</c:v>
                </c:pt>
                <c:pt idx="80">
                  <c:v>134.07883248384192</c:v>
                </c:pt>
                <c:pt idx="81">
                  <c:v>133.85991898634822</c:v>
                </c:pt>
                <c:pt idx="82">
                  <c:v>133.64143224931968</c:v>
                </c:pt>
                <c:pt idx="83">
                  <c:v>133.42337070300889</c:v>
                </c:pt>
                <c:pt idx="84">
                  <c:v>133.20573278539524</c:v>
                </c:pt>
                <c:pt idx="85">
                  <c:v>132.98851694213818</c:v>
                </c:pt>
                <c:pt idx="86">
                  <c:v>132.77172162653025</c:v>
                </c:pt>
                <c:pt idx="87">
                  <c:v>132.55534529945118</c:v>
                </c:pt>
                <c:pt idx="88">
                  <c:v>132.33938642932171</c:v>
                </c:pt>
                <c:pt idx="89">
                  <c:v>132.12384349205814</c:v>
                </c:pt>
                <c:pt idx="90">
                  <c:v>131.90871497102702</c:v>
                </c:pt>
                <c:pt idx="91">
                  <c:v>131.69399935700019</c:v>
                </c:pt>
                <c:pt idx="92">
                  <c:v>131.47969514811038</c:v>
                </c:pt>
                <c:pt idx="93">
                  <c:v>131.26580084980674</c:v>
                </c:pt>
                <c:pt idx="94">
                  <c:v>131.05231497481103</c:v>
                </c:pt>
                <c:pt idx="95">
                  <c:v>130.83923604307407</c:v>
                </c:pt>
                <c:pt idx="96">
                  <c:v>130.6265625817324</c:v>
                </c:pt>
                <c:pt idx="97">
                  <c:v>130.41429312506523</c:v>
                </c:pt>
                <c:pt idx="98">
                  <c:v>130.20242621445198</c:v>
                </c:pt>
                <c:pt idx="99">
                  <c:v>129.99096039832986</c:v>
                </c:pt>
                <c:pt idx="100">
                  <c:v>129.77989423215183</c:v>
                </c:pt>
                <c:pt idx="101">
                  <c:v>127.67346079356417</c:v>
                </c:pt>
                <c:pt idx="102">
                  <c:v>125.60638978921882</c:v>
                </c:pt>
                <c:pt idx="103">
                  <c:v>123.57729082572325</c:v>
                </c:pt>
                <c:pt idx="104">
                  <c:v>121.58483897696574</c:v>
                </c:pt>
                <c:pt idx="105">
                  <c:v>119.6277710471356</c:v>
                </c:pt>
                <c:pt idx="106">
                  <c:v>117.7048820960936</c:v>
                </c:pt>
                <c:pt idx="107">
                  <c:v>115.8150222063822</c:v>
                </c:pt>
                <c:pt idx="108">
                  <c:v>113.95709347306382</c:v>
                </c:pt>
                <c:pt idx="109">
                  <c:v>112.13004719928644</c:v>
                </c:pt>
                <c:pt idx="110">
                  <c:v>110.33288128201558</c:v>
                </c:pt>
                <c:pt idx="111">
                  <c:v>108.56463777376342</c:v>
                </c:pt>
                <c:pt idx="112">
                  <c:v>106.8244006074024</c:v>
                </c:pt>
                <c:pt idx="113">
                  <c:v>105.11129347228903</c:v>
                </c:pt>
                <c:pt idx="114">
                  <c:v>103.42447783095614</c:v>
                </c:pt>
                <c:pt idx="115">
                  <c:v>101.76315106656894</c:v>
                </c:pt>
                <c:pt idx="116">
                  <c:v>100.12654475219367</c:v>
                </c:pt>
                <c:pt idx="117">
                  <c:v>98.513923033704984</c:v>
                </c:pt>
                <c:pt idx="118">
                  <c:v>96.924581118868772</c:v>
                </c:pt>
                <c:pt idx="119">
                  <c:v>95.357843865786322</c:v>
                </c:pt>
                <c:pt idx="120">
                  <c:v>93.813064464483134</c:v>
                </c:pt>
                <c:pt idx="121">
                  <c:v>92.289623205972219</c:v>
                </c:pt>
                <c:pt idx="122">
                  <c:v>90.786926333628202</c:v>
                </c:pt>
                <c:pt idx="123">
                  <c:v>89.304404972174865</c:v>
                </c:pt>
                <c:pt idx="124">
                  <c:v>87.841514130021935</c:v>
                </c:pt>
                <c:pt idx="125">
                  <c:v>86.39773177108988</c:v>
                </c:pt>
                <c:pt idx="126">
                  <c:v>84.972557952638013</c:v>
                </c:pt>
                <c:pt idx="127">
                  <c:v>83.565514025963878</c:v>
                </c:pt>
                <c:pt idx="128">
                  <c:v>82.176141897174475</c:v>
                </c:pt>
                <c:pt idx="129">
                  <c:v>80.804003345544871</c:v>
                </c:pt>
                <c:pt idx="130">
                  <c:v>79.448679397279363</c:v>
                </c:pt>
                <c:pt idx="131">
                  <c:v>78.109769752777325</c:v>
                </c:pt>
                <c:pt idx="132">
                  <c:v>76.786892265782228</c:v>
                </c:pt>
                <c:pt idx="133">
                  <c:v>75.479682473060578</c:v>
                </c:pt>
                <c:pt idx="134">
                  <c:v>74.187793173518799</c:v>
                </c:pt>
                <c:pt idx="135">
                  <c:v>72.910894055923606</c:v>
                </c:pt>
                <c:pt idx="136">
                  <c:v>71.648671374646156</c:v>
                </c:pt>
                <c:pt idx="137">
                  <c:v>70.400827673103279</c:v>
                </c:pt>
                <c:pt idx="138">
                  <c:v>69.167081554825018</c:v>
                </c:pt>
                <c:pt idx="139">
                  <c:v>67.947167502333926</c:v>
                </c:pt>
                <c:pt idx="140">
                  <c:v>66.7408357442838</c:v>
                </c:pt>
                <c:pt idx="141">
                  <c:v>65.547852171572359</c:v>
                </c:pt>
                <c:pt idx="142">
                  <c:v>64.367998303417082</c:v>
                </c:pt>
                <c:pt idx="143">
                  <c:v>63.201071304666222</c:v>
                </c:pt>
                <c:pt idx="144">
                  <c:v>62.046884055909317</c:v>
                </c:pt>
                <c:pt idx="145">
                  <c:v>60.905265278255094</c:v>
                </c:pt>
                <c:pt idx="146">
                  <c:v>59.776059714958699</c:v>
                </c:pt>
                <c:pt idx="147">
                  <c:v>58.65912837240635</c:v>
                </c:pt>
                <c:pt idx="148">
                  <c:v>57.554348823302867</c:v>
                </c:pt>
                <c:pt idx="149">
                  <c:v>56.461615575255259</c:v>
                </c:pt>
                <c:pt idx="150">
                  <c:v>55.38084050830242</c:v>
                </c:pt>
                <c:pt idx="151">
                  <c:v>54.311953385303674</c:v>
                </c:pt>
                <c:pt idx="152">
                  <c:v>53.254902439463237</c:v>
                </c:pt>
                <c:pt idx="153">
                  <c:v>52.209655043628324</c:v>
                </c:pt>
                <c:pt idx="154">
                  <c:v>51.176198466346023</c:v>
                </c:pt>
                <c:pt idx="155">
                  <c:v>50.154540719988155</c:v>
                </c:pt>
                <c:pt idx="156">
                  <c:v>49.144711506538172</c:v>
                </c:pt>
                <c:pt idx="157">
                  <c:v>48.146763266861178</c:v>
                </c:pt>
                <c:pt idx="158">
                  <c:v>47.160772339420959</c:v>
                </c:pt>
                <c:pt idx="159">
                  <c:v>46.186840234435415</c:v>
                </c:pt>
                <c:pt idx="160">
                  <c:v>45.225095029331939</c:v>
                </c:pt>
                <c:pt idx="161">
                  <c:v>44.275692891026743</c:v>
                </c:pt>
                <c:pt idx="162">
                  <c:v>43.338819729941882</c:v>
                </c:pt>
                <c:pt idx="163">
                  <c:v>42.414692989712336</c:v>
                </c:pt>
                <c:pt idx="164">
                  <c:v>41.503563575126144</c:v>
                </c:pt>
                <c:pt idx="165">
                  <c:v>40.605717918865615</c:v>
                </c:pt>
                <c:pt idx="166">
                  <c:v>39.721480184937001</c:v>
                </c:pt>
                <c:pt idx="167">
                  <c:v>38.851214603123452</c:v>
                </c:pt>
                <c:pt idx="168">
                  <c:v>37.99532792417746</c:v>
                </c:pt>
                <c:pt idx="169">
                  <c:v>37.154271979563859</c:v>
                </c:pt>
                <c:pt idx="170">
                  <c:v>36.328546322124545</c:v>
                </c:pt>
                <c:pt idx="171">
                  <c:v>35.51870091479482</c:v>
                </c:pt>
                <c:pt idx="172">
                  <c:v>34.725338823180977</c:v>
                </c:pt>
                <c:pt idx="173">
                  <c:v>33.949118854141865</c:v>
                </c:pt>
                <c:pt idx="174">
                  <c:v>33.190758066272302</c:v>
                </c:pt>
                <c:pt idx="175">
                  <c:v>32.451034059211402</c:v>
                </c:pt>
                <c:pt idx="176">
                  <c:v>31.730786926978467</c:v>
                </c:pt>
                <c:pt idx="177">
                  <c:v>31.030920736271558</c:v>
                </c:pt>
                <c:pt idx="178">
                  <c:v>30.352404364359455</c:v>
                </c:pt>
                <c:pt idx="179">
                  <c:v>29.69627150379706</c:v>
                </c:pt>
                <c:pt idx="180">
                  <c:v>29.063619614199297</c:v>
                </c:pt>
                <c:pt idx="181">
                  <c:v>28.45560757691765</c:v>
                </c:pt>
                <c:pt idx="182">
                  <c:v>27.873451789683223</c:v>
                </c:pt>
                <c:pt idx="183">
                  <c:v>27.318420428981533</c:v>
                </c:pt>
                <c:pt idx="184">
                  <c:v>26.791825612796259</c:v>
                </c:pt>
                <c:pt idx="185">
                  <c:v>26.295013220693832</c:v>
                </c:pt>
                <c:pt idx="186">
                  <c:v>25.829350177475746</c:v>
                </c:pt>
                <c:pt idx="187">
                  <c:v>25.39620908570393</c:v>
                </c:pt>
                <c:pt idx="188">
                  <c:v>24.996950204643618</c:v>
                </c:pt>
                <c:pt idx="189">
                  <c:v>24.632900919088137</c:v>
                </c:pt>
                <c:pt idx="190">
                  <c:v>24.305333017494025</c:v>
                </c:pt>
                <c:pt idx="191">
                  <c:v>24.015438295913938</c:v>
                </c:pt>
                <c:pt idx="192">
                  <c:v>23.764303207504433</c:v>
                </c:pt>
                <c:pt idx="193">
                  <c:v>23.552883466495583</c:v>
                </c:pt>
                <c:pt idx="194">
                  <c:v>23.381979666157243</c:v>
                </c:pt>
                <c:pt idx="195">
                  <c:v>23.252215057412783</c:v>
                </c:pt>
                <c:pt idx="196">
                  <c:v>23.164016636698022</c:v>
                </c:pt>
                <c:pt idx="197">
                  <c:v>23.117600594869273</c:v>
                </c:pt>
                <c:pt idx="198">
                  <c:v>23.112962981902029</c:v>
                </c:pt>
                <c:pt idx="199">
                  <c:v>23.149876157449825</c:v>
                </c:pt>
                <c:pt idx="200">
                  <c:v>23.227891251334992</c:v>
                </c:pt>
                <c:pt idx="201">
                  <c:v>23.346346487114996</c:v>
                </c:pt>
                <c:pt idx="202">
                  <c:v>23.50438086666291</c:v>
                </c:pt>
                <c:pt idx="203">
                  <c:v>23.700952412247201</c:v>
                </c:pt>
                <c:pt idx="204">
                  <c:v>23.934859944040586</c:v>
                </c:pt>
                <c:pt idx="205">
                  <c:v>24.204767251409901</c:v>
                </c:pt>
                <c:pt idx="206">
                  <c:v>24.509228497448088</c:v>
                </c:pt>
                <c:pt idx="207">
                  <c:v>24.846713766893036</c:v>
                </c:pt>
                <c:pt idx="208">
                  <c:v>25.215633807551448</c:v>
                </c:pt>
                <c:pt idx="209">
                  <c:v>25.61436319976179</c:v>
                </c:pt>
                <c:pt idx="210">
                  <c:v>26.041261392310012</c:v>
                </c:pt>
                <c:pt idx="211">
                  <c:v>26.494691244875071</c:v>
                </c:pt>
                <c:pt idx="212">
                  <c:v>26.973034900177051</c:v>
                </c:pt>
                <c:pt idx="213">
                  <c:v>27.474706963170664</c:v>
                </c:pt>
                <c:pt idx="214">
                  <c:v>27.99816508508993</c:v>
                </c:pt>
                <c:pt idx="215">
                  <c:v>28.541918136627633</c:v>
                </c:pt>
                <c:pt idx="216">
                  <c:v>29.104532209906981</c:v>
                </c:pt>
                <c:pt idx="217">
                  <c:v>29.684634717906757</c:v>
                </c:pt>
                <c:pt idx="218">
                  <c:v>30.280916868131708</c:v>
                </c:pt>
                <c:pt idx="219">
                  <c:v>30.892134780038177</c:v>
                </c:pt>
                <c:pt idx="220">
                  <c:v>31.517109497951175</c:v>
                </c:pt>
                <c:pt idx="221">
                  <c:v>32.154726127059639</c:v>
                </c:pt>
                <c:pt idx="222">
                  <c:v>32.803932292786655</c:v>
                </c:pt>
                <c:pt idx="223">
                  <c:v>33.463736095791965</c:v>
                </c:pt>
                <c:pt idx="224">
                  <c:v>34.133203707731617</c:v>
                </c:pt>
                <c:pt idx="225">
                  <c:v>34.81145672772783</c:v>
                </c:pt>
                <c:pt idx="226">
                  <c:v>35.497669396881022</c:v>
                </c:pt>
                <c:pt idx="227">
                  <c:v>36.191065748334452</c:v>
                </c:pt>
                <c:pt idx="228">
                  <c:v>36.890916753394229</c:v>
                </c:pt>
                <c:pt idx="229">
                  <c:v>37.596537509873585</c:v>
                </c:pt>
                <c:pt idx="230">
                  <c:v>38.307284506943397</c:v>
                </c:pt>
                <c:pt idx="231">
                  <c:v>39.022552991056344</c:v>
                </c:pt>
                <c:pt idx="232">
                  <c:v>39.741774449686254</c:v>
                </c:pt>
                <c:pt idx="233">
                  <c:v>40.464414223407864</c:v>
                </c:pt>
                <c:pt idx="234">
                  <c:v>41.189969251977701</c:v>
                </c:pt>
                <c:pt idx="235">
                  <c:v>41.917965956332118</c:v>
                </c:pt>
                <c:pt idx="236">
                  <c:v>42.647958255589693</c:v>
                </c:pt>
                <c:pt idx="237">
                  <c:v>43.37952571605814</c:v>
                </c:pt>
                <c:pt idx="238">
                  <c:v>44.112271827751499</c:v>
                </c:pt>
                <c:pt idx="239">
                  <c:v>44.845822402898861</c:v>
                </c:pt>
                <c:pt idx="240">
                  <c:v>45.579824090269035</c:v>
                </c:pt>
                <c:pt idx="241">
                  <c:v>46.31394299876235</c:v>
                </c:pt>
                <c:pt idx="242">
                  <c:v>47.047863423564344</c:v>
                </c:pt>
                <c:pt idx="243">
                  <c:v>47.781286668161975</c:v>
                </c:pt>
                <c:pt idx="244">
                  <c:v>48.513929955647477</c:v>
                </c:pt>
                <c:pt idx="245">
                  <c:v>49.245525422944972</c:v>
                </c:pt>
                <c:pt idx="246">
                  <c:v>49.975819191862726</c:v>
                </c:pt>
                <c:pt idx="247">
                  <c:v>50.704570511179718</c:v>
                </c:pt>
                <c:pt idx="248">
                  <c:v>51.431550964302311</c:v>
                </c:pt>
                <c:pt idx="249">
                  <c:v>52.156543737364331</c:v>
                </c:pt>
                <c:pt idx="250">
                  <c:v>52.879342942981516</c:v>
                </c:pt>
                <c:pt idx="251">
                  <c:v>53.599752995203787</c:v>
                </c:pt>
                <c:pt idx="252">
                  <c:v>54.317588031531173</c:v>
                </c:pt>
                <c:pt idx="253">
                  <c:v>55.032671378167407</c:v>
                </c:pt>
                <c:pt idx="254">
                  <c:v>55.744835054978672</c:v>
                </c:pt>
                <c:pt idx="255">
                  <c:v>56.453919316901441</c:v>
                </c:pt>
                <c:pt idx="256">
                  <c:v>57.159772228802524</c:v>
                </c:pt>
                <c:pt idx="257">
                  <c:v>57.862249271036383</c:v>
                </c:pt>
                <c:pt idx="258">
                  <c:v>58.561212973170043</c:v>
                </c:pt>
                <c:pt idx="259">
                  <c:v>59.25653257355409</c:v>
                </c:pt>
                <c:pt idx="260">
                  <c:v>59.948083702611079</c:v>
                </c:pt>
                <c:pt idx="261">
                  <c:v>60.635748087890732</c:v>
                </c:pt>
                <c:pt idx="262">
                  <c:v>61.319413279104644</c:v>
                </c:pt>
                <c:pt idx="263">
                  <c:v>61.998972391503678</c:v>
                </c:pt>
                <c:pt idx="264">
                  <c:v>62.674323866099776</c:v>
                </c:pt>
                <c:pt idx="265">
                  <c:v>63.345371245360113</c:v>
                </c:pt>
                <c:pt idx="266">
                  <c:v>64.012022963117957</c:v>
                </c:pt>
                <c:pt idx="267">
                  <c:v>64.674192147550926</c:v>
                </c:pt>
                <c:pt idx="268">
                  <c:v>65.331796436174656</c:v>
                </c:pt>
                <c:pt idx="269">
                  <c:v>65.984757801888918</c:v>
                </c:pt>
                <c:pt idx="270">
                  <c:v>66.633002389194928</c:v>
                </c:pt>
                <c:pt idx="271">
                  <c:v>67.276460359776991</c:v>
                </c:pt>
                <c:pt idx="272">
                  <c:v>67.915065746709615</c:v>
                </c:pt>
                <c:pt idx="273">
                  <c:v>68.54875631661416</c:v>
                </c:pt>
                <c:pt idx="274">
                  <c:v>69.177473439145388</c:v>
                </c:pt>
                <c:pt idx="275">
                  <c:v>69.801161963240787</c:v>
                </c:pt>
                <c:pt idx="276">
                  <c:v>70.419770099613402</c:v>
                </c:pt>
                <c:pt idx="277">
                  <c:v>71.033249309011936</c:v>
                </c:pt>
                <c:pt idx="278">
                  <c:v>71.641554195812475</c:v>
                </c:pt>
                <c:pt idx="279">
                  <c:v>72.244642406542098</c:v>
                </c:pt>
                <c:pt idx="280">
                  <c:v>72.84247453296841</c:v>
                </c:pt>
                <c:pt idx="281">
                  <c:v>73.435014019419739</c:v>
                </c:pt>
                <c:pt idx="282">
                  <c:v>74.022227074027882</c:v>
                </c:pt>
                <c:pt idx="283">
                  <c:v>74.60408258361231</c:v>
                </c:pt>
                <c:pt idx="284">
                  <c:v>75.180552031947002</c:v>
                </c:pt>
                <c:pt idx="285">
                  <c:v>75.751609421172944</c:v>
                </c:pt>
                <c:pt idx="286">
                  <c:v>76.317231196139645</c:v>
                </c:pt>
                <c:pt idx="287">
                  <c:v>76.87739617147605</c:v>
                </c:pt>
                <c:pt idx="288">
                  <c:v>77.432085461208629</c:v>
                </c:pt>
                <c:pt idx="289">
                  <c:v>77.981282410759079</c:v>
                </c:pt>
                <c:pt idx="290">
                  <c:v>78.524972531168402</c:v>
                </c:pt>
                <c:pt idx="291">
                  <c:v>79.063143435406573</c:v>
                </c:pt>
                <c:pt idx="292">
                  <c:v>79.595784776638567</c:v>
                </c:pt>
                <c:pt idx="293">
                  <c:v>80.122888188328986</c:v>
                </c:pt>
                <c:pt idx="294">
                  <c:v>80.644447226076423</c:v>
                </c:pt>
                <c:pt idx="295">
                  <c:v>81.160457311078318</c:v>
                </c:pt>
                <c:pt idx="296">
                  <c:v>81.670915675135376</c:v>
                </c:pt>
                <c:pt idx="297">
                  <c:v>82.175821307111676</c:v>
                </c:pt>
                <c:pt idx="298">
                  <c:v>82.675174900774081</c:v>
                </c:pt>
                <c:pt idx="299">
                  <c:v>83.168978803940988</c:v>
                </c:pt>
                <c:pt idx="300">
                  <c:v>83.657236968875722</c:v>
                </c:pt>
                <c:pt idx="301">
                  <c:v>84.139954903865785</c:v>
                </c:pt>
                <c:pt idx="302">
                  <c:v>84.617139625933987</c:v>
                </c:pt>
                <c:pt idx="303">
                  <c:v>85.08879961463181</c:v>
                </c:pt>
                <c:pt idx="304">
                  <c:v>85.55494476686971</c:v>
                </c:pt>
                <c:pt idx="305">
                  <c:v>86.015586352742474</c:v>
                </c:pt>
                <c:pt idx="306">
                  <c:v>86.47073697231184</c:v>
                </c:pt>
                <c:pt idx="307">
                  <c:v>86.920410513310969</c:v>
                </c:pt>
                <c:pt idx="308">
                  <c:v>87.364622109738832</c:v>
                </c:pt>
                <c:pt idx="309">
                  <c:v>87.803388101315122</c:v>
                </c:pt>
                <c:pt idx="310">
                  <c:v>88.236725993768275</c:v>
                </c:pt>
                <c:pt idx="311">
                  <c:v>88.664654419932049</c:v>
                </c:pt>
                <c:pt idx="312">
                  <c:v>89.087193101627577</c:v>
                </c:pt>
                <c:pt idx="313">
                  <c:v>89.504362812309822</c:v>
                </c:pt>
                <c:pt idx="314">
                  <c:v>89.916185340459293</c:v>
                </c:pt>
                <c:pt idx="315">
                  <c:v>90.322683453700677</c:v>
                </c:pt>
                <c:pt idx="316">
                  <c:v>90.723880863632246</c:v>
                </c:pt>
                <c:pt idx="317">
                  <c:v>91.119802191350601</c:v>
                </c:pt>
                <c:pt idx="318">
                  <c:v>91.510472933656459</c:v>
                </c:pt>
                <c:pt idx="319">
                  <c:v>91.895919429928625</c:v>
                </c:pt>
                <c:pt idx="320">
                  <c:v>92.276168829653543</c:v>
                </c:pt>
                <c:pt idx="321">
                  <c:v>92.651249060599397</c:v>
                </c:pt>
                <c:pt idx="322">
                  <c:v>93.021188797623623</c:v>
                </c:pt>
                <c:pt idx="323">
                  <c:v>93.386017432104296</c:v>
                </c:pt>
                <c:pt idx="324">
                  <c:v>93.745765041985578</c:v>
                </c:pt>
                <c:pt idx="325">
                  <c:v>94.100462362428459</c:v>
                </c:pt>
                <c:pt idx="326">
                  <c:v>94.450140757058591</c:v>
                </c:pt>
                <c:pt idx="327">
                  <c:v>94.794832189802676</c:v>
                </c:pt>
                <c:pt idx="328">
                  <c:v>95.134569197306291</c:v>
                </c:pt>
                <c:pt idx="329">
                  <c:v>95.469384861925477</c:v>
                </c:pt>
                <c:pt idx="330">
                  <c:v>95.799312785285153</c:v>
                </c:pt>
                <c:pt idx="331">
                  <c:v>96.124387062397773</c:v>
                </c:pt>
                <c:pt idx="332">
                  <c:v>96.444642256335015</c:v>
                </c:pt>
                <c:pt idx="333">
                  <c:v>96.760113373446885</c:v>
                </c:pt>
                <c:pt idx="334">
                  <c:v>97.070835839121358</c:v>
                </c:pt>
                <c:pt idx="335">
                  <c:v>97.376845474078749</c:v>
                </c:pt>
                <c:pt idx="336">
                  <c:v>97.678178471194627</c:v>
                </c:pt>
                <c:pt idx="337">
                  <c:v>97.974871372845413</c:v>
                </c:pt>
                <c:pt idx="338">
                  <c:v>98.266961048770881</c:v>
                </c:pt>
                <c:pt idx="339">
                  <c:v>98.554484674447465</c:v>
                </c:pt>
                <c:pt idx="340">
                  <c:v>98.837479709967013</c:v>
                </c:pt>
                <c:pt idx="341">
                  <c:v>99.115983879414784</c:v>
                </c:pt>
                <c:pt idx="342">
                  <c:v>99.390035150741298</c:v>
                </c:pt>
                <c:pt idx="343">
                  <c:v>99.659671716122304</c:v>
                </c:pt>
                <c:pt idx="344">
                  <c:v>99.924931972800835</c:v>
                </c:pt>
                <c:pt idx="345">
                  <c:v>100.18585450440601</c:v>
                </c:pt>
                <c:pt idx="346">
                  <c:v>100.44247806274254</c:v>
                </c:pt>
                <c:pt idx="347">
                  <c:v>100.69484155004544</c:v>
                </c:pt>
                <c:pt idx="348">
                  <c:v>100.94298400169396</c:v>
                </c:pt>
                <c:pt idx="349">
                  <c:v>101.18694456937899</c:v>
                </c:pt>
                <c:pt idx="350">
                  <c:v>101.42676250471825</c:v>
                </c:pt>
                <c:pt idx="351">
                  <c:v>101.66247714331307</c:v>
                </c:pt>
                <c:pt idx="352">
                  <c:v>101.8941278892414</c:v>
                </c:pt>
                <c:pt idx="353">
                  <c:v>102.12175419998063</c:v>
                </c:pt>
                <c:pt idx="354">
                  <c:v>102.34539557175448</c:v>
                </c:pt>
                <c:pt idx="355">
                  <c:v>102.56509152529814</c:v>
                </c:pt>
                <c:pt idx="356">
                  <c:v>102.78088159203553</c:v>
                </c:pt>
                <c:pt idx="357">
                  <c:v>102.99280530066235</c:v>
                </c:pt>
                <c:pt idx="358">
                  <c:v>103.20090216412967</c:v>
                </c:pt>
                <c:pt idx="359">
                  <c:v>103.40521166702115</c:v>
                </c:pt>
                <c:pt idx="360">
                  <c:v>103.60577325331823</c:v>
                </c:pt>
                <c:pt idx="361">
                  <c:v>103.80262631454731</c:v>
                </c:pt>
                <c:pt idx="362">
                  <c:v>103.99581017830232</c:v>
                </c:pt>
                <c:pt idx="363">
                  <c:v>104.18536409713711</c:v>
                </c:pt>
                <c:pt idx="364">
                  <c:v>104.37132723782118</c:v>
                </c:pt>
                <c:pt idx="365">
                  <c:v>104.55373867095255</c:v>
                </c:pt>
                <c:pt idx="366">
                  <c:v>104.73263736092206</c:v>
                </c:pt>
                <c:pt idx="367">
                  <c:v>104.90806215622233</c:v>
                </c:pt>
                <c:pt idx="368">
                  <c:v>105.08005178009581</c:v>
                </c:pt>
                <c:pt idx="369">
                  <c:v>105.24864482151546</c:v>
                </c:pt>
                <c:pt idx="370">
                  <c:v>105.41387972649191</c:v>
                </c:pt>
                <c:pt idx="371">
                  <c:v>105.57579478970136</c:v>
                </c:pt>
                <c:pt idx="372">
                  <c:v>105.7344281464275</c:v>
                </c:pt>
                <c:pt idx="373">
                  <c:v>105.88981776481205</c:v>
                </c:pt>
                <c:pt idx="374">
                  <c:v>106.04200143840727</c:v>
                </c:pt>
                <c:pt idx="375">
                  <c:v>106.19101677902495</c:v>
                </c:pt>
                <c:pt idx="376">
                  <c:v>106.33690120987524</c:v>
                </c:pt>
                <c:pt idx="377">
                  <c:v>106.47969195899013</c:v>
                </c:pt>
                <c:pt idx="378">
                  <c:v>106.61942605292485</c:v>
                </c:pt>
                <c:pt idx="379">
                  <c:v>106.75614031073187</c:v>
                </c:pt>
                <c:pt idx="380">
                  <c:v>106.75627400720509</c:v>
                </c:pt>
                <c:pt idx="381">
                  <c:v>106.75640770073774</c:v>
                </c:pt>
                <c:pt idx="382">
                  <c:v>106.75654139132985</c:v>
                </c:pt>
                <c:pt idx="383">
                  <c:v>106.75667507898144</c:v>
                </c:pt>
                <c:pt idx="384">
                  <c:v>106.75680876369255</c:v>
                </c:pt>
                <c:pt idx="385">
                  <c:v>106.75694244546322</c:v>
                </c:pt>
                <c:pt idx="386">
                  <c:v>106.7570761242935</c:v>
                </c:pt>
                <c:pt idx="387">
                  <c:v>106.75720980018342</c:v>
                </c:pt>
                <c:pt idx="388">
                  <c:v>106.75734347313299</c:v>
                </c:pt>
                <c:pt idx="389">
                  <c:v>106.75747714314227</c:v>
                </c:pt>
                <c:pt idx="390">
                  <c:v>106.75761081021128</c:v>
                </c:pt>
                <c:pt idx="391">
                  <c:v>106.75774447434009</c:v>
                </c:pt>
                <c:pt idx="392">
                  <c:v>106.75787813552867</c:v>
                </c:pt>
                <c:pt idx="393">
                  <c:v>106.75801179377713</c:v>
                </c:pt>
                <c:pt idx="394">
                  <c:v>106.75814544908546</c:v>
                </c:pt>
                <c:pt idx="395">
                  <c:v>106.75827910145374</c:v>
                </c:pt>
                <c:pt idx="396">
                  <c:v>106.75841275088194</c:v>
                </c:pt>
                <c:pt idx="397">
                  <c:v>106.75854639737014</c:v>
                </c:pt>
                <c:pt idx="398">
                  <c:v>106.75868004091838</c:v>
                </c:pt>
                <c:pt idx="399">
                  <c:v>106.75881368152668</c:v>
                </c:pt>
                <c:pt idx="400">
                  <c:v>106.75894731919504</c:v>
                </c:pt>
                <c:pt idx="401">
                  <c:v>106.75908095392359</c:v>
                </c:pt>
                <c:pt idx="402">
                  <c:v>106.75921458571229</c:v>
                </c:pt>
                <c:pt idx="403">
                  <c:v>106.75934821456117</c:v>
                </c:pt>
                <c:pt idx="404">
                  <c:v>106.75948184047031</c:v>
                </c:pt>
                <c:pt idx="405">
                  <c:v>106.75961546343974</c:v>
                </c:pt>
                <c:pt idx="406">
                  <c:v>106.75974908346947</c:v>
                </c:pt>
                <c:pt idx="407">
                  <c:v>106.75988270055956</c:v>
                </c:pt>
                <c:pt idx="408">
                  <c:v>106.76001631471003</c:v>
                </c:pt>
                <c:pt idx="409">
                  <c:v>106.76014992592091</c:v>
                </c:pt>
                <c:pt idx="410">
                  <c:v>106.76028353419225</c:v>
                </c:pt>
                <c:pt idx="411">
                  <c:v>106.76041713952409</c:v>
                </c:pt>
                <c:pt idx="412">
                  <c:v>106.76055074191646</c:v>
                </c:pt>
                <c:pt idx="413">
                  <c:v>106.7606843413694</c:v>
                </c:pt>
                <c:pt idx="414">
                  <c:v>106.76081793788292</c:v>
                </c:pt>
                <c:pt idx="415">
                  <c:v>106.76095153145708</c:v>
                </c:pt>
                <c:pt idx="416">
                  <c:v>106.76108512209191</c:v>
                </c:pt>
                <c:pt idx="417">
                  <c:v>106.76121870978746</c:v>
                </c:pt>
                <c:pt idx="418">
                  <c:v>106.76135229454376</c:v>
                </c:pt>
                <c:pt idx="419">
                  <c:v>106.76148587636082</c:v>
                </c:pt>
                <c:pt idx="420">
                  <c:v>106.7616194552387</c:v>
                </c:pt>
                <c:pt idx="421">
                  <c:v>106.76175303117745</c:v>
                </c:pt>
                <c:pt idx="422">
                  <c:v>106.76188660417706</c:v>
                </c:pt>
                <c:pt idx="423">
                  <c:v>106.76202017423759</c:v>
                </c:pt>
                <c:pt idx="424">
                  <c:v>106.7621537413591</c:v>
                </c:pt>
                <c:pt idx="425">
                  <c:v>106.76228730554159</c:v>
                </c:pt>
                <c:pt idx="426">
                  <c:v>106.76242086678512</c:v>
                </c:pt>
                <c:pt idx="427">
                  <c:v>106.76255442508972</c:v>
                </c:pt>
                <c:pt idx="428">
                  <c:v>106.7626879804554</c:v>
                </c:pt>
                <c:pt idx="429">
                  <c:v>106.76282153288223</c:v>
                </c:pt>
                <c:pt idx="430">
                  <c:v>106.76295508237023</c:v>
                </c:pt>
                <c:pt idx="431">
                  <c:v>106.76308862891945</c:v>
                </c:pt>
                <c:pt idx="432">
                  <c:v>106.76322217252989</c:v>
                </c:pt>
                <c:pt idx="433">
                  <c:v>106.76335571320163</c:v>
                </c:pt>
                <c:pt idx="434">
                  <c:v>106.7634892509347</c:v>
                </c:pt>
                <c:pt idx="435">
                  <c:v>106.7636227857291</c:v>
                </c:pt>
                <c:pt idx="436">
                  <c:v>106.76375631758489</c:v>
                </c:pt>
                <c:pt idx="437">
                  <c:v>106.76388984650211</c:v>
                </c:pt>
                <c:pt idx="438">
                  <c:v>106.76402337248078</c:v>
                </c:pt>
                <c:pt idx="439">
                  <c:v>106.76415689552096</c:v>
                </c:pt>
                <c:pt idx="440">
                  <c:v>106.76429041562267</c:v>
                </c:pt>
                <c:pt idx="441">
                  <c:v>106.76442393278593</c:v>
                </c:pt>
                <c:pt idx="442">
                  <c:v>106.7645574470108</c:v>
                </c:pt>
                <c:pt idx="443">
                  <c:v>106.76469095829731</c:v>
                </c:pt>
                <c:pt idx="444">
                  <c:v>106.76482446664551</c:v>
                </c:pt>
                <c:pt idx="445">
                  <c:v>106.7649579720554</c:v>
                </c:pt>
                <c:pt idx="446">
                  <c:v>106.76509147452704</c:v>
                </c:pt>
                <c:pt idx="447">
                  <c:v>106.76522497406047</c:v>
                </c:pt>
                <c:pt idx="448">
                  <c:v>106.76535847065571</c:v>
                </c:pt>
                <c:pt idx="449">
                  <c:v>106.76549196431282</c:v>
                </c:pt>
                <c:pt idx="450">
                  <c:v>106.76562545503181</c:v>
                </c:pt>
                <c:pt idx="451">
                  <c:v>106.76575894281272</c:v>
                </c:pt>
                <c:pt idx="452">
                  <c:v>106.7658924276556</c:v>
                </c:pt>
                <c:pt idx="453">
                  <c:v>106.76602590956048</c:v>
                </c:pt>
                <c:pt idx="454">
                  <c:v>106.76615938852738</c:v>
                </c:pt>
                <c:pt idx="455">
                  <c:v>106.76629286455638</c:v>
                </c:pt>
                <c:pt idx="456">
                  <c:v>106.76642633764746</c:v>
                </c:pt>
                <c:pt idx="457">
                  <c:v>106.76655980780066</c:v>
                </c:pt>
                <c:pt idx="458">
                  <c:v>106.76669327501605</c:v>
                </c:pt>
                <c:pt idx="459">
                  <c:v>106.76682673929366</c:v>
                </c:pt>
                <c:pt idx="460">
                  <c:v>106.76696020063352</c:v>
                </c:pt>
                <c:pt idx="461">
                  <c:v>106.76709365903567</c:v>
                </c:pt>
                <c:pt idx="462">
                  <c:v>106.76722711450012</c:v>
                </c:pt>
                <c:pt idx="463">
                  <c:v>106.76736056702694</c:v>
                </c:pt>
                <c:pt idx="464">
                  <c:v>106.76749401661614</c:v>
                </c:pt>
                <c:pt idx="465">
                  <c:v>106.76762746326777</c:v>
                </c:pt>
                <c:pt idx="466">
                  <c:v>106.76776090698188</c:v>
                </c:pt>
                <c:pt idx="467">
                  <c:v>106.76789434775847</c:v>
                </c:pt>
                <c:pt idx="468">
                  <c:v>106.76802778559761</c:v>
                </c:pt>
                <c:pt idx="469">
                  <c:v>106.76816122049931</c:v>
                </c:pt>
                <c:pt idx="470">
                  <c:v>106.76829465246361</c:v>
                </c:pt>
                <c:pt idx="471">
                  <c:v>106.76842808149054</c:v>
                </c:pt>
                <c:pt idx="472">
                  <c:v>106.76856150758017</c:v>
                </c:pt>
                <c:pt idx="473">
                  <c:v>106.76869493073251</c:v>
                </c:pt>
                <c:pt idx="474">
                  <c:v>106.7688283509476</c:v>
                </c:pt>
                <c:pt idx="475">
                  <c:v>106.76896176822547</c:v>
                </c:pt>
                <c:pt idx="476">
                  <c:v>106.76909518256616</c:v>
                </c:pt>
                <c:pt idx="477">
                  <c:v>106.76922859396971</c:v>
                </c:pt>
                <c:pt idx="478">
                  <c:v>106.76936200243617</c:v>
                </c:pt>
                <c:pt idx="479">
                  <c:v>106.76949540796554</c:v>
                </c:pt>
                <c:pt idx="480">
                  <c:v>106.76962881055786</c:v>
                </c:pt>
                <c:pt idx="481">
                  <c:v>106.7697622102132</c:v>
                </c:pt>
                <c:pt idx="482">
                  <c:v>106.76989560693157</c:v>
                </c:pt>
                <c:pt idx="483">
                  <c:v>106.77002900071301</c:v>
                </c:pt>
                <c:pt idx="484">
                  <c:v>106.77016239155756</c:v>
                </c:pt>
                <c:pt idx="485">
                  <c:v>106.77029577946524</c:v>
                </c:pt>
                <c:pt idx="486">
                  <c:v>106.77042916443614</c:v>
                </c:pt>
                <c:pt idx="487">
                  <c:v>106.77056254647022</c:v>
                </c:pt>
                <c:pt idx="488">
                  <c:v>106.77069592556757</c:v>
                </c:pt>
                <c:pt idx="489">
                  <c:v>106.77082930172818</c:v>
                </c:pt>
                <c:pt idx="490">
                  <c:v>106.77096267495212</c:v>
                </c:pt>
                <c:pt idx="491">
                  <c:v>106.77109604523943</c:v>
                </c:pt>
                <c:pt idx="492">
                  <c:v>106.77122941259013</c:v>
                </c:pt>
                <c:pt idx="493">
                  <c:v>106.77136277700426</c:v>
                </c:pt>
                <c:pt idx="494">
                  <c:v>106.77149613848184</c:v>
                </c:pt>
                <c:pt idx="495">
                  <c:v>106.77162949702294</c:v>
                </c:pt>
                <c:pt idx="496">
                  <c:v>106.77176285262756</c:v>
                </c:pt>
                <c:pt idx="497">
                  <c:v>106.77189620529576</c:v>
                </c:pt>
                <c:pt idx="498">
                  <c:v>106.77202955502759</c:v>
                </c:pt>
                <c:pt idx="499">
                  <c:v>106.77216290182304</c:v>
                </c:pt>
                <c:pt idx="500">
                  <c:v>106.77229624568217</c:v>
                </c:pt>
                <c:pt idx="501">
                  <c:v>106.77242958660503</c:v>
                </c:pt>
                <c:pt idx="502">
                  <c:v>106.77256292459164</c:v>
                </c:pt>
                <c:pt idx="503">
                  <c:v>106.77269625964203</c:v>
                </c:pt>
                <c:pt idx="504">
                  <c:v>106.77282959175625</c:v>
                </c:pt>
                <c:pt idx="505">
                  <c:v>106.77296292093435</c:v>
                </c:pt>
                <c:pt idx="506">
                  <c:v>106.77309624717631</c:v>
                </c:pt>
                <c:pt idx="507">
                  <c:v>106.77322957048221</c:v>
                </c:pt>
                <c:pt idx="508">
                  <c:v>106.77336289085208</c:v>
                </c:pt>
                <c:pt idx="509">
                  <c:v>106.77349620828595</c:v>
                </c:pt>
                <c:pt idx="510">
                  <c:v>106.77362952278386</c:v>
                </c:pt>
                <c:pt idx="511">
                  <c:v>106.77376283434585</c:v>
                </c:pt>
                <c:pt idx="512">
                  <c:v>106.77389614297194</c:v>
                </c:pt>
                <c:pt idx="513">
                  <c:v>106.77402944866218</c:v>
                </c:pt>
                <c:pt idx="514">
                  <c:v>106.7741627514166</c:v>
                </c:pt>
                <c:pt idx="515">
                  <c:v>106.77429605123523</c:v>
                </c:pt>
                <c:pt idx="516">
                  <c:v>106.77442934811812</c:v>
                </c:pt>
                <c:pt idx="517">
                  <c:v>106.77456264206531</c:v>
                </c:pt>
                <c:pt idx="518">
                  <c:v>106.77469593307681</c:v>
                </c:pt>
                <c:pt idx="519">
                  <c:v>106.77482922115269</c:v>
                </c:pt>
                <c:pt idx="520">
                  <c:v>106.77496250629294</c:v>
                </c:pt>
                <c:pt idx="521">
                  <c:v>106.77509578849764</c:v>
                </c:pt>
                <c:pt idx="522">
                  <c:v>106.77522906776682</c:v>
                </c:pt>
                <c:pt idx="523">
                  <c:v>106.77536234410049</c:v>
                </c:pt>
                <c:pt idx="524">
                  <c:v>106.77549561749869</c:v>
                </c:pt>
                <c:pt idx="525">
                  <c:v>106.77562888796147</c:v>
                </c:pt>
                <c:pt idx="526">
                  <c:v>106.77576215548888</c:v>
                </c:pt>
                <c:pt idx="527">
                  <c:v>106.77589542008091</c:v>
                </c:pt>
                <c:pt idx="528">
                  <c:v>106.77602868173764</c:v>
                </c:pt>
                <c:pt idx="529">
                  <c:v>106.77616194045908</c:v>
                </c:pt>
                <c:pt idx="530">
                  <c:v>106.77629519624527</c:v>
                </c:pt>
                <c:pt idx="531">
                  <c:v>106.77642844909627</c:v>
                </c:pt>
                <c:pt idx="532">
                  <c:v>106.77656169901209</c:v>
                </c:pt>
                <c:pt idx="533">
                  <c:v>106.77669494599276</c:v>
                </c:pt>
                <c:pt idx="534">
                  <c:v>106.77682819003833</c:v>
                </c:pt>
                <c:pt idx="535">
                  <c:v>106.77696143114885</c:v>
                </c:pt>
                <c:pt idx="536">
                  <c:v>106.77709466932433</c:v>
                </c:pt>
                <c:pt idx="537">
                  <c:v>106.77722790456481</c:v>
                </c:pt>
                <c:pt idx="538">
                  <c:v>106.77736113687034</c:v>
                </c:pt>
                <c:pt idx="539">
                  <c:v>106.77749436624094</c:v>
                </c:pt>
                <c:pt idx="540">
                  <c:v>106.77762759267665</c:v>
                </c:pt>
                <c:pt idx="541">
                  <c:v>106.77776081617752</c:v>
                </c:pt>
                <c:pt idx="542">
                  <c:v>106.77789403674356</c:v>
                </c:pt>
                <c:pt idx="543">
                  <c:v>106.77802725437483</c:v>
                </c:pt>
                <c:pt idx="544">
                  <c:v>106.77816046907135</c:v>
                </c:pt>
                <c:pt idx="545">
                  <c:v>106.77829368083316</c:v>
                </c:pt>
                <c:pt idx="546">
                  <c:v>106.7784268896603</c:v>
                </c:pt>
                <c:pt idx="547">
                  <c:v>106.77856009555279</c:v>
                </c:pt>
                <c:pt idx="548">
                  <c:v>106.7786932985107</c:v>
                </c:pt>
                <c:pt idx="549">
                  <c:v>106.77882649853403</c:v>
                </c:pt>
                <c:pt idx="550">
                  <c:v>106.77895969562285</c:v>
                </c:pt>
                <c:pt idx="551">
                  <c:v>106.77909288977715</c:v>
                </c:pt>
                <c:pt idx="552">
                  <c:v>106.77922608099702</c:v>
                </c:pt>
                <c:pt idx="553">
                  <c:v>106.77935926928245</c:v>
                </c:pt>
                <c:pt idx="554">
                  <c:v>106.7794924546335</c:v>
                </c:pt>
                <c:pt idx="555">
                  <c:v>106.77962563705019</c:v>
                </c:pt>
                <c:pt idx="556">
                  <c:v>106.77975881653258</c:v>
                </c:pt>
                <c:pt idx="557">
                  <c:v>106.77989199308068</c:v>
                </c:pt>
                <c:pt idx="558">
                  <c:v>106.78002516669454</c:v>
                </c:pt>
                <c:pt idx="559">
                  <c:v>106.78015833737419</c:v>
                </c:pt>
                <c:pt idx="560">
                  <c:v>106.78029150511966</c:v>
                </c:pt>
                <c:pt idx="561">
                  <c:v>106.78042466993102</c:v>
                </c:pt>
                <c:pt idx="562">
                  <c:v>106.78055783180827</c:v>
                </c:pt>
                <c:pt idx="563">
                  <c:v>106.78069099075145</c:v>
                </c:pt>
                <c:pt idx="564">
                  <c:v>106.78082414676061</c:v>
                </c:pt>
                <c:pt idx="565">
                  <c:v>106.78095729983576</c:v>
                </c:pt>
                <c:pt idx="566">
                  <c:v>106.78109044997696</c:v>
                </c:pt>
                <c:pt idx="567">
                  <c:v>106.78122359718424</c:v>
                </c:pt>
                <c:pt idx="568">
                  <c:v>106.78135674145764</c:v>
                </c:pt>
                <c:pt idx="569">
                  <c:v>106.78148988279719</c:v>
                </c:pt>
                <c:pt idx="570">
                  <c:v>106.78162302120293</c:v>
                </c:pt>
                <c:pt idx="571">
                  <c:v>106.78175615667489</c:v>
                </c:pt>
                <c:pt idx="572">
                  <c:v>106.78188928921311</c:v>
                </c:pt>
                <c:pt idx="573">
                  <c:v>106.78202241881762</c:v>
                </c:pt>
                <c:pt idx="574">
                  <c:v>106.78215554548846</c:v>
                </c:pt>
                <c:pt idx="575">
                  <c:v>106.78228866922568</c:v>
                </c:pt>
                <c:pt idx="576">
                  <c:v>106.78242179002928</c:v>
                </c:pt>
                <c:pt idx="577">
                  <c:v>106.78255490789932</c:v>
                </c:pt>
                <c:pt idx="578">
                  <c:v>106.78268802283584</c:v>
                </c:pt>
                <c:pt idx="579">
                  <c:v>106.78282113483887</c:v>
                </c:pt>
                <c:pt idx="580">
                  <c:v>106.78295424390843</c:v>
                </c:pt>
                <c:pt idx="581">
                  <c:v>106.78308735004458</c:v>
                </c:pt>
                <c:pt idx="582">
                  <c:v>106.78322045324734</c:v>
                </c:pt>
                <c:pt idx="583">
                  <c:v>106.78335355351676</c:v>
                </c:pt>
                <c:pt idx="584">
                  <c:v>106.78348665085286</c:v>
                </c:pt>
                <c:pt idx="585">
                  <c:v>106.78361974525569</c:v>
                </c:pt>
                <c:pt idx="586">
                  <c:v>106.78375283672527</c:v>
                </c:pt>
                <c:pt idx="587">
                  <c:v>106.78388592526166</c:v>
                </c:pt>
                <c:pt idx="588">
                  <c:v>106.78401901086485</c:v>
                </c:pt>
                <c:pt idx="589">
                  <c:v>106.78415209353494</c:v>
                </c:pt>
                <c:pt idx="590">
                  <c:v>106.78428517327193</c:v>
                </c:pt>
                <c:pt idx="591">
                  <c:v>106.78441825007584</c:v>
                </c:pt>
                <c:pt idx="592">
                  <c:v>106.78455132394674</c:v>
                </c:pt>
                <c:pt idx="593">
                  <c:v>106.78468439488465</c:v>
                </c:pt>
                <c:pt idx="594">
                  <c:v>106.78481746288959</c:v>
                </c:pt>
                <c:pt idx="595">
                  <c:v>106.78495052796161</c:v>
                </c:pt>
                <c:pt idx="596">
                  <c:v>106.78508359010075</c:v>
                </c:pt>
                <c:pt idx="597">
                  <c:v>106.78521664930706</c:v>
                </c:pt>
                <c:pt idx="598">
                  <c:v>106.78534970558054</c:v>
                </c:pt>
                <c:pt idx="599">
                  <c:v>106.78548275892126</c:v>
                </c:pt>
                <c:pt idx="600">
                  <c:v>106.78561580932924</c:v>
                </c:pt>
                <c:pt idx="601">
                  <c:v>106.7857488568045</c:v>
                </c:pt>
                <c:pt idx="602">
                  <c:v>106.7858819013471</c:v>
                </c:pt>
                <c:pt idx="603">
                  <c:v>106.78601494295707</c:v>
                </c:pt>
                <c:pt idx="604">
                  <c:v>106.78614798163443</c:v>
                </c:pt>
                <c:pt idx="605">
                  <c:v>106.78628101737925</c:v>
                </c:pt>
                <c:pt idx="606">
                  <c:v>106.78641405019152</c:v>
                </c:pt>
                <c:pt idx="607">
                  <c:v>106.78654708007134</c:v>
                </c:pt>
                <c:pt idx="608">
                  <c:v>106.78668010701868</c:v>
                </c:pt>
                <c:pt idx="609">
                  <c:v>106.7868131310336</c:v>
                </c:pt>
                <c:pt idx="610">
                  <c:v>106.78694615211613</c:v>
                </c:pt>
                <c:pt idx="611">
                  <c:v>106.78707917026634</c:v>
                </c:pt>
                <c:pt idx="612">
                  <c:v>106.78721218548422</c:v>
                </c:pt>
                <c:pt idx="613">
                  <c:v>106.78734519776982</c:v>
                </c:pt>
                <c:pt idx="614">
                  <c:v>106.78747820712319</c:v>
                </c:pt>
                <c:pt idx="615">
                  <c:v>106.78761121354435</c:v>
                </c:pt>
                <c:pt idx="616">
                  <c:v>106.78774421703335</c:v>
                </c:pt>
                <c:pt idx="617">
                  <c:v>106.78787721759022</c:v>
                </c:pt>
                <c:pt idx="618">
                  <c:v>106.78801021521498</c:v>
                </c:pt>
                <c:pt idx="619">
                  <c:v>106.7881432099077</c:v>
                </c:pt>
                <c:pt idx="620">
                  <c:v>106.78827620166838</c:v>
                </c:pt>
                <c:pt idx="621">
                  <c:v>106.78840919049708</c:v>
                </c:pt>
                <c:pt idx="622">
                  <c:v>106.78854217639383</c:v>
                </c:pt>
                <c:pt idx="623">
                  <c:v>106.78867515935865</c:v>
                </c:pt>
                <c:pt idx="624">
                  <c:v>106.78880813939161</c:v>
                </c:pt>
                <c:pt idx="625">
                  <c:v>106.78894111649271</c:v>
                </c:pt>
                <c:pt idx="626">
                  <c:v>106.789074090662</c:v>
                </c:pt>
                <c:pt idx="627">
                  <c:v>106.7892070618995</c:v>
                </c:pt>
                <c:pt idx="628">
                  <c:v>106.78934003020531</c:v>
                </c:pt>
                <c:pt idx="629">
                  <c:v>106.78947299557939</c:v>
                </c:pt>
                <c:pt idx="630">
                  <c:v>106.7896059580218</c:v>
                </c:pt>
                <c:pt idx="631">
                  <c:v>106.78973891753259</c:v>
                </c:pt>
                <c:pt idx="632">
                  <c:v>106.78987187411178</c:v>
                </c:pt>
                <c:pt idx="633">
                  <c:v>106.7900048277594</c:v>
                </c:pt>
                <c:pt idx="634">
                  <c:v>106.79013777847551</c:v>
                </c:pt>
                <c:pt idx="635">
                  <c:v>106.79027072626013</c:v>
                </c:pt>
                <c:pt idx="636">
                  <c:v>106.7904036711133</c:v>
                </c:pt>
                <c:pt idx="637">
                  <c:v>106.79053661303506</c:v>
                </c:pt>
                <c:pt idx="638">
                  <c:v>106.79066955202543</c:v>
                </c:pt>
                <c:pt idx="639">
                  <c:v>106.79080248808445</c:v>
                </c:pt>
                <c:pt idx="640">
                  <c:v>106.79093542121217</c:v>
                </c:pt>
                <c:pt idx="641">
                  <c:v>106.79106835140861</c:v>
                </c:pt>
                <c:pt idx="642">
                  <c:v>106.79120127867382</c:v>
                </c:pt>
                <c:pt idx="643">
                  <c:v>106.79133420300782</c:v>
                </c:pt>
                <c:pt idx="644">
                  <c:v>106.79146712441066</c:v>
                </c:pt>
                <c:pt idx="645">
                  <c:v>106.79160004288238</c:v>
                </c:pt>
                <c:pt idx="646">
                  <c:v>106.791732958423</c:v>
                </c:pt>
                <c:pt idx="647">
                  <c:v>106.79186587103257</c:v>
                </c:pt>
                <c:pt idx="648">
                  <c:v>106.79199878071111</c:v>
                </c:pt>
                <c:pt idx="649">
                  <c:v>106.79213168745865</c:v>
                </c:pt>
                <c:pt idx="650">
                  <c:v>106.79226459127526</c:v>
                </c:pt>
                <c:pt idx="651">
                  <c:v>106.79239749216093</c:v>
                </c:pt>
                <c:pt idx="652">
                  <c:v>106.79253039011576</c:v>
                </c:pt>
                <c:pt idx="653">
                  <c:v>106.7926632851397</c:v>
                </c:pt>
                <c:pt idx="654">
                  <c:v>106.79279617723286</c:v>
                </c:pt>
                <c:pt idx="655">
                  <c:v>106.79292906639525</c:v>
                </c:pt>
                <c:pt idx="656">
                  <c:v>106.7930619526269</c:v>
                </c:pt>
                <c:pt idx="657">
                  <c:v>106.79319483592785</c:v>
                </c:pt>
                <c:pt idx="658">
                  <c:v>106.79332771629814</c:v>
                </c:pt>
                <c:pt idx="659">
                  <c:v>106.79346059373779</c:v>
                </c:pt>
                <c:pt idx="660">
                  <c:v>106.79359346824685</c:v>
                </c:pt>
                <c:pt idx="661">
                  <c:v>106.79372633982535</c:v>
                </c:pt>
                <c:pt idx="662">
                  <c:v>106.79385920847334</c:v>
                </c:pt>
                <c:pt idx="663">
                  <c:v>106.79399207419084</c:v>
                </c:pt>
                <c:pt idx="664">
                  <c:v>106.79412493697788</c:v>
                </c:pt>
                <c:pt idx="665">
                  <c:v>106.79425779683451</c:v>
                </c:pt>
                <c:pt idx="666">
                  <c:v>106.79439065376077</c:v>
                </c:pt>
                <c:pt idx="667">
                  <c:v>106.79452350775668</c:v>
                </c:pt>
                <c:pt idx="668">
                  <c:v>106.79465635882228</c:v>
                </c:pt>
                <c:pt idx="669">
                  <c:v>106.7947892069576</c:v>
                </c:pt>
                <c:pt idx="670">
                  <c:v>106.7949220521627</c:v>
                </c:pt>
                <c:pt idx="671">
                  <c:v>106.7950548944376</c:v>
                </c:pt>
                <c:pt idx="672">
                  <c:v>106.79518773378233</c:v>
                </c:pt>
                <c:pt idx="673">
                  <c:v>106.79532057019694</c:v>
                </c:pt>
                <c:pt idx="674">
                  <c:v>106.79545340368145</c:v>
                </c:pt>
                <c:pt idx="675">
                  <c:v>106.7955862342359</c:v>
                </c:pt>
                <c:pt idx="676">
                  <c:v>106.79571906186034</c:v>
                </c:pt>
                <c:pt idx="677">
                  <c:v>106.79585188655479</c:v>
                </c:pt>
                <c:pt idx="678">
                  <c:v>106.7959847083193</c:v>
                </c:pt>
                <c:pt idx="679">
                  <c:v>106.79611752715388</c:v>
                </c:pt>
                <c:pt idx="680">
                  <c:v>106.7962503430586</c:v>
                </c:pt>
                <c:pt idx="681">
                  <c:v>106.79638315603346</c:v>
                </c:pt>
                <c:pt idx="682">
                  <c:v>106.79651596607853</c:v>
                </c:pt>
                <c:pt idx="683">
                  <c:v>106.79664877319381</c:v>
                </c:pt>
                <c:pt idx="684">
                  <c:v>106.79678157737936</c:v>
                </c:pt>
                <c:pt idx="685">
                  <c:v>106.79691437863524</c:v>
                </c:pt>
                <c:pt idx="686">
                  <c:v>106.79704717696143</c:v>
                </c:pt>
                <c:pt idx="687">
                  <c:v>106.79717997235798</c:v>
                </c:pt>
                <c:pt idx="688">
                  <c:v>106.79731276482497</c:v>
                </c:pt>
                <c:pt idx="689">
                  <c:v>106.79744555436238</c:v>
                </c:pt>
                <c:pt idx="690">
                  <c:v>106.79757834097028</c:v>
                </c:pt>
                <c:pt idx="691">
                  <c:v>106.7977111246487</c:v>
                </c:pt>
                <c:pt idx="692">
                  <c:v>106.79784390539767</c:v>
                </c:pt>
                <c:pt idx="693">
                  <c:v>106.79797668321723</c:v>
                </c:pt>
                <c:pt idx="694">
                  <c:v>106.7981094581074</c:v>
                </c:pt>
                <c:pt idx="695">
                  <c:v>106.79824223006825</c:v>
                </c:pt>
                <c:pt idx="696">
                  <c:v>106.79837499909979</c:v>
                </c:pt>
                <c:pt idx="697">
                  <c:v>106.79850776520206</c:v>
                </c:pt>
                <c:pt idx="698">
                  <c:v>106.79864052837507</c:v>
                </c:pt>
                <c:pt idx="699">
                  <c:v>106.7987732886189</c:v>
                </c:pt>
                <c:pt idx="700">
                  <c:v>106.79890604593358</c:v>
                </c:pt>
                <c:pt idx="701">
                  <c:v>106.79903880031912</c:v>
                </c:pt>
                <c:pt idx="702">
                  <c:v>106.79917155177559</c:v>
                </c:pt>
                <c:pt idx="703">
                  <c:v>106.79930430030298</c:v>
                </c:pt>
                <c:pt idx="704">
                  <c:v>106.79943704590136</c:v>
                </c:pt>
                <c:pt idx="705">
                  <c:v>106.79956978857075</c:v>
                </c:pt>
                <c:pt idx="706">
                  <c:v>106.7997025283112</c:v>
                </c:pt>
                <c:pt idx="707">
                  <c:v>106.79983526512272</c:v>
                </c:pt>
                <c:pt idx="708">
                  <c:v>106.79996799900537</c:v>
                </c:pt>
                <c:pt idx="709">
                  <c:v>106.8001007299592</c:v>
                </c:pt>
                <c:pt idx="710">
                  <c:v>106.80023345798421</c:v>
                </c:pt>
                <c:pt idx="711">
                  <c:v>106.80036618308044</c:v>
                </c:pt>
                <c:pt idx="712">
                  <c:v>106.80049890524795</c:v>
                </c:pt>
                <c:pt idx="713">
                  <c:v>106.80063162448675</c:v>
                </c:pt>
                <c:pt idx="714">
                  <c:v>106.8007643407969</c:v>
                </c:pt>
                <c:pt idx="715">
                  <c:v>106.80089705417844</c:v>
                </c:pt>
                <c:pt idx="716">
                  <c:v>106.80102976463137</c:v>
                </c:pt>
                <c:pt idx="717">
                  <c:v>106.80116247215575</c:v>
                </c:pt>
                <c:pt idx="718">
                  <c:v>106.80129517675161</c:v>
                </c:pt>
                <c:pt idx="719">
                  <c:v>106.80142787841899</c:v>
                </c:pt>
                <c:pt idx="720">
                  <c:v>106.80156057715793</c:v>
                </c:pt>
                <c:pt idx="721">
                  <c:v>106.80169327296845</c:v>
                </c:pt>
                <c:pt idx="722">
                  <c:v>106.80182596585061</c:v>
                </c:pt>
                <c:pt idx="723">
                  <c:v>106.80195865580441</c:v>
                </c:pt>
                <c:pt idx="724">
                  <c:v>106.80209134282991</c:v>
                </c:pt>
                <c:pt idx="725">
                  <c:v>106.80222402692715</c:v>
                </c:pt>
                <c:pt idx="726">
                  <c:v>106.80235670809616</c:v>
                </c:pt>
                <c:pt idx="727">
                  <c:v>106.80248938633696</c:v>
                </c:pt>
                <c:pt idx="728">
                  <c:v>106.8026220616496</c:v>
                </c:pt>
                <c:pt idx="729">
                  <c:v>106.80275473403412</c:v>
                </c:pt>
                <c:pt idx="730">
                  <c:v>106.80288740349056</c:v>
                </c:pt>
                <c:pt idx="731">
                  <c:v>106.80302007001893</c:v>
                </c:pt>
                <c:pt idx="732">
                  <c:v>106.80315273361929</c:v>
                </c:pt>
                <c:pt idx="733">
                  <c:v>106.80328539429168</c:v>
                </c:pt>
                <c:pt idx="734">
                  <c:v>106.80341805203611</c:v>
                </c:pt>
                <c:pt idx="735">
                  <c:v>106.80355070685262</c:v>
                </c:pt>
                <c:pt idx="736">
                  <c:v>106.80368335874125</c:v>
                </c:pt>
                <c:pt idx="737">
                  <c:v>106.80381600770207</c:v>
                </c:pt>
                <c:pt idx="738">
                  <c:v>106.80394865373508</c:v>
                </c:pt>
                <c:pt idx="739">
                  <c:v>106.80408129684031</c:v>
                </c:pt>
                <c:pt idx="740">
                  <c:v>106.80421393701782</c:v>
                </c:pt>
                <c:pt idx="741">
                  <c:v>106.80434657426763</c:v>
                </c:pt>
                <c:pt idx="742">
                  <c:v>106.80447920858978</c:v>
                </c:pt>
                <c:pt idx="743">
                  <c:v>106.80461183998429</c:v>
                </c:pt>
                <c:pt idx="744">
                  <c:v>106.80474446845123</c:v>
                </c:pt>
                <c:pt idx="745">
                  <c:v>106.8048770939906</c:v>
                </c:pt>
                <c:pt idx="746">
                  <c:v>106.80500971660247</c:v>
                </c:pt>
                <c:pt idx="747">
                  <c:v>106.80514233628685</c:v>
                </c:pt>
                <c:pt idx="748">
                  <c:v>106.80527495304378</c:v>
                </c:pt>
                <c:pt idx="749">
                  <c:v>106.8054075668733</c:v>
                </c:pt>
                <c:pt idx="750">
                  <c:v>106.80554017777547</c:v>
                </c:pt>
                <c:pt idx="751">
                  <c:v>106.80567278575026</c:v>
                </c:pt>
                <c:pt idx="752">
                  <c:v>106.80580539079777</c:v>
                </c:pt>
                <c:pt idx="753">
                  <c:v>106.80593799291802</c:v>
                </c:pt>
                <c:pt idx="754">
                  <c:v>106.80607059211104</c:v>
                </c:pt>
                <c:pt idx="755">
                  <c:v>106.80620318837686</c:v>
                </c:pt>
                <c:pt idx="756">
                  <c:v>106.8063357817155</c:v>
                </c:pt>
                <c:pt idx="757">
                  <c:v>106.80646837212704</c:v>
                </c:pt>
                <c:pt idx="758">
                  <c:v>106.80660095961149</c:v>
                </c:pt>
                <c:pt idx="759">
                  <c:v>106.80673354416888</c:v>
                </c:pt>
                <c:pt idx="760">
                  <c:v>106.80686612579926</c:v>
                </c:pt>
                <c:pt idx="761">
                  <c:v>106.80699870450265</c:v>
                </c:pt>
                <c:pt idx="762">
                  <c:v>106.80713128027909</c:v>
                </c:pt>
                <c:pt idx="763">
                  <c:v>106.80726385312863</c:v>
                </c:pt>
                <c:pt idx="764">
                  <c:v>106.8073964230513</c:v>
                </c:pt>
                <c:pt idx="765">
                  <c:v>106.80752899004713</c:v>
                </c:pt>
                <c:pt idx="766">
                  <c:v>106.80766155411615</c:v>
                </c:pt>
                <c:pt idx="767">
                  <c:v>106.8077941152584</c:v>
                </c:pt>
                <c:pt idx="768">
                  <c:v>106.80792667347393</c:v>
                </c:pt>
                <c:pt idx="769">
                  <c:v>106.80805922876276</c:v>
                </c:pt>
                <c:pt idx="770">
                  <c:v>106.80819178112493</c:v>
                </c:pt>
                <c:pt idx="771">
                  <c:v>106.80832433056048</c:v>
                </c:pt>
                <c:pt idx="772">
                  <c:v>106.80845687706943</c:v>
                </c:pt>
                <c:pt idx="773">
                  <c:v>106.80858942065184</c:v>
                </c:pt>
                <c:pt idx="774">
                  <c:v>106.80872196130771</c:v>
                </c:pt>
                <c:pt idx="775">
                  <c:v>106.80885449903714</c:v>
                </c:pt>
                <c:pt idx="776">
                  <c:v>106.8089870338401</c:v>
                </c:pt>
                <c:pt idx="777">
                  <c:v>106.80911956571667</c:v>
                </c:pt>
                <c:pt idx="778">
                  <c:v>106.80925209466686</c:v>
                </c:pt>
                <c:pt idx="779">
                  <c:v>106.80938462069071</c:v>
                </c:pt>
                <c:pt idx="780">
                  <c:v>106.80951714378826</c:v>
                </c:pt>
                <c:pt idx="781">
                  <c:v>106.80964966395953</c:v>
                </c:pt>
                <c:pt idx="782">
                  <c:v>106.80978218120458</c:v>
                </c:pt>
                <c:pt idx="783">
                  <c:v>106.80991469552345</c:v>
                </c:pt>
                <c:pt idx="784">
                  <c:v>106.81004720691614</c:v>
                </c:pt>
                <c:pt idx="785">
                  <c:v>106.81017971538272</c:v>
                </c:pt>
                <c:pt idx="786">
                  <c:v>106.81031222092319</c:v>
                </c:pt>
                <c:pt idx="787">
                  <c:v>106.81044472353763</c:v>
                </c:pt>
                <c:pt idx="788">
                  <c:v>106.81057722322605</c:v>
                </c:pt>
                <c:pt idx="789">
                  <c:v>106.81070971998849</c:v>
                </c:pt>
                <c:pt idx="790">
                  <c:v>106.81084221382497</c:v>
                </c:pt>
                <c:pt idx="791">
                  <c:v>106.81097470473556</c:v>
                </c:pt>
                <c:pt idx="792">
                  <c:v>106.81110719272027</c:v>
                </c:pt>
                <c:pt idx="793">
                  <c:v>106.81123967777914</c:v>
                </c:pt>
                <c:pt idx="794">
                  <c:v>106.81137215991222</c:v>
                </c:pt>
                <c:pt idx="795">
                  <c:v>106.81150463911952</c:v>
                </c:pt>
                <c:pt idx="796">
                  <c:v>106.8116371154011</c:v>
                </c:pt>
                <c:pt idx="797">
                  <c:v>106.81176958875697</c:v>
                </c:pt>
                <c:pt idx="798">
                  <c:v>106.8119020591872</c:v>
                </c:pt>
                <c:pt idx="799">
                  <c:v>106.81203452669182</c:v>
                </c:pt>
                <c:pt idx="800">
                  <c:v>106.81216699127083</c:v>
                </c:pt>
                <c:pt idx="801">
                  <c:v>106.81229945292431</c:v>
                </c:pt>
                <c:pt idx="802">
                  <c:v>106.81243191165224</c:v>
                </c:pt>
                <c:pt idx="803">
                  <c:v>106.81256436745471</c:v>
                </c:pt>
                <c:pt idx="804">
                  <c:v>106.81269682033174</c:v>
                </c:pt>
                <c:pt idx="805">
                  <c:v>106.81282927028336</c:v>
                </c:pt>
                <c:pt idx="806">
                  <c:v>106.81296171730959</c:v>
                </c:pt>
                <c:pt idx="807">
                  <c:v>106.8130941614105</c:v>
                </c:pt>
                <c:pt idx="808">
                  <c:v>106.81322660258613</c:v>
                </c:pt>
                <c:pt idx="809">
                  <c:v>106.81335904083646</c:v>
                </c:pt>
                <c:pt idx="810">
                  <c:v>106.81349147616156</c:v>
                </c:pt>
                <c:pt idx="811">
                  <c:v>106.81362390856148</c:v>
                </c:pt>
                <c:pt idx="812">
                  <c:v>106.81375633803624</c:v>
                </c:pt>
                <c:pt idx="813">
                  <c:v>106.81388876458588</c:v>
                </c:pt>
                <c:pt idx="814">
                  <c:v>106.81402118821043</c:v>
                </c:pt>
                <c:pt idx="815">
                  <c:v>106.81415360890993</c:v>
                </c:pt>
                <c:pt idx="816">
                  <c:v>106.81428602668443</c:v>
                </c:pt>
                <c:pt idx="817">
                  <c:v>106.81441844153392</c:v>
                </c:pt>
                <c:pt idx="818">
                  <c:v>106.81455085345848</c:v>
                </c:pt>
                <c:pt idx="819">
                  <c:v>106.81468326245815</c:v>
                </c:pt>
                <c:pt idx="820">
                  <c:v>106.81481566853294</c:v>
                </c:pt>
                <c:pt idx="821">
                  <c:v>106.81494807168288</c:v>
                </c:pt>
                <c:pt idx="822">
                  <c:v>106.81508047190802</c:v>
                </c:pt>
                <c:pt idx="823">
                  <c:v>106.81521286920841</c:v>
                </c:pt>
                <c:pt idx="824">
                  <c:v>106.81534526358406</c:v>
                </c:pt>
                <c:pt idx="825">
                  <c:v>106.81547765503502</c:v>
                </c:pt>
                <c:pt idx="826">
                  <c:v>106.81561004356132</c:v>
                </c:pt>
                <c:pt idx="827">
                  <c:v>106.815742429163</c:v>
                </c:pt>
                <c:pt idx="828">
                  <c:v>106.81587481184009</c:v>
                </c:pt>
                <c:pt idx="829">
                  <c:v>106.81600719159263</c:v>
                </c:pt>
                <c:pt idx="830">
                  <c:v>106.81613956842067</c:v>
                </c:pt>
                <c:pt idx="831">
                  <c:v>106.81627194232422</c:v>
                </c:pt>
                <c:pt idx="832">
                  <c:v>106.81640431330332</c:v>
                </c:pt>
                <c:pt idx="833">
                  <c:v>106.81653668135802</c:v>
                </c:pt>
                <c:pt idx="834">
                  <c:v>106.81666904648836</c:v>
                </c:pt>
                <c:pt idx="835">
                  <c:v>106.81680140869435</c:v>
                </c:pt>
                <c:pt idx="836">
                  <c:v>106.81693376797602</c:v>
                </c:pt>
                <c:pt idx="837">
                  <c:v>106.81706612433345</c:v>
                </c:pt>
                <c:pt idx="838">
                  <c:v>106.81719847776664</c:v>
                </c:pt>
                <c:pt idx="839">
                  <c:v>106.81733082827566</c:v>
                </c:pt>
                <c:pt idx="840">
                  <c:v>106.8174631758605</c:v>
                </c:pt>
                <c:pt idx="841">
                  <c:v>106.81759552052122</c:v>
                </c:pt>
                <c:pt idx="842">
                  <c:v>106.81772786225787</c:v>
                </c:pt>
                <c:pt idx="843">
                  <c:v>106.81786020107046</c:v>
                </c:pt>
                <c:pt idx="844">
                  <c:v>106.81799253695903</c:v>
                </c:pt>
                <c:pt idx="845">
                  <c:v>106.81812486992362</c:v>
                </c:pt>
                <c:pt idx="846">
                  <c:v>106.81825719996428</c:v>
                </c:pt>
                <c:pt idx="847">
                  <c:v>106.81838952708102</c:v>
                </c:pt>
                <c:pt idx="848">
                  <c:v>106.8185218512739</c:v>
                </c:pt>
                <c:pt idx="849">
                  <c:v>106.81865417254295</c:v>
                </c:pt>
                <c:pt idx="850">
                  <c:v>106.81878649088819</c:v>
                </c:pt>
                <c:pt idx="851">
                  <c:v>106.81891880630967</c:v>
                </c:pt>
                <c:pt idx="852">
                  <c:v>106.81905111880739</c:v>
                </c:pt>
                <c:pt idx="853">
                  <c:v>106.81918342838145</c:v>
                </c:pt>
                <c:pt idx="854">
                  <c:v>106.81931573503185</c:v>
                </c:pt>
                <c:pt idx="855">
                  <c:v>106.81944803875862</c:v>
                </c:pt>
                <c:pt idx="856">
                  <c:v>106.81958033956181</c:v>
                </c:pt>
                <c:pt idx="857">
                  <c:v>106.81971263744144</c:v>
                </c:pt>
                <c:pt idx="858">
                  <c:v>106.81984493239757</c:v>
                </c:pt>
                <c:pt idx="859">
                  <c:v>106.81997722443023</c:v>
                </c:pt>
                <c:pt idx="860">
                  <c:v>106.82010951353942</c:v>
                </c:pt>
                <c:pt idx="861">
                  <c:v>106.82024179972521</c:v>
                </c:pt>
                <c:pt idx="862">
                  <c:v>106.82037408298764</c:v>
                </c:pt>
                <c:pt idx="863">
                  <c:v>106.82050636332674</c:v>
                </c:pt>
                <c:pt idx="864">
                  <c:v>106.82063864074252</c:v>
                </c:pt>
                <c:pt idx="865">
                  <c:v>106.82077091523504</c:v>
                </c:pt>
                <c:pt idx="866">
                  <c:v>106.82090318680434</c:v>
                </c:pt>
                <c:pt idx="867">
                  <c:v>106.82103545545046</c:v>
                </c:pt>
                <c:pt idx="868">
                  <c:v>106.8211677211734</c:v>
                </c:pt>
                <c:pt idx="869">
                  <c:v>106.82129998397323</c:v>
                </c:pt>
                <c:pt idx="870">
                  <c:v>106.82143224384997</c:v>
                </c:pt>
                <c:pt idx="871">
                  <c:v>106.82156450080365</c:v>
                </c:pt>
                <c:pt idx="872">
                  <c:v>106.82169675483433</c:v>
                </c:pt>
                <c:pt idx="873">
                  <c:v>106.82182900594204</c:v>
                </c:pt>
                <c:pt idx="874">
                  <c:v>106.8219612541268</c:v>
                </c:pt>
                <c:pt idx="875">
                  <c:v>106.82209349938864</c:v>
                </c:pt>
                <c:pt idx="876">
                  <c:v>106.82222574172762</c:v>
                </c:pt>
                <c:pt idx="877">
                  <c:v>106.82235798114375</c:v>
                </c:pt>
                <c:pt idx="878">
                  <c:v>106.8224902176371</c:v>
                </c:pt>
                <c:pt idx="879">
                  <c:v>106.82262245120768</c:v>
                </c:pt>
                <c:pt idx="880">
                  <c:v>106.82275468185554</c:v>
                </c:pt>
                <c:pt idx="881">
                  <c:v>106.8228869095807</c:v>
                </c:pt>
                <c:pt idx="882">
                  <c:v>106.82301913438319</c:v>
                </c:pt>
                <c:pt idx="883">
                  <c:v>106.82315135626307</c:v>
                </c:pt>
                <c:pt idx="884">
                  <c:v>106.82328357522037</c:v>
                </c:pt>
                <c:pt idx="885">
                  <c:v>106.8234157912551</c:v>
                </c:pt>
                <c:pt idx="886">
                  <c:v>106.82354800436734</c:v>
                </c:pt>
                <c:pt idx="887">
                  <c:v>106.82368021455709</c:v>
                </c:pt>
                <c:pt idx="888">
                  <c:v>106.8238124218244</c:v>
                </c:pt>
                <c:pt idx="889">
                  <c:v>106.82394462616929</c:v>
                </c:pt>
                <c:pt idx="890">
                  <c:v>106.82407682759182</c:v>
                </c:pt>
                <c:pt idx="891">
                  <c:v>106.82420902609202</c:v>
                </c:pt>
                <c:pt idx="892">
                  <c:v>106.82434122166994</c:v>
                </c:pt>
                <c:pt idx="893">
                  <c:v>106.82447341432557</c:v>
                </c:pt>
                <c:pt idx="894">
                  <c:v>106.82460560405897</c:v>
                </c:pt>
                <c:pt idx="895">
                  <c:v>106.82473779087017</c:v>
                </c:pt>
                <c:pt idx="896">
                  <c:v>106.82486997475924</c:v>
                </c:pt>
                <c:pt idx="897">
                  <c:v>106.82500215572617</c:v>
                </c:pt>
                <c:pt idx="898">
                  <c:v>106.82513433377103</c:v>
                </c:pt>
                <c:pt idx="899">
                  <c:v>106.82526650889383</c:v>
                </c:pt>
                <c:pt idx="900">
                  <c:v>106.82539868109461</c:v>
                </c:pt>
                <c:pt idx="901">
                  <c:v>106.82553085037343</c:v>
                </c:pt>
                <c:pt idx="902">
                  <c:v>106.82566301673029</c:v>
                </c:pt>
                <c:pt idx="903">
                  <c:v>106.82579518016524</c:v>
                </c:pt>
                <c:pt idx="904">
                  <c:v>106.82592734067835</c:v>
                </c:pt>
                <c:pt idx="905">
                  <c:v>106.82605949826961</c:v>
                </c:pt>
                <c:pt idx="906">
                  <c:v>106.82619165293906</c:v>
                </c:pt>
                <c:pt idx="907">
                  <c:v>106.82632380468677</c:v>
                </c:pt>
                <c:pt idx="908">
                  <c:v>106.82645595351273</c:v>
                </c:pt>
                <c:pt idx="909">
                  <c:v>106.82658809941701</c:v>
                </c:pt>
                <c:pt idx="910">
                  <c:v>106.82672024239962</c:v>
                </c:pt>
                <c:pt idx="911">
                  <c:v>106.8268523824606</c:v>
                </c:pt>
                <c:pt idx="912">
                  <c:v>106.82698451960002</c:v>
                </c:pt>
                <c:pt idx="913">
                  <c:v>106.82711665381788</c:v>
                </c:pt>
                <c:pt idx="914">
                  <c:v>106.82724878511422</c:v>
                </c:pt>
                <c:pt idx="915">
                  <c:v>106.82738091348909</c:v>
                </c:pt>
                <c:pt idx="916">
                  <c:v>106.82751303894253</c:v>
                </c:pt>
                <c:pt idx="917">
                  <c:v>106.82764516147455</c:v>
                </c:pt>
                <c:pt idx="918">
                  <c:v>106.8277772810852</c:v>
                </c:pt>
                <c:pt idx="919">
                  <c:v>106.8279093977745</c:v>
                </c:pt>
                <c:pt idx="920">
                  <c:v>106.82804151154252</c:v>
                </c:pt>
                <c:pt idx="921">
                  <c:v>106.82817362238927</c:v>
                </c:pt>
                <c:pt idx="922">
                  <c:v>106.8283057303148</c:v>
                </c:pt>
                <c:pt idx="923">
                  <c:v>106.82843783531914</c:v>
                </c:pt>
                <c:pt idx="924">
                  <c:v>106.82856993740232</c:v>
                </c:pt>
                <c:pt idx="925">
                  <c:v>106.82870203656438</c:v>
                </c:pt>
                <c:pt idx="926">
                  <c:v>106.82883413280534</c:v>
                </c:pt>
                <c:pt idx="927">
                  <c:v>106.82896622612527</c:v>
                </c:pt>
                <c:pt idx="928">
                  <c:v>106.82909831652418</c:v>
                </c:pt>
                <c:pt idx="929">
                  <c:v>106.8292304040021</c:v>
                </c:pt>
                <c:pt idx="930">
                  <c:v>106.82936248855908</c:v>
                </c:pt>
                <c:pt idx="931">
                  <c:v>106.82949457019515</c:v>
                </c:pt>
                <c:pt idx="932">
                  <c:v>106.82962664891038</c:v>
                </c:pt>
                <c:pt idx="933">
                  <c:v>106.82975872470473</c:v>
                </c:pt>
                <c:pt idx="934">
                  <c:v>106.82989079757833</c:v>
                </c:pt>
                <c:pt idx="935">
                  <c:v>106.83002286753114</c:v>
                </c:pt>
                <c:pt idx="936">
                  <c:v>106.83015493456323</c:v>
                </c:pt>
                <c:pt idx="937">
                  <c:v>106.83028699867462</c:v>
                </c:pt>
                <c:pt idx="938">
                  <c:v>106.83041905986535</c:v>
                </c:pt>
                <c:pt idx="939">
                  <c:v>106.83055111813547</c:v>
                </c:pt>
                <c:pt idx="940">
                  <c:v>106.830683173485</c:v>
                </c:pt>
                <c:pt idx="941">
                  <c:v>106.83081522591397</c:v>
                </c:pt>
                <c:pt idx="942">
                  <c:v>106.83094727542243</c:v>
                </c:pt>
                <c:pt idx="943">
                  <c:v>106.83107932201042</c:v>
                </c:pt>
                <c:pt idx="944">
                  <c:v>106.83121136567796</c:v>
                </c:pt>
                <c:pt idx="945">
                  <c:v>106.83134340642509</c:v>
                </c:pt>
                <c:pt idx="946">
                  <c:v>106.83147544425186</c:v>
                </c:pt>
                <c:pt idx="947">
                  <c:v>106.83160747915829</c:v>
                </c:pt>
                <c:pt idx="948">
                  <c:v>106.83173951114442</c:v>
                </c:pt>
                <c:pt idx="949">
                  <c:v>106.8318715402103</c:v>
                </c:pt>
                <c:pt idx="950">
                  <c:v>106.83200356635594</c:v>
                </c:pt>
                <c:pt idx="951">
                  <c:v>106.83213558958138</c:v>
                </c:pt>
                <c:pt idx="952">
                  <c:v>106.83226760988669</c:v>
                </c:pt>
                <c:pt idx="953">
                  <c:v>106.83239962727187</c:v>
                </c:pt>
                <c:pt idx="954">
                  <c:v>106.83253164173696</c:v>
                </c:pt>
                <c:pt idx="955">
                  <c:v>106.83266365328198</c:v>
                </c:pt>
                <c:pt idx="956">
                  <c:v>106.83279566190701</c:v>
                </c:pt>
                <c:pt idx="957">
                  <c:v>106.83292766761205</c:v>
                </c:pt>
                <c:pt idx="958">
                  <c:v>106.83305967039716</c:v>
                </c:pt>
                <c:pt idx="959">
                  <c:v>106.83319167026238</c:v>
                </c:pt>
                <c:pt idx="960">
                  <c:v>106.83332366720771</c:v>
                </c:pt>
                <c:pt idx="961">
                  <c:v>106.83345566123319</c:v>
                </c:pt>
                <c:pt idx="962">
                  <c:v>106.83358765233889</c:v>
                </c:pt>
                <c:pt idx="963">
                  <c:v>106.83371964052481</c:v>
                </c:pt>
                <c:pt idx="964">
                  <c:v>106.83385162579101</c:v>
                </c:pt>
                <c:pt idx="965">
                  <c:v>106.83398360813753</c:v>
                </c:pt>
                <c:pt idx="966">
                  <c:v>106.83411558756437</c:v>
                </c:pt>
                <c:pt idx="967">
                  <c:v>106.83424756407162</c:v>
                </c:pt>
                <c:pt idx="968">
                  <c:v>106.83437953765926</c:v>
                </c:pt>
                <c:pt idx="969">
                  <c:v>106.83451150832735</c:v>
                </c:pt>
                <c:pt idx="970">
                  <c:v>106.83464347607594</c:v>
                </c:pt>
                <c:pt idx="971">
                  <c:v>106.83477544090503</c:v>
                </c:pt>
                <c:pt idx="972">
                  <c:v>106.83490740281471</c:v>
                </c:pt>
                <c:pt idx="973">
                  <c:v>106.83503936180496</c:v>
                </c:pt>
                <c:pt idx="974">
                  <c:v>106.83517131787585</c:v>
                </c:pt>
                <c:pt idx="975">
                  <c:v>106.83530327102739</c:v>
                </c:pt>
                <c:pt idx="976">
                  <c:v>106.83543522125963</c:v>
                </c:pt>
                <c:pt idx="977">
                  <c:v>106.83556716857262</c:v>
                </c:pt>
                <c:pt idx="978">
                  <c:v>106.8356991129664</c:v>
                </c:pt>
                <c:pt idx="979">
                  <c:v>106.83583105444096</c:v>
                </c:pt>
                <c:pt idx="980">
                  <c:v>106.83596299299637</c:v>
                </c:pt>
                <c:pt idx="981">
                  <c:v>106.83609492863266</c:v>
                </c:pt>
                <c:pt idx="982">
                  <c:v>106.83622686134987</c:v>
                </c:pt>
                <c:pt idx="983">
                  <c:v>106.83635879114802</c:v>
                </c:pt>
                <c:pt idx="984">
                  <c:v>106.83649071802716</c:v>
                </c:pt>
                <c:pt idx="985">
                  <c:v>106.83662264198732</c:v>
                </c:pt>
                <c:pt idx="986">
                  <c:v>106.83675456302855</c:v>
                </c:pt>
                <c:pt idx="987">
                  <c:v>106.83688648115086</c:v>
                </c:pt>
                <c:pt idx="988">
                  <c:v>106.83701839635428</c:v>
                </c:pt>
                <c:pt idx="989">
                  <c:v>106.8371503086389</c:v>
                </c:pt>
                <c:pt idx="990">
                  <c:v>106.8372822180047</c:v>
                </c:pt>
                <c:pt idx="991">
                  <c:v>106.83741412445174</c:v>
                </c:pt>
                <c:pt idx="992">
                  <c:v>106.83754602798005</c:v>
                </c:pt>
                <c:pt idx="993">
                  <c:v>106.83767792858967</c:v>
                </c:pt>
                <c:pt idx="994">
                  <c:v>106.83780982628063</c:v>
                </c:pt>
                <c:pt idx="995">
                  <c:v>106.83794172105297</c:v>
                </c:pt>
                <c:pt idx="996">
                  <c:v>106.83807361290674</c:v>
                </c:pt>
                <c:pt idx="997">
                  <c:v>106.83820550184194</c:v>
                </c:pt>
                <c:pt idx="998">
                  <c:v>106.83833738785863</c:v>
                </c:pt>
                <c:pt idx="999">
                  <c:v>106.83846927095685</c:v>
                </c:pt>
                <c:pt idx="1000">
                  <c:v>106.83860115113661</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Calculs!$AG$4:$AG$1004</c:f>
              <c:numCache>
                <c:formatCode>0.00</c:formatCode>
                <c:ptCount val="1001"/>
                <c:pt idx="0">
                  <c:v>0</c:v>
                </c:pt>
                <c:pt idx="1">
                  <c:v>-25.892051581180624</c:v>
                </c:pt>
                <c:pt idx="2">
                  <c:v>-25.833633942351064</c:v>
                </c:pt>
                <c:pt idx="3">
                  <c:v>-25.775457636618384</c:v>
                </c:pt>
                <c:pt idx="4">
                  <c:v>-25.717521325383085</c:v>
                </c:pt>
                <c:pt idx="5">
                  <c:v>-25.659823679294568</c:v>
                </c:pt>
                <c:pt idx="6">
                  <c:v>-25.602363378173756</c:v>
                </c:pt>
                <c:pt idx="7">
                  <c:v>-25.545139110936617</c:v>
                </c:pt>
                <c:pt idx="8">
                  <c:v>-25.488149575518349</c:v>
                </c:pt>
                <c:pt idx="9">
                  <c:v>-25.431393478798263</c:v>
                </c:pt>
                <c:pt idx="10">
                  <c:v>-25.374869536525495</c:v>
                </c:pt>
                <c:pt idx="11">
                  <c:v>-25.318770091961312</c:v>
                </c:pt>
                <c:pt idx="12">
                  <c:v>-25.263090402823821</c:v>
                </c:pt>
                <c:pt idx="13">
                  <c:v>-25.207632147672136</c:v>
                </c:pt>
                <c:pt idx="14">
                  <c:v>-25.152394160415056</c:v>
                </c:pt>
                <c:pt idx="15">
                  <c:v>-25.097375282642489</c:v>
                </c:pt>
                <c:pt idx="16">
                  <c:v>-25.042574363564128</c:v>
                </c:pt>
                <c:pt idx="17">
                  <c:v>-24.987990259948596</c:v>
                </c:pt>
                <c:pt idx="18">
                  <c:v>-24.933621836063267</c:v>
                </c:pt>
                <c:pt idx="19">
                  <c:v>-24.879467963614545</c:v>
                </c:pt>
                <c:pt idx="20">
                  <c:v>-24.825527521688755</c:v>
                </c:pt>
                <c:pt idx="21">
                  <c:v>-24.771702533188623</c:v>
                </c:pt>
                <c:pt idx="22">
                  <c:v>-24.717993574130311</c:v>
                </c:pt>
                <c:pt idx="23">
                  <c:v>-24.664498076060728</c:v>
                </c:pt>
                <c:pt idx="24">
                  <c:v>-24.611214907056251</c:v>
                </c:pt>
                <c:pt idx="25">
                  <c:v>-24.558142942674152</c:v>
                </c:pt>
                <c:pt idx="26">
                  <c:v>-24.505281065892689</c:v>
                </c:pt>
                <c:pt idx="27">
                  <c:v>-24.452628167051639</c:v>
                </c:pt>
                <c:pt idx="28">
                  <c:v>-24.400183143793491</c:v>
                </c:pt>
                <c:pt idx="29">
                  <c:v>-24.3479449010051</c:v>
                </c:pt>
                <c:pt idx="30">
                  <c:v>-24.295912350759952</c:v>
                </c:pt>
                <c:pt idx="31">
                  <c:v>-24.244084412260911</c:v>
                </c:pt>
                <c:pt idx="32">
                  <c:v>-24.19246001178351</c:v>
                </c:pt>
                <c:pt idx="33">
                  <c:v>-24.141038082619772</c:v>
                </c:pt>
                <c:pt idx="34">
                  <c:v>-24.089817565022571</c:v>
                </c:pt>
                <c:pt idx="35">
                  <c:v>-24.038797406150422</c:v>
                </c:pt>
                <c:pt idx="36">
                  <c:v>-23.9879765600129</c:v>
                </c:pt>
                <c:pt idx="37">
                  <c:v>-23.937353987416465</c:v>
                </c:pt>
                <c:pt idx="38">
                  <c:v>-23.886928655910786</c:v>
                </c:pt>
                <c:pt idx="39">
                  <c:v>-23.836699539735633</c:v>
                </c:pt>
                <c:pt idx="40">
                  <c:v>-23.786665619768208</c:v>
                </c:pt>
                <c:pt idx="41">
                  <c:v>-23.736825883470875</c:v>
                </c:pt>
                <c:pt idx="42">
                  <c:v>-23.687179324839551</c:v>
                </c:pt>
                <c:pt idx="43">
                  <c:v>-23.637724944352389</c:v>
                </c:pt>
                <c:pt idx="44">
                  <c:v>-23.588461748919023</c:v>
                </c:pt>
                <c:pt idx="45">
                  <c:v>-23.539388751830224</c:v>
                </c:pt>
                <c:pt idx="46">
                  <c:v>-23.490504972708102</c:v>
                </c:pt>
                <c:pt idx="47">
                  <c:v>-23.441809437456619</c:v>
                </c:pt>
                <c:pt idx="48">
                  <c:v>-23.393301178212678</c:v>
                </c:pt>
                <c:pt idx="49">
                  <c:v>-23.344979233297572</c:v>
                </c:pt>
                <c:pt idx="50">
                  <c:v>-23.296842647168887</c:v>
                </c:pt>
                <c:pt idx="51">
                  <c:v>-23.248890470372892</c:v>
                </c:pt>
                <c:pt idx="52">
                  <c:v>-23.20112175949729</c:v>
                </c:pt>
                <c:pt idx="53">
                  <c:v>-23.153535577124419</c:v>
                </c:pt>
                <c:pt idx="54">
                  <c:v>-23.106130991784852</c:v>
                </c:pt>
                <c:pt idx="55">
                  <c:v>-23.058907077911456</c:v>
                </c:pt>
                <c:pt idx="56">
                  <c:v>-23.011862915793834</c:v>
                </c:pt>
                <c:pt idx="57">
                  <c:v>-22.964997591533169</c:v>
                </c:pt>
                <c:pt idx="58">
                  <c:v>-22.918310196997489</c:v>
                </c:pt>
                <c:pt idx="59">
                  <c:v>-22.871799829777281</c:v>
                </c:pt>
                <c:pt idx="60">
                  <c:v>-22.825465593141598</c:v>
                </c:pt>
                <c:pt idx="61">
                  <c:v>-22.779306595994449</c:v>
                </c:pt>
                <c:pt idx="62">
                  <c:v>-22.733321952831645</c:v>
                </c:pt>
                <c:pt idx="63">
                  <c:v>-22.687510783697991</c:v>
                </c:pt>
                <c:pt idx="64">
                  <c:v>-22.641872214144868</c:v>
                </c:pt>
                <c:pt idx="65">
                  <c:v>-22.596405375188198</c:v>
                </c:pt>
                <c:pt idx="66">
                  <c:v>-22.5511094032668</c:v>
                </c:pt>
                <c:pt idx="67">
                  <c:v>-22.505983440201007</c:v>
                </c:pt>
                <c:pt idx="68">
                  <c:v>-22.461026633151818</c:v>
                </c:pt>
                <c:pt idx="69">
                  <c:v>-22.41623813458024</c:v>
                </c:pt>
                <c:pt idx="70">
                  <c:v>-22.371617102207125</c:v>
                </c:pt>
                <c:pt idx="71">
                  <c:v>-22.32716269897324</c:v>
                </c:pt>
                <c:pt idx="72">
                  <c:v>-22.282874092999791</c:v>
                </c:pt>
                <c:pt idx="73">
                  <c:v>-22.238750457549195</c:v>
                </c:pt>
                <c:pt idx="74">
                  <c:v>-22.194790970986283</c:v>
                </c:pt>
                <c:pt idx="75">
                  <c:v>-22.150994816739782</c:v>
                </c:pt>
                <c:pt idx="76">
                  <c:v>-22.10736118326416</c:v>
                </c:pt>
                <c:pt idx="77">
                  <c:v>-22.06388926400178</c:v>
                </c:pt>
                <c:pt idx="78">
                  <c:v>-22.020578257345377</c:v>
                </c:pt>
                <c:pt idx="79">
                  <c:v>-21.977427366600939</c:v>
                </c:pt>
                <c:pt idx="80">
                  <c:v>-21.934435799950762</c:v>
                </c:pt>
                <c:pt idx="81">
                  <c:v>-21.891602770417002</c:v>
                </c:pt>
                <c:pt idx="82">
                  <c:v>-21.848927495825397</c:v>
                </c:pt>
                <c:pt idx="83">
                  <c:v>-21.806409198769337</c:v>
                </c:pt>
                <c:pt idx="84">
                  <c:v>-21.764047106574303</c:v>
                </c:pt>
                <c:pt idx="85">
                  <c:v>-21.72184045126254</c:v>
                </c:pt>
                <c:pt idx="86">
                  <c:v>-21.679788469518094</c:v>
                </c:pt>
                <c:pt idx="87">
                  <c:v>-21.637890402652062</c:v>
                </c:pt>
                <c:pt idx="88">
                  <c:v>-21.596145496568255</c:v>
                </c:pt>
                <c:pt idx="89">
                  <c:v>-21.554553001729051</c:v>
                </c:pt>
                <c:pt idx="90">
                  <c:v>-21.513112173121602</c:v>
                </c:pt>
                <c:pt idx="91">
                  <c:v>-21.471822270224294</c:v>
                </c:pt>
                <c:pt idx="92">
                  <c:v>-21.430682556973519</c:v>
                </c:pt>
                <c:pt idx="93">
                  <c:v>-21.389692301730726</c:v>
                </c:pt>
                <c:pt idx="94">
                  <c:v>-21.348850777249705</c:v>
                </c:pt>
                <c:pt idx="95">
                  <c:v>-21.308157260644215</c:v>
                </c:pt>
                <c:pt idx="96">
                  <c:v>-21.267611033355887</c:v>
                </c:pt>
                <c:pt idx="97">
                  <c:v>-21.227211381122309</c:v>
                </c:pt>
                <c:pt idx="98">
                  <c:v>-21.186957593945451</c:v>
                </c:pt>
                <c:pt idx="99">
                  <c:v>-21.146848966060404</c:v>
                </c:pt>
                <c:pt idx="100">
                  <c:v>-21.10688479590425</c:v>
                </c:pt>
                <c:pt idx="101">
                  <c:v>-21.067064386085313</c:v>
                </c:pt>
                <c:pt idx="102">
                  <c:v>-20.673526180435879</c:v>
                </c:pt>
                <c:pt idx="103">
                  <c:v>-20.293895197196999</c:v>
                </c:pt>
                <c:pt idx="104">
                  <c:v>-19.927516926074745</c:v>
                </c:pt>
                <c:pt idx="105">
                  <c:v>-19.573774235977311</c:v>
                </c:pt>
                <c:pt idx="106">
                  <c:v>-19.232084752144033</c:v>
                </c:pt>
                <c:pt idx="107">
                  <c:v>-18.901898440432348</c:v>
                </c:pt>
                <c:pt idx="108">
                  <c:v>-18.582695379767209</c:v>
                </c:pt>
                <c:pt idx="109">
                  <c:v>-18.273983705660044</c:v>
                </c:pt>
                <c:pt idx="110">
                  <c:v>-17.975297709393189</c:v>
                </c:pt>
                <c:pt idx="111">
                  <c:v>-17.686196078967271</c:v>
                </c:pt>
                <c:pt idx="112">
                  <c:v>-17.406260269245074</c:v>
                </c:pt>
                <c:pt idx="113">
                  <c:v>-17.135092989915517</c:v>
                </c:pt>
                <c:pt idx="114">
                  <c:v>-16.872316800962665</c:v>
                </c:pt>
                <c:pt idx="115">
                  <c:v>-16.617572806271493</c:v>
                </c:pt>
                <c:pt idx="116">
                  <c:v>-16.370519436847751</c:v>
                </c:pt>
                <c:pt idx="117">
                  <c:v>-16.130831315884624</c:v>
                </c:pt>
                <c:pt idx="118">
                  <c:v>-15.898198198583941</c:v>
                </c:pt>
                <c:pt idx="119">
                  <c:v>-15.672323980243148</c:v>
                </c:pt>
                <c:pt idx="120">
                  <c:v>-15.452925766658343</c:v>
                </c:pt>
                <c:pt idx="121">
                  <c:v>-15.239733001375612</c:v>
                </c:pt>
                <c:pt idx="122">
                  <c:v>-15.032486644752595</c:v>
                </c:pt>
                <c:pt idx="123">
                  <c:v>-14.830938400175611</c:v>
                </c:pt>
                <c:pt idx="124">
                  <c:v>-14.634849983118659</c:v>
                </c:pt>
                <c:pt idx="125">
                  <c:v>-14.443992429033315</c:v>
                </c:pt>
                <c:pt idx="126">
                  <c:v>-14.258145436326206</c:v>
                </c:pt>
                <c:pt idx="127">
                  <c:v>-14.077096740916495</c:v>
                </c:pt>
                <c:pt idx="128">
                  <c:v>-13.900641519072192</c:v>
                </c:pt>
                <c:pt idx="129">
                  <c:v>-13.728581815403022</c:v>
                </c:pt>
                <c:pt idx="130">
                  <c:v>-13.560725993041675</c:v>
                </c:pt>
                <c:pt idx="131">
                  <c:v>-13.396888203175301</c:v>
                </c:pt>
                <c:pt idx="132">
                  <c:v>-13.236887871197293</c:v>
                </c:pt>
                <c:pt idx="133">
                  <c:v>-13.080549196836383</c:v>
                </c:pt>
                <c:pt idx="134">
                  <c:v>-12.927700665687306</c:v>
                </c:pt>
                <c:pt idx="135">
                  <c:v>-12.778174569615118</c:v>
                </c:pt>
                <c:pt idx="136">
                  <c:v>-12.631806533535133</c:v>
                </c:pt>
                <c:pt idx="137">
                  <c:v>-12.488435046082291</c:v>
                </c:pt>
                <c:pt idx="138">
                  <c:v>-12.347900991678534</c:v>
                </c:pt>
                <c:pt idx="139">
                  <c:v>-12.210047181485226</c:v>
                </c:pt>
                <c:pt idx="140">
                  <c:v>-12.074717880689727</c:v>
                </c:pt>
                <c:pt idx="141">
                  <c:v>-11.941758329522154</c:v>
                </c:pt>
                <c:pt idx="142">
                  <c:v>-11.811014255330747</c:v>
                </c:pt>
                <c:pt idx="143">
                  <c:v>-11.68233137296291</c:v>
                </c:pt>
                <c:pt idx="144">
                  <c:v>-11.555554870605606</c:v>
                </c:pt>
                <c:pt idx="145">
                  <c:v>-11.430528878134643</c:v>
                </c:pt>
                <c:pt idx="146">
                  <c:v>-11.307095914910658</c:v>
                </c:pt>
                <c:pt idx="147">
                  <c:v>-11.185096313842497</c:v>
                </c:pt>
                <c:pt idx="148">
                  <c:v>-11.064367618421411</c:v>
                </c:pt>
                <c:pt idx="149">
                  <c:v>-10.944743949317136</c:v>
                </c:pt>
                <c:pt idx="150">
                  <c:v>-10.826055337027004</c:v>
                </c:pt>
                <c:pt idx="151">
                  <c:v>-10.708127016991643</c:v>
                </c:pt>
                <c:pt idx="152">
                  <c:v>-10.59077868354753</c:v>
                </c:pt>
                <c:pt idx="153">
                  <c:v>-10.473823699094449</c:v>
                </c:pt>
                <c:pt idx="154">
                  <c:v>-10.357068254934315</c:v>
                </c:pt>
                <c:pt idx="155">
                  <c:v>-10.240310480413642</c:v>
                </c:pt>
                <c:pt idx="156">
                  <c:v>-10.123339497307418</c:v>
                </c:pt>
                <c:pt idx="157">
                  <c:v>-10.005934416858398</c:v>
                </c:pt>
                <c:pt idx="158">
                  <c:v>-9.8878632775843176</c:v>
                </c:pt>
                <c:pt idx="159">
                  <c:v>-9.7688819229491131</c:v>
                </c:pt>
                <c:pt idx="160">
                  <c:v>-9.6487328193412445</c:v>
                </c:pt>
                <c:pt idx="161">
                  <c:v>-9.527143816607639</c:v>
                </c:pt>
                <c:pt idx="162">
                  <c:v>-9.4038268557703582</c:v>
                </c:pt>
                <c:pt idx="163">
                  <c:v>-9.2784766316434109</c:v>
                </c:pt>
                <c:pt idx="164">
                  <c:v>-9.1507692220316059</c:v>
                </c:pt>
                <c:pt idx="165">
                  <c:v>-9.0203607002236339</c:v>
                </c:pt>
                <c:pt idx="166">
                  <c:v>-8.8868857538056805</c:v>
                </c:pt>
                <c:pt idx="167">
                  <c:v>-8.7499563406661167</c:v>
                </c:pt>
                <c:pt idx="168">
                  <c:v>-8.6091604227029723</c:v>
                </c:pt>
                <c:pt idx="169">
                  <c:v>-8.4640608294632926</c:v>
                </c:pt>
                <c:pt idx="170">
                  <c:v>-8.3141943180097382</c:v>
                </c:pt>
                <c:pt idx="171">
                  <c:v>-8.1590709119624236</c:v>
                </c:pt>
                <c:pt idx="172">
                  <c:v>-7.9981736220622581</c:v>
                </c:pt>
                <c:pt idx="173">
                  <c:v>-7.8309586727637921</c:v>
                </c:pt>
                <c:pt idx="174">
                  <c:v>-7.6568563840801067</c:v>
                </c:pt>
                <c:pt idx="175">
                  <c:v>-7.475272884614812</c:v>
                </c:pt>
                <c:pt idx="176">
                  <c:v>-7.2855928593793609</c:v>
                </c:pt>
                <c:pt idx="177">
                  <c:v>-7.0871835628887663</c:v>
                </c:pt>
                <c:pt idx="178">
                  <c:v>-6.8794003515607924</c:v>
                </c:pt>
                <c:pt idx="179">
                  <c:v>-6.6615940059339032</c:v>
                </c:pt>
                <c:pt idx="180">
                  <c:v>-6.4331201177237949</c:v>
                </c:pt>
                <c:pt idx="181">
                  <c:v>-6.1933508029558659</c:v>
                </c:pt>
                <c:pt idx="182">
                  <c:v>-5.9416889627607148</c:v>
                </c:pt>
                <c:pt idx="183">
                  <c:v>-5.677585239405917</c:v>
                </c:pt>
                <c:pt idx="184">
                  <c:v>-5.4005576981294041</c:v>
                </c:pt>
                <c:pt idx="185">
                  <c:v>-5.11021409790406</c:v>
                </c:pt>
                <c:pt idx="186">
                  <c:v>-4.8062763921250751</c:v>
                </c:pt>
                <c:pt idx="187">
                  <c:v>-4.48860682482528</c:v>
                </c:pt>
                <c:pt idx="188">
                  <c:v>-4.157234669515578</c:v>
                </c:pt>
                <c:pt idx="189">
                  <c:v>-3.8123823177228839</c:v>
                </c:pt>
                <c:pt idx="190">
                  <c:v>-3.4544890976642533</c:v>
                </c:pt>
                <c:pt idx="191">
                  <c:v>-3.0842309381866406</c:v>
                </c:pt>
                <c:pt idx="192">
                  <c:v>-2.7025338465275039</c:v>
                </c:pt>
                <c:pt idx="193">
                  <c:v>-2.3105791998642231</c:v>
                </c:pt>
                <c:pt idx="194">
                  <c:v>-1.9097991094811237</c:v>
                </c:pt>
                <c:pt idx="195">
                  <c:v>-1.5018606282555094</c:v>
                </c:pt>
                <c:pt idx="196">
                  <c:v>-1.0886383252641942</c:v>
                </c:pt>
                <c:pt idx="197">
                  <c:v>-0.67217568803192673</c:v>
                </c:pt>
                <c:pt idx="198">
                  <c:v>-0.2546368306392589</c:v>
                </c:pt>
                <c:pt idx="199">
                  <c:v>0.16174905052071981</c:v>
                </c:pt>
                <c:pt idx="200">
                  <c:v>0.57474726613923943</c:v>
                </c:pt>
                <c:pt idx="201">
                  <c:v>0.98217761747283838</c:v>
                </c:pt>
                <c:pt idx="202">
                  <c:v>1.3819710753557812</c:v>
                </c:pt>
                <c:pt idx="203">
                  <c:v>1.7722198136225205</c:v>
                </c:pt>
                <c:pt idx="204">
                  <c:v>2.1512179582327535</c:v>
                </c:pt>
                <c:pt idx="205">
                  <c:v>2.5174913466460689</c:v>
                </c:pt>
                <c:pt idx="206">
                  <c:v>2.8698156138453217</c:v>
                </c:pt>
                <c:pt idx="207">
                  <c:v>3.2072228915739913</c:v>
                </c:pt>
                <c:pt idx="208">
                  <c:v>3.5289982132484918</c:v>
                </c:pt>
                <c:pt idx="209">
                  <c:v>3.8346672893629696</c:v>
                </c:pt>
                <c:pt idx="210">
                  <c:v>4.1239776346758701</c:v>
                </c:pt>
                <c:pt idx="211">
                  <c:v>4.3968751070381291</c:v>
                </c:pt>
                <c:pt idx="212">
                  <c:v>4.6534778039527041</c:v>
                </c:pt>
                <c:pt idx="213">
                  <c:v>4.8940490155587737</c:v>
                </c:pt>
                <c:pt idx="214">
                  <c:v>5.1189706110204645</c:v>
                </c:pt>
                <c:pt idx="215">
                  <c:v>5.3287178904223254</c:v>
                </c:pt>
                <c:pt idx="216">
                  <c:v>5.5238366046977356</c:v>
                </c:pt>
                <c:pt idx="217">
                  <c:v>5.7049225566554886</c:v>
                </c:pt>
                <c:pt idx="218">
                  <c:v>5.8726039594437589</c:v>
                </c:pt>
                <c:pt idx="219">
                  <c:v>6.0275265479306501</c:v>
                </c:pt>
                <c:pt idx="220">
                  <c:v>6.1703413101470952</c:v>
                </c:pt>
                <c:pt idx="221">
                  <c:v>6.3016946230507287</c:v>
                </c:pt>
                <c:pt idx="222">
                  <c:v>6.4222205307532061</c:v>
                </c:pt>
                <c:pt idx="223">
                  <c:v>6.5325348852320335</c:v>
                </c:pt>
                <c:pt idx="224">
                  <c:v>6.6332310714532827</c:v>
                </c:pt>
                <c:pt idx="225">
                  <c:v>6.7248770540544527</c:v>
                </c:pt>
                <c:pt idx="226">
                  <c:v>6.8080135059581224</c:v>
                </c:pt>
                <c:pt idx="227">
                  <c:v>6.8831528065114354</c:v>
                </c:pt>
                <c:pt idx="228">
                  <c:v>6.9507787251289628</c:v>
                </c:pt>
                <c:pt idx="229">
                  <c:v>7.0113466340518142</c:v>
                </c:pt>
                <c:pt idx="230">
                  <c:v>7.0652841195445841</c:v>
                </c:pt>
                <c:pt idx="231">
                  <c:v>7.1129918839922093</c:v>
                </c:pt>
                <c:pt idx="232">
                  <c:v>7.1548448516666436</c:v>
                </c:pt>
                <c:pt idx="233">
                  <c:v>7.1911934083980729</c:v>
                </c:pt>
                <c:pt idx="234">
                  <c:v>7.2223647201543573</c:v>
                </c:pt>
                <c:pt idx="235">
                  <c:v>7.2486640878430757</c:v>
                </c:pt>
                <c:pt idx="236">
                  <c:v>7.270376305781765</c:v>
                </c:pt>
                <c:pt idx="237">
                  <c:v>7.2877669995229821</c:v>
                </c:pt>
                <c:pt idx="238">
                  <c:v>7.3010839253504995</c:v>
                </c:pt>
                <c:pt idx="239">
                  <c:v>7.3105582190388088</c:v>
                </c:pt>
                <c:pt idx="240">
                  <c:v>7.316405585620263</c:v>
                </c:pt>
                <c:pt idx="241">
                  <c:v>7.3188274251334322</c:v>
                </c:pt>
                <c:pt idx="242">
                  <c:v>7.3180118918048507</c:v>
                </c:pt>
                <c:pt idx="243">
                  <c:v>7.3141348859898523</c:v>
                </c:pt>
                <c:pt idx="244">
                  <c:v>7.3073609795879033</c:v>
                </c:pt>
                <c:pt idx="245">
                  <c:v>7.2978442766542102</c:v>
                </c:pt>
                <c:pt idx="246">
                  <c:v>7.2857292116343846</c:v>
                </c:pt>
                <c:pt idx="247">
                  <c:v>7.2711512881195199</c:v>
                </c:pt>
                <c:pt idx="248">
                  <c:v>7.2542377613088034</c:v>
                </c:pt>
                <c:pt idx="249">
                  <c:v>7.2351082675189344</c:v>
                </c:pt>
                <c:pt idx="250">
                  <c:v>7.2138754041284123</c:v>
                </c:pt>
                <c:pt idx="251">
                  <c:v>7.1906452633174371</c:v>
                </c:pt>
                <c:pt idx="252">
                  <c:v>7.1655179228816577</c:v>
                </c:pt>
                <c:pt idx="253">
                  <c:v>7.1385878972774215</c:v>
                </c:pt>
                <c:pt idx="254">
                  <c:v>7.1099445519097655</c:v>
                </c:pt>
                <c:pt idx="255">
                  <c:v>7.0796724835123861</c:v>
                </c:pt>
                <c:pt idx="256">
                  <c:v>7.0478518692984586</c:v>
                </c:pt>
                <c:pt idx="257">
                  <c:v>7.0145587873879647</c:v>
                </c:pt>
                <c:pt idx="258">
                  <c:v>6.979865510845352</c:v>
                </c:pt>
                <c:pt idx="259">
                  <c:v>6.9438407774937101</c:v>
                </c:pt>
                <c:pt idx="260">
                  <c:v>6.9065500375101161</c:v>
                </c:pt>
                <c:pt idx="261">
                  <c:v>6.868055680653133</c:v>
                </c:pt>
                <c:pt idx="262">
                  <c:v>6.828417244827877</c:v>
                </c:pt>
                <c:pt idx="263">
                  <c:v>6.7876916075575435</c:v>
                </c:pt>
                <c:pt idx="264">
                  <c:v>6.7459331618027027</c:v>
                </c:pt>
                <c:pt idx="265">
                  <c:v>6.7031939774509182</c:v>
                </c:pt>
                <c:pt idx="266">
                  <c:v>6.6595239496892464</c:v>
                </c:pt>
                <c:pt idx="267">
                  <c:v>6.6149709353705184</c:v>
                </c:pt>
                <c:pt idx="268">
                  <c:v>6.5695808783904814</c:v>
                </c:pt>
                <c:pt idx="269">
                  <c:v>6.5233979250067211</c:v>
                </c:pt>
                <c:pt idx="270">
                  <c:v>6.476464529950972</c:v>
                </c:pt>
                <c:pt idx="271">
                  <c:v>6.4288215541138207</c:v>
                </c:pt>
                <c:pt idx="272">
                  <c:v>6.3805083545142036</c:v>
                </c:pt>
                <c:pt idx="273">
                  <c:v>6.3315628672051592</c:v>
                </c:pt>
                <c:pt idx="274">
                  <c:v>6.2820216837115108</c:v>
                </c:pt>
                <c:pt idx="275">
                  <c:v>6.231920121544257</c:v>
                </c:pt>
                <c:pt idx="276">
                  <c:v>6.1812922892898481</c:v>
                </c:pt>
                <c:pt idx="277">
                  <c:v>6.1301711467299462</c:v>
                </c:pt>
                <c:pt idx="278">
                  <c:v>6.0785885604085053</c:v>
                </c:pt>
                <c:pt idx="279">
                  <c:v>6.0265753550274308</c:v>
                </c:pt>
                <c:pt idx="280">
                  <c:v>5.9741613610197479</c:v>
                </c:pt>
                <c:pt idx="281">
                  <c:v>5.9213754586195826</c:v>
                </c:pt>
                <c:pt idx="282">
                  <c:v>5.868245618721275</c:v>
                </c:pt>
                <c:pt idx="283">
                  <c:v>5.8147989407952423</c:v>
                </c:pt>
                <c:pt idx="284">
                  <c:v>5.7610616881056735</c:v>
                </c:pt>
                <c:pt idx="285">
                  <c:v>5.7070593204545146</c:v>
                </c:pt>
                <c:pt idx="286">
                  <c:v>5.6528165246574584</c:v>
                </c:pt>
                <c:pt idx="287">
                  <c:v>5.5983572429402928</c:v>
                </c:pt>
                <c:pt idx="288">
                  <c:v>5.543704699428381</c:v>
                </c:pt>
                <c:pt idx="289">
                  <c:v>5.4888814248875324</c:v>
                </c:pt>
                <c:pt idx="290">
                  <c:v>5.4339092798614228</c:v>
                </c:pt>
                <c:pt idx="291">
                  <c:v>5.3788094763385637</c:v>
                </c:pt>
                <c:pt idx="292">
                  <c:v>5.3236025980708712</c:v>
                </c:pt>
                <c:pt idx="293">
                  <c:v>5.268308619655766</c:v>
                </c:pt>
                <c:pt idx="294">
                  <c:v>5.2129469244842994</c:v>
                </c:pt>
                <c:pt idx="295">
                  <c:v>5.1575363216495651</c:v>
                </c:pt>
                <c:pt idx="296">
                  <c:v>5.1020950619016032</c:v>
                </c:pt>
                <c:pt idx="297">
                  <c:v>5.04664085272801</c:v>
                </c:pt>
                <c:pt idx="298">
                  <c:v>4.9911908726328402</c:v>
                </c:pt>
                <c:pt idx="299">
                  <c:v>4.9357617846803787</c:v>
                </c:pt>
                <c:pt idx="300">
                  <c:v>4.8803697493648057</c:v>
                </c:pt>
                <c:pt idx="301">
                  <c:v>4.8250304368617245</c:v>
                </c:pt>
                <c:pt idx="302">
                  <c:v>4.769759038712805</c:v>
                </c:pt>
                <c:pt idx="303">
                  <c:v>4.7145702789905934</c:v>
                </c:pt>
                <c:pt idx="304">
                  <c:v>4.6594784249864354</c:v>
                </c:pt>
                <c:pt idx="305">
                  <c:v>4.6044972974609921</c:v>
                </c:pt>
                <c:pt idx="306">
                  <c:v>4.5496402804934419</c:v>
                </c:pt>
                <c:pt idx="307">
                  <c:v>4.4949203309622652</c:v>
                </c:pt>
                <c:pt idx="308">
                  <c:v>4.4403499876879167</c:v>
                </c:pt>
                <c:pt idx="309">
                  <c:v>4.3859413802648959</c:v>
                </c:pt>
                <c:pt idx="310">
                  <c:v>4.3317062376083779</c:v>
                </c:pt>
                <c:pt idx="311">
                  <c:v>4.2776558962384978</c:v>
                </c:pt>
                <c:pt idx="312">
                  <c:v>4.2238013083231269</c:v>
                </c:pt>
                <c:pt idx="313">
                  <c:v>4.1701530494983308</c:v>
                </c:pt>
                <c:pt idx="314">
                  <c:v>4.1167213264838756</c:v>
                </c:pt>
                <c:pt idx="315">
                  <c:v>4.0635159845095687</c:v>
                </c:pt>
                <c:pt idx="316">
                  <c:v>4.0105465145668155</c:v>
                </c:pt>
                <c:pt idx="317">
                  <c:v>3.9578220604984624</c:v>
                </c:pt>
                <c:pt idx="318">
                  <c:v>3.9053514259386155</c:v>
                </c:pt>
                <c:pt idx="319">
                  <c:v>3.8531430811132754</c:v>
                </c:pt>
                <c:pt idx="320">
                  <c:v>3.8012051695112934</c:v>
                </c:pt>
                <c:pt idx="321">
                  <c:v>3.749545514434419</c:v>
                </c:pt>
                <c:pt idx="322">
                  <c:v>3.6981716254342603</c:v>
                </c:pt>
                <c:pt idx="323">
                  <c:v>3.6470907046431496</c:v>
                </c:pt>
                <c:pt idx="324">
                  <c:v>3.596309653005263</c:v>
                </c:pt>
                <c:pt idx="325">
                  <c:v>3.5458350764135824</c:v>
                </c:pt>
                <c:pt idx="326">
                  <c:v>3.4956732917577389</c:v>
                </c:pt>
                <c:pt idx="327">
                  <c:v>3.4458303328871569</c:v>
                </c:pt>
                <c:pt idx="328">
                  <c:v>3.3963119564935011</c:v>
                </c:pt>
                <c:pt idx="329">
                  <c:v>3.3471236479158826</c:v>
                </c:pt>
                <c:pt idx="330">
                  <c:v>3.2982706268718287</c:v>
                </c:pt>
                <c:pt idx="331">
                  <c:v>3.249757853116793</c:v>
                </c:pt>
                <c:pt idx="332">
                  <c:v>3.2015900320344208</c:v>
                </c:pt>
                <c:pt idx="333">
                  <c:v>3.1537716201596444</c:v>
                </c:pt>
                <c:pt idx="334">
                  <c:v>3.10630683063631</c:v>
                </c:pt>
                <c:pt idx="335">
                  <c:v>3.0591996386107843</c:v>
                </c:pt>
                <c:pt idx="336">
                  <c:v>3.0124537865627623</c:v>
                </c:pt>
                <c:pt idx="337">
                  <c:v>2.9660727895743495</c:v>
                </c:pt>
                <c:pt idx="338">
                  <c:v>2.9200599405382137</c:v>
                </c:pt>
                <c:pt idx="339">
                  <c:v>2.8744183153054319</c:v>
                </c:pt>
                <c:pt idx="340">
                  <c:v>2.8291507777736769</c:v>
                </c:pt>
                <c:pt idx="341">
                  <c:v>2.7842599849160035</c:v>
                </c:pt>
                <c:pt idx="342">
                  <c:v>2.7397483917506174</c:v>
                </c:pt>
                <c:pt idx="343">
                  <c:v>2.6956182562517572</c:v>
                </c:pt>
                <c:pt idx="344">
                  <c:v>2.6518716442017656</c:v>
                </c:pt>
                <c:pt idx="345">
                  <c:v>2.6085104339844341</c:v>
                </c:pt>
                <c:pt idx="346">
                  <c:v>2.5655363213195503</c:v>
                </c:pt>
                <c:pt idx="347">
                  <c:v>2.5229508239385234</c:v>
                </c:pt>
                <c:pt idx="348">
                  <c:v>2.4807552862010072</c:v>
                </c:pt>
                <c:pt idx="349">
                  <c:v>2.4389508836523248</c:v>
                </c:pt>
                <c:pt idx="350">
                  <c:v>2.3975386275215236</c:v>
                </c:pt>
                <c:pt idx="351">
                  <c:v>2.3565193691597832</c:v>
                </c:pt>
                <c:pt idx="352">
                  <c:v>2.315893804419078</c:v>
                </c:pt>
                <c:pt idx="353">
                  <c:v>2.2756624779707</c:v>
                </c:pt>
                <c:pt idx="354">
                  <c:v>2.2358257875635612</c:v>
                </c:pt>
                <c:pt idx="355">
                  <c:v>2.196383988221946</c:v>
                </c:pt>
                <c:pt idx="356">
                  <c:v>2.1573371963825423</c:v>
                </c:pt>
                <c:pt idx="357">
                  <c:v>2.1186853939704777</c:v>
                </c:pt>
                <c:pt idx="358">
                  <c:v>2.0804284324142852</c:v>
                </c:pt>
                <c:pt idx="359">
                  <c:v>2.0425660365994744</c:v>
                </c:pt>
                <c:pt idx="360">
                  <c:v>2.005097808760639</c:v>
                </c:pt>
                <c:pt idx="361">
                  <c:v>1.9680232323119631</c:v>
                </c:pt>
                <c:pt idx="362">
                  <c:v>1.931341675615931</c:v>
                </c:pt>
                <c:pt idx="363">
                  <c:v>1.8950523956902927</c:v>
                </c:pt>
                <c:pt idx="364">
                  <c:v>1.8591545418530728</c:v>
                </c:pt>
                <c:pt idx="365">
                  <c:v>1.8236471593056827</c:v>
                </c:pt>
                <c:pt idx="366">
                  <c:v>1.7885291926541251</c:v>
                </c:pt>
                <c:pt idx="367">
                  <c:v>1.7537994893682711</c:v>
                </c:pt>
                <c:pt idx="368">
                  <c:v>1.7194568031792965</c:v>
                </c:pt>
                <c:pt idx="369">
                  <c:v>1.685499797415396</c:v>
                </c:pt>
                <c:pt idx="370">
                  <c:v>1.6519270482757769</c:v>
                </c:pt>
                <c:pt idx="371">
                  <c:v>1.6187370480432381</c:v>
                </c:pt>
                <c:pt idx="372">
                  <c:v>1.585928208235357</c:v>
                </c:pt>
                <c:pt idx="373">
                  <c:v>1.5534988626945978</c:v>
                </c:pt>
                <c:pt idx="374">
                  <c:v>1.5214472706175322</c:v>
                </c:pt>
                <c:pt idx="375">
                  <c:v>1.4897716195234292</c:v>
                </c:pt>
                <c:pt idx="376">
                  <c:v>1.458470028162532</c:v>
                </c:pt>
                <c:pt idx="377">
                  <c:v>1.4275405493643269</c:v>
                </c:pt>
                <c:pt idx="378">
                  <c:v>1.3969811728261643</c:v>
                </c:pt>
                <c:pt idx="379">
                  <c:v>1.3667898278426094</c:v>
                </c:pt>
                <c:pt idx="380">
                  <c:v>1.3369643859758682</c:v>
                </c:pt>
                <c:pt idx="381">
                  <c:v>1.3369349801586523</c:v>
                </c:pt>
                <c:pt idx="382">
                  <c:v>1.3369055746997844</c:v>
                </c:pt>
                <c:pt idx="383">
                  <c:v>1.3368761695992539</c:v>
                </c:pt>
                <c:pt idx="384">
                  <c:v>1.3368467648570608</c:v>
                </c:pt>
                <c:pt idx="385">
                  <c:v>1.3368173604732085</c:v>
                </c:pt>
                <c:pt idx="386">
                  <c:v>1.3367879564476954</c:v>
                </c:pt>
                <c:pt idx="387">
                  <c:v>1.3367585527805055</c:v>
                </c:pt>
                <c:pt idx="388">
                  <c:v>1.3367291494716476</c:v>
                </c:pt>
                <c:pt idx="389">
                  <c:v>1.3366997465211252</c:v>
                </c:pt>
                <c:pt idx="390">
                  <c:v>1.3366703439289207</c:v>
                </c:pt>
                <c:pt idx="391">
                  <c:v>1.3366409416950447</c:v>
                </c:pt>
                <c:pt idx="392">
                  <c:v>1.33661153981949</c:v>
                </c:pt>
                <c:pt idx="393">
                  <c:v>1.3365821383022549</c:v>
                </c:pt>
                <c:pt idx="394">
                  <c:v>1.3365527371433394</c:v>
                </c:pt>
                <c:pt idx="395">
                  <c:v>1.3365233363427365</c:v>
                </c:pt>
                <c:pt idx="396">
                  <c:v>1.3364939359004442</c:v>
                </c:pt>
                <c:pt idx="397">
                  <c:v>1.336464535816468</c:v>
                </c:pt>
                <c:pt idx="398">
                  <c:v>1.3364351360907953</c:v>
                </c:pt>
                <c:pt idx="399">
                  <c:v>1.3364057367234317</c:v>
                </c:pt>
                <c:pt idx="400">
                  <c:v>1.3363763377143698</c:v>
                </c:pt>
                <c:pt idx="401">
                  <c:v>1.3363469390636169</c:v>
                </c:pt>
                <c:pt idx="402">
                  <c:v>1.3363175407711587</c:v>
                </c:pt>
                <c:pt idx="403">
                  <c:v>1.336288142836997</c:v>
                </c:pt>
                <c:pt idx="404">
                  <c:v>1.3362587452611336</c:v>
                </c:pt>
                <c:pt idx="405">
                  <c:v>1.336229348043565</c:v>
                </c:pt>
                <c:pt idx="406">
                  <c:v>1.3361999511842839</c:v>
                </c:pt>
                <c:pt idx="407">
                  <c:v>1.336170554683294</c:v>
                </c:pt>
                <c:pt idx="408">
                  <c:v>1.3361411585405936</c:v>
                </c:pt>
                <c:pt idx="409">
                  <c:v>1.3361117627561736</c:v>
                </c:pt>
                <c:pt idx="410">
                  <c:v>1.3360823673300395</c:v>
                </c:pt>
                <c:pt idx="411">
                  <c:v>1.3360529722621859</c:v>
                </c:pt>
                <c:pt idx="412">
                  <c:v>1.3360235775526075</c:v>
                </c:pt>
                <c:pt idx="413">
                  <c:v>1.3359941832013043</c:v>
                </c:pt>
                <c:pt idx="414">
                  <c:v>1.3359647892082762</c:v>
                </c:pt>
                <c:pt idx="415">
                  <c:v>1.3359353955735251</c:v>
                </c:pt>
                <c:pt idx="416">
                  <c:v>1.3359060022970421</c:v>
                </c:pt>
                <c:pt idx="417">
                  <c:v>1.3358766093788219</c:v>
                </c:pt>
                <c:pt idx="418">
                  <c:v>1.3358472168188698</c:v>
                </c:pt>
                <c:pt idx="419">
                  <c:v>1.3358178246171768</c:v>
                </c:pt>
                <c:pt idx="420">
                  <c:v>1.3357884327737501</c:v>
                </c:pt>
                <c:pt idx="421">
                  <c:v>1.3357590412885791</c:v>
                </c:pt>
                <c:pt idx="422">
                  <c:v>1.335729650161662</c:v>
                </c:pt>
                <c:pt idx="423">
                  <c:v>1.3357002593930041</c:v>
                </c:pt>
                <c:pt idx="424">
                  <c:v>1.3356708689825947</c:v>
                </c:pt>
                <c:pt idx="425">
                  <c:v>1.3356414789304374</c:v>
                </c:pt>
                <c:pt idx="426">
                  <c:v>1.3356120892365286</c:v>
                </c:pt>
                <c:pt idx="427">
                  <c:v>1.3355826999008649</c:v>
                </c:pt>
                <c:pt idx="428">
                  <c:v>1.3355533109234408</c:v>
                </c:pt>
                <c:pt idx="429">
                  <c:v>1.3355239223042634</c:v>
                </c:pt>
                <c:pt idx="430">
                  <c:v>1.335494534043324</c:v>
                </c:pt>
                <c:pt idx="431">
                  <c:v>1.3354651461406206</c:v>
                </c:pt>
                <c:pt idx="432">
                  <c:v>1.3354357585961498</c:v>
                </c:pt>
                <c:pt idx="433">
                  <c:v>1.3354063714099134</c:v>
                </c:pt>
                <c:pt idx="434">
                  <c:v>1.3353769845819077</c:v>
                </c:pt>
                <c:pt idx="435">
                  <c:v>1.3353475981121292</c:v>
                </c:pt>
                <c:pt idx="436">
                  <c:v>1.3353182120005744</c:v>
                </c:pt>
                <c:pt idx="437">
                  <c:v>1.3352888262472487</c:v>
                </c:pt>
                <c:pt idx="438">
                  <c:v>1.3352594408521394</c:v>
                </c:pt>
                <c:pt idx="439">
                  <c:v>1.3352300558152557</c:v>
                </c:pt>
                <c:pt idx="440">
                  <c:v>1.3352006711365867</c:v>
                </c:pt>
                <c:pt idx="441">
                  <c:v>1.3351712868161272</c:v>
                </c:pt>
                <c:pt idx="442">
                  <c:v>1.3351419028538878</c:v>
                </c:pt>
                <c:pt idx="443">
                  <c:v>1.3351125192498579</c:v>
                </c:pt>
                <c:pt idx="444">
                  <c:v>1.3350831360040374</c:v>
                </c:pt>
                <c:pt idx="445">
                  <c:v>1.3350537531164193</c:v>
                </c:pt>
                <c:pt idx="446">
                  <c:v>1.3350243705870106</c:v>
                </c:pt>
                <c:pt idx="447">
                  <c:v>1.3349949884158008</c:v>
                </c:pt>
                <c:pt idx="448">
                  <c:v>1.3349656066027915</c:v>
                </c:pt>
                <c:pt idx="449">
                  <c:v>1.3349362251479775</c:v>
                </c:pt>
                <c:pt idx="450">
                  <c:v>1.3349068440513623</c:v>
                </c:pt>
                <c:pt idx="451">
                  <c:v>1.3348774633129352</c:v>
                </c:pt>
                <c:pt idx="452">
                  <c:v>1.3348480829327034</c:v>
                </c:pt>
                <c:pt idx="453">
                  <c:v>1.334818702910658</c:v>
                </c:pt>
                <c:pt idx="454">
                  <c:v>1.3347893232468042</c:v>
                </c:pt>
                <c:pt idx="455">
                  <c:v>1.3347599439411262</c:v>
                </c:pt>
                <c:pt idx="456">
                  <c:v>1.3347305649936381</c:v>
                </c:pt>
                <c:pt idx="457">
                  <c:v>1.3347011864043292</c:v>
                </c:pt>
                <c:pt idx="458">
                  <c:v>1.3346718081732032</c:v>
                </c:pt>
                <c:pt idx="459">
                  <c:v>1.3346424303002422</c:v>
                </c:pt>
                <c:pt idx="460">
                  <c:v>1.334613052785464</c:v>
                </c:pt>
                <c:pt idx="461">
                  <c:v>1.3345836756288563</c:v>
                </c:pt>
                <c:pt idx="462">
                  <c:v>1.3345542988304153</c:v>
                </c:pt>
                <c:pt idx="463">
                  <c:v>1.3345249223901412</c:v>
                </c:pt>
                <c:pt idx="464">
                  <c:v>1.3344955463080304</c:v>
                </c:pt>
                <c:pt idx="465">
                  <c:v>1.3344661705840863</c:v>
                </c:pt>
                <c:pt idx="466">
                  <c:v>1.3344367952183003</c:v>
                </c:pt>
                <c:pt idx="467">
                  <c:v>1.3344074202106704</c:v>
                </c:pt>
                <c:pt idx="468">
                  <c:v>1.3343780455612002</c:v>
                </c:pt>
                <c:pt idx="469">
                  <c:v>1.3343486712698827</c:v>
                </c:pt>
                <c:pt idx="470">
                  <c:v>1.3343192973367159</c:v>
                </c:pt>
                <c:pt idx="471">
                  <c:v>1.3342899237617054</c:v>
                </c:pt>
                <c:pt idx="472">
                  <c:v>1.3342605505448404</c:v>
                </c:pt>
                <c:pt idx="473">
                  <c:v>1.3342311776861138</c:v>
                </c:pt>
                <c:pt idx="474">
                  <c:v>1.334201805185538</c:v>
                </c:pt>
                <c:pt idx="475">
                  <c:v>1.3341724330431006</c:v>
                </c:pt>
                <c:pt idx="476">
                  <c:v>1.3341430612588052</c:v>
                </c:pt>
                <c:pt idx="477">
                  <c:v>1.3341136898326429</c:v>
                </c:pt>
                <c:pt idx="478">
                  <c:v>1.3340843187646119</c:v>
                </c:pt>
                <c:pt idx="479">
                  <c:v>1.3340549480547157</c:v>
                </c:pt>
                <c:pt idx="480">
                  <c:v>1.3340255777029491</c:v>
                </c:pt>
                <c:pt idx="481">
                  <c:v>1.333996207709319</c:v>
                </c:pt>
                <c:pt idx="482">
                  <c:v>1.3339668380738026</c:v>
                </c:pt>
                <c:pt idx="483">
                  <c:v>1.3339374687964174</c:v>
                </c:pt>
                <c:pt idx="484">
                  <c:v>1.3339080998771493</c:v>
                </c:pt>
                <c:pt idx="485">
                  <c:v>1.3338787313160054</c:v>
                </c:pt>
                <c:pt idx="486">
                  <c:v>1.3338493631129751</c:v>
                </c:pt>
                <c:pt idx="487">
                  <c:v>1.3338199952680547</c:v>
                </c:pt>
                <c:pt idx="488">
                  <c:v>1.333790627781255</c:v>
                </c:pt>
                <c:pt idx="489">
                  <c:v>1.3337612606525617</c:v>
                </c:pt>
                <c:pt idx="490">
                  <c:v>1.3337318938819767</c:v>
                </c:pt>
                <c:pt idx="491">
                  <c:v>1.3337025274695034</c:v>
                </c:pt>
                <c:pt idx="492">
                  <c:v>1.3336731614151294</c:v>
                </c:pt>
                <c:pt idx="493">
                  <c:v>1.3336437957188583</c:v>
                </c:pt>
                <c:pt idx="494">
                  <c:v>1.3336144303806865</c:v>
                </c:pt>
                <c:pt idx="495">
                  <c:v>1.3335850654006105</c:v>
                </c:pt>
                <c:pt idx="496">
                  <c:v>1.3335557007786303</c:v>
                </c:pt>
                <c:pt idx="497">
                  <c:v>1.3335263365147441</c:v>
                </c:pt>
                <c:pt idx="498">
                  <c:v>1.3334969726089536</c:v>
                </c:pt>
                <c:pt idx="499">
                  <c:v>1.333467609061243</c:v>
                </c:pt>
                <c:pt idx="500">
                  <c:v>1.3334382458716263</c:v>
                </c:pt>
                <c:pt idx="501">
                  <c:v>1.3334088830400876</c:v>
                </c:pt>
                <c:pt idx="502">
                  <c:v>1.3333795205666341</c:v>
                </c:pt>
                <c:pt idx="503">
                  <c:v>1.3333501584512568</c:v>
                </c:pt>
                <c:pt idx="504">
                  <c:v>1.3333207966939646</c:v>
                </c:pt>
                <c:pt idx="505">
                  <c:v>1.3332914352947434</c:v>
                </c:pt>
                <c:pt idx="506">
                  <c:v>1.3332620742535948</c:v>
                </c:pt>
                <c:pt idx="507">
                  <c:v>1.3332327135705224</c:v>
                </c:pt>
                <c:pt idx="508">
                  <c:v>1.3332033532455139</c:v>
                </c:pt>
                <c:pt idx="509">
                  <c:v>1.3331739932785744</c:v>
                </c:pt>
                <c:pt idx="510">
                  <c:v>1.3331446336697006</c:v>
                </c:pt>
                <c:pt idx="511">
                  <c:v>1.333115274418887</c:v>
                </c:pt>
                <c:pt idx="512">
                  <c:v>1.3330859155261354</c:v>
                </c:pt>
                <c:pt idx="513">
                  <c:v>1.3330565569914423</c:v>
                </c:pt>
                <c:pt idx="514">
                  <c:v>1.3330271988148077</c:v>
                </c:pt>
                <c:pt idx="515">
                  <c:v>1.3329978409962209</c:v>
                </c:pt>
                <c:pt idx="516">
                  <c:v>1.3329684835356925</c:v>
                </c:pt>
                <c:pt idx="517">
                  <c:v>1.3329391264332102</c:v>
                </c:pt>
                <c:pt idx="518">
                  <c:v>1.3329097696887722</c:v>
                </c:pt>
                <c:pt idx="519">
                  <c:v>1.3328804133023837</c:v>
                </c:pt>
                <c:pt idx="520">
                  <c:v>1.3328510572740324</c:v>
                </c:pt>
                <c:pt idx="521">
                  <c:v>1.3328217016037307</c:v>
                </c:pt>
                <c:pt idx="522">
                  <c:v>1.3327923462914608</c:v>
                </c:pt>
                <c:pt idx="523">
                  <c:v>1.3327629913372263</c:v>
                </c:pt>
                <c:pt idx="524">
                  <c:v>1.332733636741029</c:v>
                </c:pt>
                <c:pt idx="525">
                  <c:v>1.3327042825028652</c:v>
                </c:pt>
                <c:pt idx="526">
                  <c:v>1.332674928622728</c:v>
                </c:pt>
                <c:pt idx="527">
                  <c:v>1.3326455751006154</c:v>
                </c:pt>
                <c:pt idx="528">
                  <c:v>1.3326162219365365</c:v>
                </c:pt>
                <c:pt idx="529">
                  <c:v>1.3325868691304752</c:v>
                </c:pt>
                <c:pt idx="530">
                  <c:v>1.3325575166824368</c:v>
                </c:pt>
                <c:pt idx="531">
                  <c:v>1.3325281645924179</c:v>
                </c:pt>
                <c:pt idx="532">
                  <c:v>1.3324988128604165</c:v>
                </c:pt>
                <c:pt idx="533">
                  <c:v>1.3324694614864256</c:v>
                </c:pt>
                <c:pt idx="534">
                  <c:v>1.3324401104704506</c:v>
                </c:pt>
                <c:pt idx="535">
                  <c:v>1.3324107598124879</c:v>
                </c:pt>
                <c:pt idx="536">
                  <c:v>1.3323814095125286</c:v>
                </c:pt>
                <c:pt idx="537">
                  <c:v>1.3323520595705762</c:v>
                </c:pt>
                <c:pt idx="538">
                  <c:v>1.3323227099866291</c:v>
                </c:pt>
                <c:pt idx="539">
                  <c:v>1.3322933607606817</c:v>
                </c:pt>
                <c:pt idx="540">
                  <c:v>1.3322640118927289</c:v>
                </c:pt>
                <c:pt idx="541">
                  <c:v>1.3322346633827777</c:v>
                </c:pt>
                <c:pt idx="542">
                  <c:v>1.3322053152308229</c:v>
                </c:pt>
                <c:pt idx="543">
                  <c:v>1.3321759674368625</c:v>
                </c:pt>
                <c:pt idx="544">
                  <c:v>1.3321466200008878</c:v>
                </c:pt>
                <c:pt idx="545">
                  <c:v>1.3321172729229005</c:v>
                </c:pt>
                <c:pt idx="546">
                  <c:v>1.3320879262029059</c:v>
                </c:pt>
                <c:pt idx="547">
                  <c:v>1.3320585798408935</c:v>
                </c:pt>
                <c:pt idx="548">
                  <c:v>1.3320292338368649</c:v>
                </c:pt>
                <c:pt idx="549">
                  <c:v>1.3319998881908077</c:v>
                </c:pt>
                <c:pt idx="550">
                  <c:v>1.3319705429027362</c:v>
                </c:pt>
                <c:pt idx="551">
                  <c:v>1.3319411979726326</c:v>
                </c:pt>
                <c:pt idx="552">
                  <c:v>1.3319118534005074</c:v>
                </c:pt>
                <c:pt idx="553">
                  <c:v>1.3318825091863467</c:v>
                </c:pt>
                <c:pt idx="554">
                  <c:v>1.3318531653301626</c:v>
                </c:pt>
                <c:pt idx="555">
                  <c:v>1.3318238218319411</c:v>
                </c:pt>
                <c:pt idx="556">
                  <c:v>1.331794478691684</c:v>
                </c:pt>
                <c:pt idx="557">
                  <c:v>1.3317651359093912</c:v>
                </c:pt>
                <c:pt idx="558">
                  <c:v>1.3317357934850573</c:v>
                </c:pt>
                <c:pt idx="559">
                  <c:v>1.3317064514186789</c:v>
                </c:pt>
                <c:pt idx="560">
                  <c:v>1.3316771097102578</c:v>
                </c:pt>
                <c:pt idx="561">
                  <c:v>1.331647768359792</c:v>
                </c:pt>
                <c:pt idx="562">
                  <c:v>1.3316184273672764</c:v>
                </c:pt>
                <c:pt idx="563">
                  <c:v>1.3315890867327074</c:v>
                </c:pt>
                <c:pt idx="564">
                  <c:v>1.3315597464560867</c:v>
                </c:pt>
                <c:pt idx="565">
                  <c:v>1.331530406537409</c:v>
                </c:pt>
                <c:pt idx="566">
                  <c:v>1.331501066976676</c:v>
                </c:pt>
                <c:pt idx="567">
                  <c:v>1.3314717277738843</c:v>
                </c:pt>
                <c:pt idx="568">
                  <c:v>1.3314423889290321</c:v>
                </c:pt>
                <c:pt idx="569">
                  <c:v>1.3314130504421122</c:v>
                </c:pt>
                <c:pt idx="570">
                  <c:v>1.3313837123131282</c:v>
                </c:pt>
                <c:pt idx="571">
                  <c:v>1.3313543745420731</c:v>
                </c:pt>
                <c:pt idx="572">
                  <c:v>1.3313250371289485</c:v>
                </c:pt>
                <c:pt idx="573">
                  <c:v>1.3312957000737491</c:v>
                </c:pt>
                <c:pt idx="574">
                  <c:v>1.3312663633764767</c:v>
                </c:pt>
                <c:pt idx="575">
                  <c:v>1.3312370270371279</c:v>
                </c:pt>
                <c:pt idx="576">
                  <c:v>1.3312076910556954</c:v>
                </c:pt>
                <c:pt idx="577">
                  <c:v>1.3311783554321863</c:v>
                </c:pt>
                <c:pt idx="578">
                  <c:v>1.3311490201665936</c:v>
                </c:pt>
                <c:pt idx="579">
                  <c:v>1.3311196852589138</c:v>
                </c:pt>
                <c:pt idx="580">
                  <c:v>1.3310903507091449</c:v>
                </c:pt>
                <c:pt idx="581">
                  <c:v>1.3310610165172889</c:v>
                </c:pt>
                <c:pt idx="582">
                  <c:v>1.3310316826833333</c:v>
                </c:pt>
                <c:pt idx="583">
                  <c:v>1.3310023492072922</c:v>
                </c:pt>
                <c:pt idx="584">
                  <c:v>1.330973016089148</c:v>
                </c:pt>
                <c:pt idx="585">
                  <c:v>1.3309436833289112</c:v>
                </c:pt>
                <c:pt idx="586">
                  <c:v>1.330914350926566</c:v>
                </c:pt>
                <c:pt idx="587">
                  <c:v>1.3308850188821228</c:v>
                </c:pt>
                <c:pt idx="588">
                  <c:v>1.3308556871955695</c:v>
                </c:pt>
                <c:pt idx="589">
                  <c:v>1.3308263558669111</c:v>
                </c:pt>
                <c:pt idx="590">
                  <c:v>1.3307970248961407</c:v>
                </c:pt>
                <c:pt idx="591">
                  <c:v>1.33076769428326</c:v>
                </c:pt>
                <c:pt idx="592">
                  <c:v>1.3307383640282637</c:v>
                </c:pt>
                <c:pt idx="593">
                  <c:v>1.3307090341311536</c:v>
                </c:pt>
                <c:pt idx="594">
                  <c:v>1.3306797045919208</c:v>
                </c:pt>
                <c:pt idx="595">
                  <c:v>1.3306503754105687</c:v>
                </c:pt>
                <c:pt idx="596">
                  <c:v>1.3306210465870958</c:v>
                </c:pt>
                <c:pt idx="597">
                  <c:v>1.3305917181214983</c:v>
                </c:pt>
                <c:pt idx="598">
                  <c:v>1.3305623900137693</c:v>
                </c:pt>
                <c:pt idx="599">
                  <c:v>1.3305330622639104</c:v>
                </c:pt>
                <c:pt idx="600">
                  <c:v>1.3305037348719218</c:v>
                </c:pt>
                <c:pt idx="601">
                  <c:v>1.3304744078377997</c:v>
                </c:pt>
                <c:pt idx="602">
                  <c:v>1.3304450811615389</c:v>
                </c:pt>
                <c:pt idx="603">
                  <c:v>1.3304157548431466</c:v>
                </c:pt>
                <c:pt idx="604">
                  <c:v>1.3303864288826102</c:v>
                </c:pt>
                <c:pt idx="605">
                  <c:v>1.330357103279928</c:v>
                </c:pt>
                <c:pt idx="606">
                  <c:v>1.3303277780350982</c:v>
                </c:pt>
                <c:pt idx="607">
                  <c:v>1.3302984531481279</c:v>
                </c:pt>
                <c:pt idx="608">
                  <c:v>1.3302691286190029</c:v>
                </c:pt>
                <c:pt idx="609">
                  <c:v>1.3302398044477304</c:v>
                </c:pt>
                <c:pt idx="610">
                  <c:v>1.3302104806343049</c:v>
                </c:pt>
                <c:pt idx="611">
                  <c:v>1.330181157178723</c:v>
                </c:pt>
                <c:pt idx="612">
                  <c:v>1.3301518340809793</c:v>
                </c:pt>
                <c:pt idx="613">
                  <c:v>1.3301225113410808</c:v>
                </c:pt>
                <c:pt idx="614">
                  <c:v>1.3300931889590188</c:v>
                </c:pt>
                <c:pt idx="615">
                  <c:v>1.3300638669347933</c:v>
                </c:pt>
                <c:pt idx="616">
                  <c:v>1.3300345452683988</c:v>
                </c:pt>
                <c:pt idx="617">
                  <c:v>1.3300052239598354</c:v>
                </c:pt>
                <c:pt idx="618">
                  <c:v>1.3299759030090996</c:v>
                </c:pt>
                <c:pt idx="619">
                  <c:v>1.3299465824161931</c:v>
                </c:pt>
                <c:pt idx="620">
                  <c:v>1.3299172621811106</c:v>
                </c:pt>
                <c:pt idx="621">
                  <c:v>1.3298879423038485</c:v>
                </c:pt>
                <c:pt idx="622">
                  <c:v>1.3298586227844069</c:v>
                </c:pt>
                <c:pt idx="623">
                  <c:v>1.3298293036227857</c:v>
                </c:pt>
                <c:pt idx="624">
                  <c:v>1.3297999848189779</c:v>
                </c:pt>
                <c:pt idx="625">
                  <c:v>1.3297706663729816</c:v>
                </c:pt>
                <c:pt idx="626">
                  <c:v>1.3297413482848039</c:v>
                </c:pt>
                <c:pt idx="627">
                  <c:v>1.329712030554429</c:v>
                </c:pt>
                <c:pt idx="628">
                  <c:v>1.3296827131818656</c:v>
                </c:pt>
                <c:pt idx="629">
                  <c:v>1.3296533961670995</c:v>
                </c:pt>
                <c:pt idx="630">
                  <c:v>1.3296240795101415</c:v>
                </c:pt>
                <c:pt idx="631">
                  <c:v>1.3295947632109826</c:v>
                </c:pt>
                <c:pt idx="632">
                  <c:v>1.3295654472696246</c:v>
                </c:pt>
                <c:pt idx="633">
                  <c:v>1.3295361316860532</c:v>
                </c:pt>
                <c:pt idx="634">
                  <c:v>1.3295068164602846</c:v>
                </c:pt>
                <c:pt idx="635">
                  <c:v>1.3294775015923115</c:v>
                </c:pt>
                <c:pt idx="636">
                  <c:v>1.329448187082118</c:v>
                </c:pt>
                <c:pt idx="637">
                  <c:v>1.3294188729297183</c:v>
                </c:pt>
                <c:pt idx="638">
                  <c:v>1.3293895591350982</c:v>
                </c:pt>
                <c:pt idx="639">
                  <c:v>1.3293602456982647</c:v>
                </c:pt>
                <c:pt idx="640">
                  <c:v>1.3293309326192162</c:v>
                </c:pt>
                <c:pt idx="641">
                  <c:v>1.3293016198979402</c:v>
                </c:pt>
                <c:pt idx="642">
                  <c:v>1.3292723075344437</c:v>
                </c:pt>
                <c:pt idx="643">
                  <c:v>1.3292429955287126</c:v>
                </c:pt>
                <c:pt idx="644">
                  <c:v>1.3292136838807647</c:v>
                </c:pt>
                <c:pt idx="645">
                  <c:v>1.3291843725905839</c:v>
                </c:pt>
                <c:pt idx="646">
                  <c:v>1.3291550616581684</c:v>
                </c:pt>
                <c:pt idx="647">
                  <c:v>1.3291257510835202</c:v>
                </c:pt>
                <c:pt idx="648">
                  <c:v>1.3290964408666319</c:v>
                </c:pt>
                <c:pt idx="649">
                  <c:v>1.3290671310075055</c:v>
                </c:pt>
                <c:pt idx="650">
                  <c:v>1.3290378215061427</c:v>
                </c:pt>
                <c:pt idx="651">
                  <c:v>1.3290085123625328</c:v>
                </c:pt>
                <c:pt idx="652">
                  <c:v>1.3289792035766759</c:v>
                </c:pt>
                <c:pt idx="653">
                  <c:v>1.3289498951485701</c:v>
                </c:pt>
                <c:pt idx="654">
                  <c:v>1.3289205870782261</c:v>
                </c:pt>
                <c:pt idx="655">
                  <c:v>1.3288912793656191</c:v>
                </c:pt>
                <c:pt idx="656">
                  <c:v>1.3288619720107597</c:v>
                </c:pt>
                <c:pt idx="657">
                  <c:v>1.3288326650136408</c:v>
                </c:pt>
                <c:pt idx="658">
                  <c:v>1.3288033583742678</c:v>
                </c:pt>
                <c:pt idx="659">
                  <c:v>1.3287740520926317</c:v>
                </c:pt>
                <c:pt idx="660">
                  <c:v>1.3287447461687307</c:v>
                </c:pt>
                <c:pt idx="661">
                  <c:v>1.3287154406025685</c:v>
                </c:pt>
                <c:pt idx="662">
                  <c:v>1.3286861353941362</c:v>
                </c:pt>
                <c:pt idx="663">
                  <c:v>1.3286568305434372</c:v>
                </c:pt>
                <c:pt idx="664">
                  <c:v>1.3286275260504663</c:v>
                </c:pt>
                <c:pt idx="665">
                  <c:v>1.3285982219152217</c:v>
                </c:pt>
                <c:pt idx="666">
                  <c:v>1.3285689181376963</c:v>
                </c:pt>
                <c:pt idx="667">
                  <c:v>1.3285396147178954</c:v>
                </c:pt>
                <c:pt idx="668">
                  <c:v>1.3285103116558172</c:v>
                </c:pt>
                <c:pt idx="669">
                  <c:v>1.3284810089514547</c:v>
                </c:pt>
                <c:pt idx="670">
                  <c:v>1.3284517066048025</c:v>
                </c:pt>
                <c:pt idx="671">
                  <c:v>1.3284224046158695</c:v>
                </c:pt>
                <c:pt idx="672">
                  <c:v>1.328393102984645</c:v>
                </c:pt>
                <c:pt idx="673">
                  <c:v>1.3283638017111308</c:v>
                </c:pt>
                <c:pt idx="674">
                  <c:v>1.3283345007953162</c:v>
                </c:pt>
                <c:pt idx="675">
                  <c:v>1.328305200237212</c:v>
                </c:pt>
                <c:pt idx="676">
                  <c:v>1.3282759000368074</c:v>
                </c:pt>
                <c:pt idx="677">
                  <c:v>1.3282466001941042</c:v>
                </c:pt>
                <c:pt idx="678">
                  <c:v>1.3282173007090972</c:v>
                </c:pt>
                <c:pt idx="679">
                  <c:v>1.328188001581788</c:v>
                </c:pt>
                <c:pt idx="680">
                  <c:v>1.328158702812166</c:v>
                </c:pt>
                <c:pt idx="681">
                  <c:v>1.3281294044002401</c:v>
                </c:pt>
                <c:pt idx="682">
                  <c:v>1.3281001063460049</c:v>
                </c:pt>
                <c:pt idx="683">
                  <c:v>1.3280708086494482</c:v>
                </c:pt>
                <c:pt idx="684">
                  <c:v>1.3280415113105839</c:v>
                </c:pt>
                <c:pt idx="685">
                  <c:v>1.3280122143293998</c:v>
                </c:pt>
                <c:pt idx="686">
                  <c:v>1.3279829177058904</c:v>
                </c:pt>
                <c:pt idx="687">
                  <c:v>1.3279536214400629</c:v>
                </c:pt>
                <c:pt idx="688">
                  <c:v>1.3279243255319173</c:v>
                </c:pt>
                <c:pt idx="689">
                  <c:v>1.3278950299814376</c:v>
                </c:pt>
                <c:pt idx="690">
                  <c:v>1.3278657347886291</c:v>
                </c:pt>
                <c:pt idx="691">
                  <c:v>1.3278364399534954</c:v>
                </c:pt>
                <c:pt idx="692">
                  <c:v>1.3278071454760205</c:v>
                </c:pt>
                <c:pt idx="693">
                  <c:v>1.3277778513562168</c:v>
                </c:pt>
                <c:pt idx="694">
                  <c:v>1.3277485575940737</c:v>
                </c:pt>
                <c:pt idx="695">
                  <c:v>1.3277192641895912</c:v>
                </c:pt>
                <c:pt idx="696">
                  <c:v>1.3276899711427639</c:v>
                </c:pt>
                <c:pt idx="697">
                  <c:v>1.3276606784535883</c:v>
                </c:pt>
                <c:pt idx="698">
                  <c:v>1.3276313861220785</c:v>
                </c:pt>
                <c:pt idx="699">
                  <c:v>1.3276020941482152</c:v>
                </c:pt>
                <c:pt idx="700">
                  <c:v>1.3275728025320035</c:v>
                </c:pt>
                <c:pt idx="701">
                  <c:v>1.3275435112734346</c:v>
                </c:pt>
                <c:pt idx="702">
                  <c:v>1.3275142203725139</c:v>
                </c:pt>
                <c:pt idx="703">
                  <c:v>1.3274849298292306</c:v>
                </c:pt>
                <c:pt idx="704">
                  <c:v>1.3274556396435901</c:v>
                </c:pt>
                <c:pt idx="705">
                  <c:v>1.3274263498155907</c:v>
                </c:pt>
                <c:pt idx="706">
                  <c:v>1.327397060345227</c:v>
                </c:pt>
                <c:pt idx="707">
                  <c:v>1.3273677712324989</c:v>
                </c:pt>
                <c:pt idx="708">
                  <c:v>1.3273384824773995</c:v>
                </c:pt>
                <c:pt idx="709">
                  <c:v>1.327309194079934</c:v>
                </c:pt>
                <c:pt idx="710">
                  <c:v>1.3272799060400917</c:v>
                </c:pt>
                <c:pt idx="711">
                  <c:v>1.3272506183578798</c:v>
                </c:pt>
                <c:pt idx="712">
                  <c:v>1.3272213310332823</c:v>
                </c:pt>
                <c:pt idx="713">
                  <c:v>1.3271920440663152</c:v>
                </c:pt>
                <c:pt idx="714">
                  <c:v>1.3271627574569642</c:v>
                </c:pt>
                <c:pt idx="715">
                  <c:v>1.3271334712052258</c:v>
                </c:pt>
                <c:pt idx="716">
                  <c:v>1.3271041853111036</c:v>
                </c:pt>
                <c:pt idx="717">
                  <c:v>1.327074899774594</c:v>
                </c:pt>
                <c:pt idx="718">
                  <c:v>1.3270456145956917</c:v>
                </c:pt>
                <c:pt idx="719">
                  <c:v>1.3270163297744002</c:v>
                </c:pt>
                <c:pt idx="720">
                  <c:v>1.3269870453107142</c:v>
                </c:pt>
                <c:pt idx="721">
                  <c:v>1.3269577612046319</c:v>
                </c:pt>
                <c:pt idx="722">
                  <c:v>1.3269284774561463</c:v>
                </c:pt>
                <c:pt idx="723">
                  <c:v>1.3268991940652644</c:v>
                </c:pt>
                <c:pt idx="724">
                  <c:v>1.3268699110319773</c:v>
                </c:pt>
                <c:pt idx="725">
                  <c:v>1.3268406283562886</c:v>
                </c:pt>
                <c:pt idx="726">
                  <c:v>1.3268113460381823</c:v>
                </c:pt>
                <c:pt idx="727">
                  <c:v>1.3267820640776762</c:v>
                </c:pt>
                <c:pt idx="728">
                  <c:v>1.3267527824747578</c:v>
                </c:pt>
                <c:pt idx="729">
                  <c:v>1.3267235012294183</c:v>
                </c:pt>
                <c:pt idx="730">
                  <c:v>1.3266942203416683</c:v>
                </c:pt>
                <c:pt idx="731">
                  <c:v>1.3266649398114954</c:v>
                </c:pt>
                <c:pt idx="732">
                  <c:v>1.3266356596389066</c:v>
                </c:pt>
                <c:pt idx="733">
                  <c:v>1.3266063798238932</c:v>
                </c:pt>
                <c:pt idx="734">
                  <c:v>1.3265771003664533</c:v>
                </c:pt>
                <c:pt idx="735">
                  <c:v>1.3265478212665833</c:v>
                </c:pt>
                <c:pt idx="736">
                  <c:v>1.3265185425242851</c:v>
                </c:pt>
                <c:pt idx="737">
                  <c:v>1.326489264139564</c:v>
                </c:pt>
                <c:pt idx="738">
                  <c:v>1.3264599861123987</c:v>
                </c:pt>
                <c:pt idx="739">
                  <c:v>1.3264307084427998</c:v>
                </c:pt>
                <c:pt idx="740">
                  <c:v>1.3264014311307637</c:v>
                </c:pt>
                <c:pt idx="741">
                  <c:v>1.3263721541762852</c:v>
                </c:pt>
                <c:pt idx="742">
                  <c:v>1.3263428775793695</c:v>
                </c:pt>
                <c:pt idx="743">
                  <c:v>1.326313601339999</c:v>
                </c:pt>
                <c:pt idx="744">
                  <c:v>1.3262843254581931</c:v>
                </c:pt>
                <c:pt idx="745">
                  <c:v>1.3262550499339287</c:v>
                </c:pt>
                <c:pt idx="746">
                  <c:v>1.3262257747672201</c:v>
                </c:pt>
                <c:pt idx="747">
                  <c:v>1.3261964999580584</c:v>
                </c:pt>
                <c:pt idx="748">
                  <c:v>1.3261672255064312</c:v>
                </c:pt>
                <c:pt idx="749">
                  <c:v>1.3261379514123579</c:v>
                </c:pt>
                <c:pt idx="750">
                  <c:v>1.3261086776758138</c:v>
                </c:pt>
                <c:pt idx="751">
                  <c:v>1.3260794042968076</c:v>
                </c:pt>
                <c:pt idx="752">
                  <c:v>1.3260501312753483</c:v>
                </c:pt>
                <c:pt idx="753">
                  <c:v>1.3260208586114146</c:v>
                </c:pt>
                <c:pt idx="754">
                  <c:v>1.3259915863050082</c:v>
                </c:pt>
                <c:pt idx="755">
                  <c:v>1.3259623143561345</c:v>
                </c:pt>
                <c:pt idx="756">
                  <c:v>1.3259330427647882</c:v>
                </c:pt>
                <c:pt idx="757">
                  <c:v>1.3259037715309674</c:v>
                </c:pt>
                <c:pt idx="758">
                  <c:v>1.3258745006546651</c:v>
                </c:pt>
                <c:pt idx="759">
                  <c:v>1.3258452301358812</c:v>
                </c:pt>
                <c:pt idx="760">
                  <c:v>1.3258159599746229</c:v>
                </c:pt>
                <c:pt idx="761">
                  <c:v>1.3257866901708724</c:v>
                </c:pt>
                <c:pt idx="762">
                  <c:v>1.3257574207246421</c:v>
                </c:pt>
                <c:pt idx="763">
                  <c:v>1.3257281516359214</c:v>
                </c:pt>
                <c:pt idx="764">
                  <c:v>1.3256988829047032</c:v>
                </c:pt>
                <c:pt idx="765">
                  <c:v>1.3256696145309963</c:v>
                </c:pt>
                <c:pt idx="766">
                  <c:v>1.3256403465147972</c:v>
                </c:pt>
                <c:pt idx="767">
                  <c:v>1.3256110788560971</c:v>
                </c:pt>
                <c:pt idx="768">
                  <c:v>1.325581811554903</c:v>
                </c:pt>
                <c:pt idx="769">
                  <c:v>1.3255525446112024</c:v>
                </c:pt>
                <c:pt idx="770">
                  <c:v>1.3255232780249937</c:v>
                </c:pt>
                <c:pt idx="771">
                  <c:v>1.3254940117962857</c:v>
                </c:pt>
                <c:pt idx="772">
                  <c:v>1.3254647459250641</c:v>
                </c:pt>
                <c:pt idx="773">
                  <c:v>1.3254354804113362</c:v>
                </c:pt>
                <c:pt idx="774">
                  <c:v>1.3254062152550947</c:v>
                </c:pt>
                <c:pt idx="775">
                  <c:v>1.3253769504563415</c:v>
                </c:pt>
                <c:pt idx="776">
                  <c:v>1.3253476860150588</c:v>
                </c:pt>
                <c:pt idx="777">
                  <c:v>1.3253184219312661</c:v>
                </c:pt>
                <c:pt idx="778">
                  <c:v>1.3252891582049493</c:v>
                </c:pt>
                <c:pt idx="779">
                  <c:v>1.3252598948361083</c:v>
                </c:pt>
                <c:pt idx="780">
                  <c:v>1.3252306318247449</c:v>
                </c:pt>
                <c:pt idx="781">
                  <c:v>1.3252013691708502</c:v>
                </c:pt>
                <c:pt idx="782">
                  <c:v>1.3251721068744224</c:v>
                </c:pt>
                <c:pt idx="783">
                  <c:v>1.3251428449354687</c:v>
                </c:pt>
                <c:pt idx="784">
                  <c:v>1.3251135833539731</c:v>
                </c:pt>
                <c:pt idx="785">
                  <c:v>1.3250843221299444</c:v>
                </c:pt>
                <c:pt idx="786">
                  <c:v>1.3250550612633738</c:v>
                </c:pt>
                <c:pt idx="787">
                  <c:v>1.3250258007542648</c:v>
                </c:pt>
                <c:pt idx="788">
                  <c:v>1.3249965406026121</c:v>
                </c:pt>
                <c:pt idx="789">
                  <c:v>1.3249672808084068</c:v>
                </c:pt>
                <c:pt idx="790">
                  <c:v>1.3249380213716631</c:v>
                </c:pt>
                <c:pt idx="791">
                  <c:v>1.3249087622923685</c:v>
                </c:pt>
                <c:pt idx="792">
                  <c:v>1.3248795035705214</c:v>
                </c:pt>
                <c:pt idx="793">
                  <c:v>1.3248502452061093</c:v>
                </c:pt>
                <c:pt idx="794">
                  <c:v>1.3248209871991534</c:v>
                </c:pt>
                <c:pt idx="795">
                  <c:v>1.324791729549629</c:v>
                </c:pt>
                <c:pt idx="796">
                  <c:v>1.3247624722575502</c:v>
                </c:pt>
                <c:pt idx="797">
                  <c:v>1.3247332153229081</c:v>
                </c:pt>
                <c:pt idx="798">
                  <c:v>1.3247039587456975</c:v>
                </c:pt>
                <c:pt idx="799">
                  <c:v>1.3246747025259182</c:v>
                </c:pt>
                <c:pt idx="800">
                  <c:v>1.3246454466635669</c:v>
                </c:pt>
                <c:pt idx="801">
                  <c:v>1.3246161911586505</c:v>
                </c:pt>
                <c:pt idx="802">
                  <c:v>1.3245869360111548</c:v>
                </c:pt>
                <c:pt idx="803">
                  <c:v>1.3245576812210853</c:v>
                </c:pt>
                <c:pt idx="804">
                  <c:v>1.3245284267884365</c:v>
                </c:pt>
                <c:pt idx="805">
                  <c:v>1.3244991727132049</c:v>
                </c:pt>
                <c:pt idx="806">
                  <c:v>1.3244699189953906</c:v>
                </c:pt>
                <c:pt idx="807">
                  <c:v>1.3244406656349899</c:v>
                </c:pt>
                <c:pt idx="808">
                  <c:v>1.3244114126320046</c:v>
                </c:pt>
                <c:pt idx="809">
                  <c:v>1.3243821599864276</c:v>
                </c:pt>
                <c:pt idx="810">
                  <c:v>1.3243529076982608</c:v>
                </c:pt>
                <c:pt idx="811">
                  <c:v>1.3243236557675022</c:v>
                </c:pt>
                <c:pt idx="812">
                  <c:v>1.3242944041941414</c:v>
                </c:pt>
                <c:pt idx="813">
                  <c:v>1.3242651529781853</c:v>
                </c:pt>
                <c:pt idx="814">
                  <c:v>1.3242359021196268</c:v>
                </c:pt>
                <c:pt idx="815">
                  <c:v>1.3242066516184678</c:v>
                </c:pt>
                <c:pt idx="816">
                  <c:v>1.3241774014747012</c:v>
                </c:pt>
                <c:pt idx="817">
                  <c:v>1.3241481516883287</c:v>
                </c:pt>
                <c:pt idx="818">
                  <c:v>1.3241189022593485</c:v>
                </c:pt>
                <c:pt idx="819">
                  <c:v>1.3240896531877535</c:v>
                </c:pt>
                <c:pt idx="820">
                  <c:v>1.3240604044735438</c:v>
                </c:pt>
                <c:pt idx="821">
                  <c:v>1.3240311561167175</c:v>
                </c:pt>
                <c:pt idx="822">
                  <c:v>1.3240019081172782</c:v>
                </c:pt>
                <c:pt idx="823">
                  <c:v>1.3239726604752153</c:v>
                </c:pt>
                <c:pt idx="824">
                  <c:v>1.3239434131905288</c:v>
                </c:pt>
                <c:pt idx="825">
                  <c:v>1.3239141662632168</c:v>
                </c:pt>
                <c:pt idx="826">
                  <c:v>1.3238849196932776</c:v>
                </c:pt>
                <c:pt idx="827">
                  <c:v>1.3238556734807148</c:v>
                </c:pt>
                <c:pt idx="828">
                  <c:v>1.3238264276255194</c:v>
                </c:pt>
                <c:pt idx="829">
                  <c:v>1.3237971821276879</c:v>
                </c:pt>
                <c:pt idx="830">
                  <c:v>1.3237679369872204</c:v>
                </c:pt>
                <c:pt idx="831">
                  <c:v>1.3237386922041114</c:v>
                </c:pt>
                <c:pt idx="832">
                  <c:v>1.3237094477783646</c:v>
                </c:pt>
                <c:pt idx="833">
                  <c:v>1.32368020370998</c:v>
                </c:pt>
                <c:pt idx="834">
                  <c:v>1.3236509599989468</c:v>
                </c:pt>
                <c:pt idx="835">
                  <c:v>1.3236217166452651</c:v>
                </c:pt>
                <c:pt idx="836">
                  <c:v>1.3235924736489366</c:v>
                </c:pt>
                <c:pt idx="837">
                  <c:v>1.3235632310099614</c:v>
                </c:pt>
                <c:pt idx="838">
                  <c:v>1.3235339887283235</c:v>
                </c:pt>
                <c:pt idx="839">
                  <c:v>1.3235047468040406</c:v>
                </c:pt>
                <c:pt idx="840">
                  <c:v>1.3234755052370915</c:v>
                </c:pt>
                <c:pt idx="841">
                  <c:v>1.3234462640274849</c:v>
                </c:pt>
                <c:pt idx="842">
                  <c:v>1.3234170231752174</c:v>
                </c:pt>
                <c:pt idx="843">
                  <c:v>1.3233877826802836</c:v>
                </c:pt>
                <c:pt idx="844">
                  <c:v>1.3233585425426835</c:v>
                </c:pt>
                <c:pt idx="845">
                  <c:v>1.3233293027624171</c:v>
                </c:pt>
                <c:pt idx="846">
                  <c:v>1.3233000633394774</c:v>
                </c:pt>
                <c:pt idx="847">
                  <c:v>1.3232708242738589</c:v>
                </c:pt>
                <c:pt idx="848">
                  <c:v>1.3232415855655759</c:v>
                </c:pt>
                <c:pt idx="849">
                  <c:v>1.3232123472146071</c:v>
                </c:pt>
                <c:pt idx="850">
                  <c:v>1.3231831092209632</c:v>
                </c:pt>
                <c:pt idx="851">
                  <c:v>1.3231538715846334</c:v>
                </c:pt>
                <c:pt idx="852">
                  <c:v>1.3231246343056196</c:v>
                </c:pt>
                <c:pt idx="853">
                  <c:v>1.3230953973839252</c:v>
                </c:pt>
                <c:pt idx="854">
                  <c:v>1.3230661608195398</c:v>
                </c:pt>
                <c:pt idx="855">
                  <c:v>1.3230369246124614</c:v>
                </c:pt>
                <c:pt idx="856">
                  <c:v>1.3230076887626883</c:v>
                </c:pt>
                <c:pt idx="857">
                  <c:v>1.322978453270224</c:v>
                </c:pt>
                <c:pt idx="858">
                  <c:v>1.3229492181350633</c:v>
                </c:pt>
                <c:pt idx="859">
                  <c:v>1.3229199833571972</c:v>
                </c:pt>
                <c:pt idx="860">
                  <c:v>1.3228907489366328</c:v>
                </c:pt>
                <c:pt idx="861">
                  <c:v>1.3228615148733667</c:v>
                </c:pt>
                <c:pt idx="862">
                  <c:v>1.3228322811673934</c:v>
                </c:pt>
                <c:pt idx="863">
                  <c:v>1.3228030478187094</c:v>
                </c:pt>
                <c:pt idx="864">
                  <c:v>1.3227738148273147</c:v>
                </c:pt>
                <c:pt idx="865">
                  <c:v>1.3227445821932129</c:v>
                </c:pt>
                <c:pt idx="866">
                  <c:v>1.3227153499163897</c:v>
                </c:pt>
                <c:pt idx="867">
                  <c:v>1.3226861179968505</c:v>
                </c:pt>
                <c:pt idx="868">
                  <c:v>1.3226568864345936</c:v>
                </c:pt>
                <c:pt idx="869">
                  <c:v>1.3226276552296117</c:v>
                </c:pt>
                <c:pt idx="870">
                  <c:v>1.3225984243819084</c:v>
                </c:pt>
                <c:pt idx="871">
                  <c:v>1.3225691938914821</c:v>
                </c:pt>
                <c:pt idx="872">
                  <c:v>1.3225399637583255</c:v>
                </c:pt>
                <c:pt idx="873">
                  <c:v>1.3225107339824351</c:v>
                </c:pt>
                <c:pt idx="874">
                  <c:v>1.3224815045638181</c:v>
                </c:pt>
                <c:pt idx="875">
                  <c:v>1.3224522755024601</c:v>
                </c:pt>
                <c:pt idx="876">
                  <c:v>1.3224230467983702</c:v>
                </c:pt>
                <c:pt idx="877">
                  <c:v>1.3223938184515411</c:v>
                </c:pt>
                <c:pt idx="878">
                  <c:v>1.3223645904619694</c:v>
                </c:pt>
                <c:pt idx="879">
                  <c:v>1.3223353628296532</c:v>
                </c:pt>
                <c:pt idx="880">
                  <c:v>1.3223061355545944</c:v>
                </c:pt>
                <c:pt idx="881">
                  <c:v>1.3222769086367805</c:v>
                </c:pt>
                <c:pt idx="882">
                  <c:v>1.3222476820762203</c:v>
                </c:pt>
                <c:pt idx="883">
                  <c:v>1.3222184558729086</c:v>
                </c:pt>
                <c:pt idx="884">
                  <c:v>1.3221892300268472</c:v>
                </c:pt>
                <c:pt idx="885">
                  <c:v>1.3221600045380217</c:v>
                </c:pt>
                <c:pt idx="886">
                  <c:v>1.322130779406443</c:v>
                </c:pt>
                <c:pt idx="887">
                  <c:v>1.3221015546320967</c:v>
                </c:pt>
                <c:pt idx="888">
                  <c:v>1.3220723302149935</c:v>
                </c:pt>
                <c:pt idx="889">
                  <c:v>1.3220431061551192</c:v>
                </c:pt>
                <c:pt idx="890">
                  <c:v>1.3220138824524827</c:v>
                </c:pt>
                <c:pt idx="891">
                  <c:v>1.3219846591070716</c:v>
                </c:pt>
                <c:pt idx="892">
                  <c:v>1.3219554361188912</c:v>
                </c:pt>
                <c:pt idx="893">
                  <c:v>1.3219262134879326</c:v>
                </c:pt>
                <c:pt idx="894">
                  <c:v>1.3218969912142011</c:v>
                </c:pt>
                <c:pt idx="895">
                  <c:v>1.3218677692976897</c:v>
                </c:pt>
                <c:pt idx="896">
                  <c:v>1.3218385477384</c:v>
                </c:pt>
                <c:pt idx="897">
                  <c:v>1.3218093265363198</c:v>
                </c:pt>
                <c:pt idx="898">
                  <c:v>1.3217801056914631</c:v>
                </c:pt>
                <c:pt idx="899">
                  <c:v>1.3217508852038122</c:v>
                </c:pt>
                <c:pt idx="900">
                  <c:v>1.3217216650733707</c:v>
                </c:pt>
                <c:pt idx="901">
                  <c:v>1.3216924453001475</c:v>
                </c:pt>
                <c:pt idx="902">
                  <c:v>1.3216632258841194</c:v>
                </c:pt>
                <c:pt idx="903">
                  <c:v>1.321634006825299</c:v>
                </c:pt>
                <c:pt idx="904">
                  <c:v>1.3216047881236808</c:v>
                </c:pt>
                <c:pt idx="905">
                  <c:v>1.3215755697792595</c:v>
                </c:pt>
                <c:pt idx="906">
                  <c:v>1.3215463517920352</c:v>
                </c:pt>
                <c:pt idx="907">
                  <c:v>1.3215171341620078</c:v>
                </c:pt>
                <c:pt idx="908">
                  <c:v>1.3214879168891702</c:v>
                </c:pt>
                <c:pt idx="909">
                  <c:v>1.3214586999735243</c:v>
                </c:pt>
                <c:pt idx="910">
                  <c:v>1.3214294834150646</c:v>
                </c:pt>
                <c:pt idx="911">
                  <c:v>1.3214002672137966</c:v>
                </c:pt>
                <c:pt idx="912">
                  <c:v>1.321371051369713</c:v>
                </c:pt>
                <c:pt idx="913">
                  <c:v>1.3213418358828086</c:v>
                </c:pt>
                <c:pt idx="914">
                  <c:v>1.3213126207530763</c:v>
                </c:pt>
                <c:pt idx="915">
                  <c:v>1.3212834059805321</c:v>
                </c:pt>
                <c:pt idx="916">
                  <c:v>1.3212541915651581</c:v>
                </c:pt>
                <c:pt idx="917">
                  <c:v>1.3212249775069544</c:v>
                </c:pt>
                <c:pt idx="918">
                  <c:v>1.3211957638059264</c:v>
                </c:pt>
                <c:pt idx="919">
                  <c:v>1.3211665504620616</c:v>
                </c:pt>
                <c:pt idx="920">
                  <c:v>1.3211373374753705</c:v>
                </c:pt>
                <c:pt idx="921">
                  <c:v>1.3211081248458392</c:v>
                </c:pt>
                <c:pt idx="922">
                  <c:v>1.3210789125734692</c:v>
                </c:pt>
                <c:pt idx="923">
                  <c:v>1.3210497006582607</c:v>
                </c:pt>
                <c:pt idx="924">
                  <c:v>1.3210204891002011</c:v>
                </c:pt>
                <c:pt idx="925">
                  <c:v>1.3209912778993029</c:v>
                </c:pt>
                <c:pt idx="926">
                  <c:v>1.3209620670555591</c:v>
                </c:pt>
                <c:pt idx="927">
                  <c:v>1.3209328565689642</c:v>
                </c:pt>
                <c:pt idx="928">
                  <c:v>1.3209036464395201</c:v>
                </c:pt>
                <c:pt idx="929">
                  <c:v>1.3208744366672232</c:v>
                </c:pt>
                <c:pt idx="930">
                  <c:v>1.3208452272520663</c:v>
                </c:pt>
                <c:pt idx="931">
                  <c:v>1.3208160181940549</c:v>
                </c:pt>
                <c:pt idx="932">
                  <c:v>1.3207868094931872</c:v>
                </c:pt>
                <c:pt idx="933">
                  <c:v>1.3207576011494488</c:v>
                </c:pt>
                <c:pt idx="934">
                  <c:v>1.3207283931628524</c:v>
                </c:pt>
                <c:pt idx="935">
                  <c:v>1.3206991855333818</c:v>
                </c:pt>
                <c:pt idx="936">
                  <c:v>1.3206699782610443</c:v>
                </c:pt>
                <c:pt idx="937">
                  <c:v>1.3206407713458379</c:v>
                </c:pt>
                <c:pt idx="938">
                  <c:v>1.3206115647877539</c:v>
                </c:pt>
                <c:pt idx="939">
                  <c:v>1.3205823585868011</c:v>
                </c:pt>
                <c:pt idx="940">
                  <c:v>1.320553152742967</c:v>
                </c:pt>
                <c:pt idx="941">
                  <c:v>1.3205239472562553</c:v>
                </c:pt>
                <c:pt idx="942">
                  <c:v>1.3204947421266624</c:v>
                </c:pt>
                <c:pt idx="943">
                  <c:v>1.3204655373541794</c:v>
                </c:pt>
                <c:pt idx="944">
                  <c:v>1.3204363329388151</c:v>
                </c:pt>
                <c:pt idx="945">
                  <c:v>1.3204071288805572</c:v>
                </c:pt>
                <c:pt idx="946">
                  <c:v>1.3203779251794145</c:v>
                </c:pt>
                <c:pt idx="947">
                  <c:v>1.3203487218353711</c:v>
                </c:pt>
                <c:pt idx="948">
                  <c:v>1.3203195188484376</c:v>
                </c:pt>
                <c:pt idx="949">
                  <c:v>1.3202903162186068</c:v>
                </c:pt>
                <c:pt idx="950">
                  <c:v>1.3202611139458718</c:v>
                </c:pt>
                <c:pt idx="951">
                  <c:v>1.3202319120302359</c:v>
                </c:pt>
                <c:pt idx="952">
                  <c:v>1.3202027104716958</c:v>
                </c:pt>
                <c:pt idx="953">
                  <c:v>1.3201735092702531</c:v>
                </c:pt>
                <c:pt idx="954">
                  <c:v>1.3201443084258937</c:v>
                </c:pt>
                <c:pt idx="955">
                  <c:v>1.3201151079386264</c:v>
                </c:pt>
                <c:pt idx="956">
                  <c:v>1.3200859078084513</c:v>
                </c:pt>
                <c:pt idx="957">
                  <c:v>1.3200567080353576</c:v>
                </c:pt>
                <c:pt idx="958">
                  <c:v>1.3200275086193525</c:v>
                </c:pt>
                <c:pt idx="959">
                  <c:v>1.3199983095604164</c:v>
                </c:pt>
                <c:pt idx="960">
                  <c:v>1.3199691108585618</c:v>
                </c:pt>
                <c:pt idx="961">
                  <c:v>1.3199399125137852</c:v>
                </c:pt>
                <c:pt idx="962">
                  <c:v>1.3199107145260811</c:v>
                </c:pt>
                <c:pt idx="963">
                  <c:v>1.3198815168954514</c:v>
                </c:pt>
                <c:pt idx="964">
                  <c:v>1.3198523196218925</c:v>
                </c:pt>
                <c:pt idx="965">
                  <c:v>1.3198231227053938</c:v>
                </c:pt>
                <c:pt idx="966">
                  <c:v>1.3197939261459641</c:v>
                </c:pt>
                <c:pt idx="967">
                  <c:v>1.3197647299435964</c:v>
                </c:pt>
                <c:pt idx="968">
                  <c:v>1.319735534098287</c:v>
                </c:pt>
                <c:pt idx="969">
                  <c:v>1.3197063386100378</c:v>
                </c:pt>
                <c:pt idx="970">
                  <c:v>1.319677143478847</c:v>
                </c:pt>
                <c:pt idx="971">
                  <c:v>1.3196479487047075</c:v>
                </c:pt>
                <c:pt idx="972">
                  <c:v>1.319618754287621</c:v>
                </c:pt>
                <c:pt idx="973">
                  <c:v>1.3195895602275804</c:v>
                </c:pt>
                <c:pt idx="974">
                  <c:v>1.319560366524593</c:v>
                </c:pt>
                <c:pt idx="975">
                  <c:v>1.3195311731786461</c:v>
                </c:pt>
                <c:pt idx="976">
                  <c:v>1.319501980189747</c:v>
                </c:pt>
                <c:pt idx="977">
                  <c:v>1.3194727875578831</c:v>
                </c:pt>
                <c:pt idx="978">
                  <c:v>1.3194435952830599</c:v>
                </c:pt>
                <c:pt idx="979">
                  <c:v>1.3194144033652684</c:v>
                </c:pt>
                <c:pt idx="980">
                  <c:v>1.3193852118045175</c:v>
                </c:pt>
                <c:pt idx="981">
                  <c:v>1.3193560206007948</c:v>
                </c:pt>
                <c:pt idx="982">
                  <c:v>1.3193268297541021</c:v>
                </c:pt>
                <c:pt idx="983">
                  <c:v>1.3192976392644375</c:v>
                </c:pt>
                <c:pt idx="984">
                  <c:v>1.3192684491317994</c:v>
                </c:pt>
                <c:pt idx="985">
                  <c:v>1.3192392593561859</c:v>
                </c:pt>
                <c:pt idx="986">
                  <c:v>1.3192100699375882</c:v>
                </c:pt>
                <c:pt idx="987">
                  <c:v>1.3191808808760133</c:v>
                </c:pt>
                <c:pt idx="988">
                  <c:v>1.3191516921714488</c:v>
                </c:pt>
                <c:pt idx="989">
                  <c:v>1.3191225038239054</c:v>
                </c:pt>
                <c:pt idx="990">
                  <c:v>1.3190933158333671</c:v>
                </c:pt>
                <c:pt idx="991">
                  <c:v>1.3190641281998463</c:v>
                </c:pt>
                <c:pt idx="992">
                  <c:v>1.3190349409233306</c:v>
                </c:pt>
                <c:pt idx="993">
                  <c:v>1.3190057540038183</c:v>
                </c:pt>
                <c:pt idx="994">
                  <c:v>1.3189765674413128</c:v>
                </c:pt>
                <c:pt idx="995">
                  <c:v>1.3189473812358035</c:v>
                </c:pt>
                <c:pt idx="996">
                  <c:v>1.3189181953872957</c:v>
                </c:pt>
                <c:pt idx="997">
                  <c:v>1.3188890098957842</c:v>
                </c:pt>
                <c:pt idx="998">
                  <c:v>1.3188598247612653</c:v>
                </c:pt>
                <c:pt idx="999">
                  <c:v>1.3188306399837408</c:v>
                </c:pt>
                <c:pt idx="1000">
                  <c:v>1.3188014555632055</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Calculs!$AH$4:$AH$1004</c:f>
              <c:numCache>
                <c:formatCode>0.00</c:formatCode>
                <c:ptCount val="1001"/>
                <c:pt idx="0">
                  <c:v>0</c:v>
                </c:pt>
                <c:pt idx="1">
                  <c:v>-16.397660508391116</c:v>
                </c:pt>
                <c:pt idx="2">
                  <c:v>-16.339641542817947</c:v>
                </c:pt>
                <c:pt idx="3">
                  <c:v>-16.281865081595651</c:v>
                </c:pt>
                <c:pt idx="4">
                  <c:v>-16.224329790005413</c:v>
                </c:pt>
                <c:pt idx="5">
                  <c:v>-16.167034342594569</c:v>
                </c:pt>
                <c:pt idx="6">
                  <c:v>-16.109977423099313</c:v>
                </c:pt>
                <c:pt idx="7">
                  <c:v>-16.053157724368337</c:v>
                </c:pt>
                <c:pt idx="8">
                  <c:v>-15.996573948287059</c:v>
                </c:pt>
                <c:pt idx="9">
                  <c:v>-15.940224805702625</c:v>
                </c:pt>
                <c:pt idx="10">
                  <c:v>-15.884109016349708</c:v>
                </c:pt>
                <c:pt idx="11">
                  <c:v>-15.828418927492891</c:v>
                </c:pt>
                <c:pt idx="12">
                  <c:v>-15.773149800876762</c:v>
                </c:pt>
                <c:pt idx="13">
                  <c:v>-15.718103319110197</c:v>
                </c:pt>
                <c:pt idx="14">
                  <c:v>-15.663278320169761</c:v>
                </c:pt>
                <c:pt idx="15">
                  <c:v>-15.608673649731273</c:v>
                </c:pt>
                <c:pt idx="16">
                  <c:v>-15.554288161108532</c:v>
                </c:pt>
                <c:pt idx="17">
                  <c:v>-15.500120715192589</c:v>
                </c:pt>
                <c:pt idx="18">
                  <c:v>-15.446170180391631</c:v>
                </c:pt>
                <c:pt idx="19">
                  <c:v>-15.392435432571373</c:v>
                </c:pt>
                <c:pt idx="20">
                  <c:v>-15.338915354996056</c:v>
                </c:pt>
                <c:pt idx="21">
                  <c:v>-15.285511974764987</c:v>
                </c:pt>
                <c:pt idx="22">
                  <c:v>-15.23222587210692</c:v>
                </c:pt>
                <c:pt idx="23">
                  <c:v>-15.179154482797472</c:v>
                </c:pt>
                <c:pt idx="24">
                  <c:v>-15.126296679160697</c:v>
                </c:pt>
                <c:pt idx="25">
                  <c:v>-15.073651341020639</c:v>
                </c:pt>
                <c:pt idx="26">
                  <c:v>-15.021217355641509</c:v>
                </c:pt>
                <c:pt idx="27">
                  <c:v>-14.968993617668316</c:v>
                </c:pt>
                <c:pt idx="28">
                  <c:v>-14.916979029068166</c:v>
                </c:pt>
                <c:pt idx="29">
                  <c:v>-14.865172499072015</c:v>
                </c:pt>
                <c:pt idx="30">
                  <c:v>-14.813572944117032</c:v>
                </c:pt>
                <c:pt idx="31">
                  <c:v>-14.76217928778944</c:v>
                </c:pt>
                <c:pt idx="32">
                  <c:v>-14.710990460767924</c:v>
                </c:pt>
                <c:pt idx="33">
                  <c:v>-14.660005400767554</c:v>
                </c:pt>
                <c:pt idx="34">
                  <c:v>-14.609223052484218</c:v>
                </c:pt>
                <c:pt idx="35">
                  <c:v>-14.558642367539576</c:v>
                </c:pt>
                <c:pt idx="36">
                  <c:v>-14.508262304426513</c:v>
                </c:pt>
                <c:pt idx="37">
                  <c:v>-14.458081828455127</c:v>
                </c:pt>
                <c:pt idx="38">
                  <c:v>-14.408099911699125</c:v>
                </c:pt>
                <c:pt idx="39">
                  <c:v>-14.358315532942836</c:v>
                </c:pt>
                <c:pt idx="40">
                  <c:v>-14.308727677628637</c:v>
                </c:pt>
                <c:pt idx="41">
                  <c:v>-14.259335337804812</c:v>
                </c:pt>
                <c:pt idx="42">
                  <c:v>-14.210137512074025</c:v>
                </c:pt>
                <c:pt idx="43">
                  <c:v>-14.16113320554213</c:v>
                </c:pt>
                <c:pt idx="44">
                  <c:v>-14.112321429767519</c:v>
                </c:pt>
                <c:pt idx="45">
                  <c:v>-14.063701202710893</c:v>
                </c:pt>
                <c:pt idx="46">
                  <c:v>-14.015271548685565</c:v>
                </c:pt>
                <c:pt idx="47">
                  <c:v>-13.967031498308097</c:v>
                </c:pt>
                <c:pt idx="48">
                  <c:v>-13.918980088449487</c:v>
                </c:pt>
                <c:pt idx="49">
                  <c:v>-13.871116362186749</c:v>
                </c:pt>
                <c:pt idx="50">
                  <c:v>-13.823439368754919</c:v>
                </c:pt>
                <c:pt idx="51">
                  <c:v>-13.775948163499555</c:v>
                </c:pt>
                <c:pt idx="52">
                  <c:v>-13.728641807829611</c:v>
                </c:pt>
                <c:pt idx="53">
                  <c:v>-13.681519369170751</c:v>
                </c:pt>
                <c:pt idx="54">
                  <c:v>-13.634579920919064</c:v>
                </c:pt>
                <c:pt idx="55">
                  <c:v>-13.587822542395255</c:v>
                </c:pt>
                <c:pt idx="56">
                  <c:v>-13.541246318799171</c:v>
                </c:pt>
                <c:pt idx="57">
                  <c:v>-13.494850341164799</c:v>
                </c:pt>
                <c:pt idx="58">
                  <c:v>-13.448633706315629</c:v>
                </c:pt>
                <c:pt idx="59">
                  <c:v>-13.40259551682041</c:v>
                </c:pt>
                <c:pt idx="60">
                  <c:v>-13.356734880949343</c:v>
                </c:pt>
                <c:pt idx="61">
                  <c:v>-13.311050912630627</c:v>
                </c:pt>
                <c:pt idx="62">
                  <c:v>-13.265542731407407</c:v>
                </c:pt>
                <c:pt idx="63">
                  <c:v>-13.220209462395099</c:v>
                </c:pt>
                <c:pt idx="64">
                  <c:v>-13.175050236239086</c:v>
                </c:pt>
                <c:pt idx="65">
                  <c:v>-13.130064189072828</c:v>
                </c:pt>
                <c:pt idx="66">
                  <c:v>-13.08525046247631</c:v>
                </c:pt>
                <c:pt idx="67">
                  <c:v>-13.040608203434823</c:v>
                </c:pt>
                <c:pt idx="68">
                  <c:v>-12.996136564298217</c:v>
                </c:pt>
                <c:pt idx="69">
                  <c:v>-12.951834702740378</c:v>
                </c:pt>
                <c:pt idx="70">
                  <c:v>-12.907701781719188</c:v>
                </c:pt>
                <c:pt idx="71">
                  <c:v>-12.863736969436749</c:v>
                </c:pt>
                <c:pt idx="72">
                  <c:v>-12.819939439300001</c:v>
                </c:pt>
                <c:pt idx="73">
                  <c:v>-12.776308369881656</c:v>
                </c:pt>
                <c:pt idx="74">
                  <c:v>-12.732842944881508</c:v>
                </c:pt>
                <c:pt idx="75">
                  <c:v>-12.689542353088068</c:v>
                </c:pt>
                <c:pt idx="76">
                  <c:v>-12.646405788340534</c:v>
                </c:pt>
                <c:pt idx="77">
                  <c:v>-12.603432449491065</c:v>
                </c:pt>
                <c:pt idx="78">
                  <c:v>-12.560621540367434</c:v>
                </c:pt>
                <c:pt idx="79">
                  <c:v>-12.517972269735994</c:v>
                </c:pt>
                <c:pt idx="80">
                  <c:v>-12.475483851264908</c:v>
                </c:pt>
                <c:pt idx="81">
                  <c:v>-12.433155503487825</c:v>
                </c:pt>
                <c:pt idx="82">
                  <c:v>-12.390986449767727</c:v>
                </c:pt>
                <c:pt idx="83">
                  <c:v>-12.34897591826117</c:v>
                </c:pt>
                <c:pt idx="84">
                  <c:v>-12.307123141882837</c:v>
                </c:pt>
                <c:pt idx="85">
                  <c:v>-12.265427358270363</c:v>
                </c:pt>
                <c:pt idx="86">
                  <c:v>-12.223887809749506</c:v>
                </c:pt>
                <c:pt idx="87">
                  <c:v>-12.182503743299558</c:v>
                </c:pt>
                <c:pt idx="88">
                  <c:v>-12.141274410519125</c:v>
                </c:pt>
                <c:pt idx="89">
                  <c:v>-12.10019906759215</c:v>
                </c:pt>
                <c:pt idx="90">
                  <c:v>-12.059276975254255</c:v>
                </c:pt>
                <c:pt idx="91">
                  <c:v>-12.018507398759343</c:v>
                </c:pt>
                <c:pt idx="92">
                  <c:v>-11.977889607846526</c:v>
                </c:pt>
                <c:pt idx="93">
                  <c:v>-11.937422876707323</c:v>
                </c:pt>
                <c:pt idx="94">
                  <c:v>-11.89710648395309</c:v>
                </c:pt>
                <c:pt idx="95">
                  <c:v>-11.856939712582797</c:v>
                </c:pt>
                <c:pt idx="96">
                  <c:v>-11.816921849951086</c:v>
                </c:pt>
                <c:pt idx="97">
                  <c:v>-11.777052187736514</c:v>
                </c:pt>
                <c:pt idx="98">
                  <c:v>-11.737330021910122</c:v>
                </c:pt>
                <c:pt idx="99">
                  <c:v>-11.697754652704326</c:v>
                </c:pt>
                <c:pt idx="100">
                  <c:v>-11.658325384581955</c:v>
                </c:pt>
                <c:pt idx="101">
                  <c:v>-11.619041526205645</c:v>
                </c:pt>
                <c:pt idx="102">
                  <c:v>-11.230983517536915</c:v>
                </c:pt>
                <c:pt idx="103">
                  <c:v>-10.857005972443062</c:v>
                </c:pt>
                <c:pt idx="104">
                  <c:v>-10.496461007084806</c:v>
                </c:pt>
                <c:pt idx="105">
                  <c:v>-10.14873844478919</c:v>
                </c:pt>
                <c:pt idx="106">
                  <c:v>-9.8132632121854702</c:v>
                </c:pt>
                <c:pt idx="107">
                  <c:v>-9.4894929437809932</c:v>
                </c:pt>
                <c:pt idx="108">
                  <c:v>-9.1769157760786868</c:v>
                </c:pt>
                <c:pt idx="109">
                  <c:v>-8.8750483142484207</c:v>
                </c:pt>
                <c:pt idx="110">
                  <c:v>-8.5834337560624352</c:v>
                </c:pt>
                <c:pt idx="111">
                  <c:v>-8.3016401593160207</c:v>
                </c:pt>
                <c:pt idx="112">
                  <c:v>-8.0292588403014573</c:v>
                </c:pt>
                <c:pt idx="113">
                  <c:v>-7.7659028921048074</c:v>
                </c:pt>
                <c:pt idx="114">
                  <c:v>-7.5112058125690373</c:v>
                </c:pt>
                <c:pt idx="115">
                  <c:v>-7.2648202327276827</c:v>
                </c:pt>
                <c:pt idx="116">
                  <c:v>-7.0264167373738013</c:v>
                </c:pt>
                <c:pt idx="117">
                  <c:v>-6.7956827702009717</c:v>
                </c:pt>
                <c:pt idx="118">
                  <c:v>-6.5723216166461373</c:v>
                </c:pt>
                <c:pt idx="119">
                  <c:v>-6.3560514581873218</c:v>
                </c:pt>
                <c:pt idx="120">
                  <c:v>-6.1466044924099927</c:v>
                </c:pt>
                <c:pt idx="121">
                  <c:v>-5.9437261136614365</c:v>
                </c:pt>
                <c:pt idx="122">
                  <c:v>-5.7471741495681217</c:v>
                </c:pt>
                <c:pt idx="123">
                  <c:v>-5.5567181491028856</c:v>
                </c:pt>
                <c:pt idx="124">
                  <c:v>-5.3721387182608167</c:v>
                </c:pt>
                <c:pt idx="125">
                  <c:v>-5.1932268997394191</c:v>
                </c:pt>
                <c:pt idx="126">
                  <c:v>-5.0197835933237398</c:v>
                </c:pt>
                <c:pt idx="127">
                  <c:v>-4.8516190139535587</c:v>
                </c:pt>
                <c:pt idx="128">
                  <c:v>-4.6885521847009102</c:v>
                </c:pt>
                <c:pt idx="129">
                  <c:v>-4.5304104621140135</c:v>
                </c:pt>
                <c:pt idx="130">
                  <c:v>-4.377029091591166</c:v>
                </c:pt>
                <c:pt idx="131">
                  <c:v>-4.2282507906367472</c:v>
                </c:pt>
                <c:pt idx="132">
                  <c:v>-4.0839253580234116</c:v>
                </c:pt>
                <c:pt idx="133">
                  <c:v>-3.9439093070411517</c:v>
                </c:pt>
                <c:pt idx="134">
                  <c:v>-3.8080655211570154</c:v>
                </c:pt>
                <c:pt idx="135">
                  <c:v>-3.6762629305397239</c:v>
                </c:pt>
                <c:pt idx="136">
                  <c:v>-3.5483762080228427</c:v>
                </c:pt>
                <c:pt idx="137">
                  <c:v>-3.4242854831893021</c:v>
                </c:pt>
                <c:pt idx="138">
                  <c:v>-3.3038760733599957</c:v>
                </c:pt>
                <c:pt idx="139">
                  <c:v>-3.1870382303607192</c:v>
                </c:pt>
                <c:pt idx="140">
                  <c:v>-3.0736669020256802</c:v>
                </c:pt>
                <c:pt idx="141">
                  <c:v>-2.9636615074727426</c:v>
                </c:pt>
                <c:pt idx="142">
                  <c:v>-2.8569257252563354</c:v>
                </c:pt>
                <c:pt idx="143">
                  <c:v>-2.7533672935688371</c:v>
                </c:pt>
                <c:pt idx="144">
                  <c:v>-2.652897821721016</c:v>
                </c:pt>
                <c:pt idx="145">
                  <c:v>-2.5554326121869075</c:v>
                </c:pt>
                <c:pt idx="146">
                  <c:v>-2.4608904925492086</c:v>
                </c:pt>
                <c:pt idx="147">
                  <c:v>-2.3691936567276497</c:v>
                </c:pt>
                <c:pt idx="148">
                  <c:v>-2.2802675149157974</c:v>
                </c:pt>
                <c:pt idx="149">
                  <c:v>-2.1940405516912014</c:v>
                </c:pt>
                <c:pt idx="150">
                  <c:v>-2.1104441918002523</c:v>
                </c:pt>
                <c:pt idx="151">
                  <c:v>-2.0294126731527218</c:v>
                </c:pt>
                <c:pt idx="152">
                  <c:v>-1.9508829265919607</c:v>
                </c:pt>
                <c:pt idx="153">
                  <c:v>-1.8747944620353187</c:v>
                </c:pt>
                <c:pt idx="154">
                  <c:v>-1.8010892606057525</c:v>
                </c:pt>
                <c:pt idx="155">
                  <c:v>-1.7297116723999084</c:v>
                </c:pt>
                <c:pt idx="156">
                  <c:v>-1.6606083195604147</c:v>
                </c:pt>
                <c:pt idx="157">
                  <c:v>-1.5937280043407867</c:v>
                </c:pt>
                <c:pt idx="158">
                  <c:v>-1.5290216218703989</c:v>
                </c:pt>
                <c:pt idx="159">
                  <c:v>-1.4664420773444613</c:v>
                </c:pt>
                <c:pt idx="160">
                  <c:v>-1.405944207380023</c:v>
                </c:pt>
                <c:pt idx="161">
                  <c:v>-1.3474847052937329</c:v>
                </c:pt>
                <c:pt idx="162">
                  <c:v>-1.2910220500705416</c:v>
                </c:pt>
                <c:pt idx="163">
                  <c:v>-1.2365164388047503</c:v>
                </c:pt>
                <c:pt idx="164">
                  <c:v>-1.1839297224059075</c:v>
                </c:pt>
                <c:pt idx="165">
                  <c:v>-1.1332253443720091</c:v>
                </c:pt>
                <c:pt idx="166">
                  <c:v>-1.0843682824413947</c:v>
                </c:pt>
                <c:pt idx="167">
                  <c:v>-1.0373249929425772</c:v>
                </c:pt>
                <c:pt idx="168">
                  <c:v>-0.99206335766814457</c:v>
                </c:pt>
                <c:pt idx="169">
                  <c:v>-0.94855263310471505</c:v>
                </c:pt>
                <c:pt idx="170">
                  <c:v>-0.90676340185588855</c:v>
                </c:pt>
                <c:pt idx="171">
                  <c:v>-0.86666752609904529</c:v>
                </c:pt>
                <c:pt idx="172">
                  <c:v>-0.82823810291990541</c:v>
                </c:pt>
                <c:pt idx="173">
                  <c:v>-0.79144942137081709</c:v>
                </c:pt>
                <c:pt idx="174">
                  <c:v>-0.75627692109996969</c:v>
                </c:pt>
                <c:pt idx="175">
                  <c:v>-0.72269715239900723</c:v>
                </c:pt>
                <c:pt idx="176">
                  <c:v>-0.69068773751607337</c:v>
                </c:pt>
                <c:pt idx="177">
                  <c:v>-0.66022733308002701</c:v>
                </c:pt>
                <c:pt idx="178">
                  <c:v>-0.63129559347971642</c:v>
                </c:pt>
                <c:pt idx="179">
                  <c:v>-0.60387313503980244</c:v>
                </c:pt>
                <c:pt idx="180">
                  <c:v>-0.57794150083195017</c:v>
                </c:pt>
                <c:pt idx="181">
                  <c:v>-0.55348312595748861</c:v>
                </c:pt>
                <c:pt idx="182">
                  <c:v>-0.53048130313524167</c:v>
                </c:pt>
                <c:pt idx="183">
                  <c:v>-0.50892014842654842</c:v>
                </c:pt>
                <c:pt idx="184">
                  <c:v>-0.48878456692908911</c:v>
                </c:pt>
                <c:pt idx="185">
                  <c:v>-0.4700602182725836</c:v>
                </c:pt>
                <c:pt idx="186">
                  <c:v>-0.45273348175348971</c:v>
                </c:pt>
                <c:pt idx="187">
                  <c:v>-0.43679142095324297</c:v>
                </c:pt>
                <c:pt idx="188">
                  <c:v>-0.42222174769617893</c:v>
                </c:pt>
                <c:pt idx="189">
                  <c:v>-0.40901278521984913</c:v>
                </c:pt>
                <c:pt idx="190">
                  <c:v>-0.39715343045265983</c:v>
                </c:pt>
                <c:pt idx="191">
                  <c:v>-0.3866331153220976</c:v>
                </c:pt>
                <c:pt idx="192">
                  <c:v>-0.37744176705144361</c:v>
                </c:pt>
                <c:pt idx="193">
                  <c:v>-0.36956976744350312</c:v>
                </c:pt>
                <c:pt idx="194">
                  <c:v>-0.3630079111957048</c:v>
                </c:pt>
                <c:pt idx="195">
                  <c:v>-0.35774736334052309</c:v>
                </c:pt>
                <c:pt idx="196">
                  <c:v>-0.35377961595654001</c:v>
                </c:pt>
                <c:pt idx="197">
                  <c:v>-0.35109644434604254</c:v>
                </c:pt>
                <c:pt idx="198">
                  <c:v>-0.34968986292196891</c:v>
                </c:pt>
                <c:pt idx="199">
                  <c:v>-0.34955208108726538</c:v>
                </c:pt>
                <c:pt idx="200">
                  <c:v>-0.35067545942053246</c:v>
                </c:pt>
                <c:pt idx="201">
                  <c:v>-0.35305246650094835</c:v>
                </c:pt>
                <c:pt idx="202">
                  <c:v>-0.35667563671144342</c:v>
                </c:pt>
                <c:pt idx="203">
                  <c:v>-0.36153752935151551</c:v>
                </c:pt>
                <c:pt idx="204">
                  <c:v>-0.36763068937054333</c:v>
                </c:pt>
                <c:pt idx="205">
                  <c:v>-0.37494761000060939</c:v>
                </c:pt>
                <c:pt idx="206">
                  <c:v>-0.38348069752704095</c:v>
                </c:pt>
                <c:pt idx="207">
                  <c:v>-0.39322223838804238</c:v>
                </c:pt>
                <c:pt idx="208">
                  <c:v>-0.40416436874490808</c:v>
                </c:pt>
                <c:pt idx="209">
                  <c:v>-0.41629904661430672</c:v>
                </c:pt>
                <c:pt idx="210">
                  <c:v>-0.42961802660649773</c:v>
                </c:pt>
                <c:pt idx="211">
                  <c:v>-0.44411283727000472</c:v>
                </c:pt>
                <c:pt idx="212">
                  <c:v>-0.45977476100560827</c:v>
                </c:pt>
                <c:pt idx="213">
                  <c:v>-0.4765948164811879</c:v>
                </c:pt>
                <c:pt idx="214">
                  <c:v>-0.49456374345420073</c:v>
                </c:pt>
                <c:pt idx="215">
                  <c:v>-0.51367198989013474</c:v>
                </c:pt>
                <c:pt idx="216">
                  <c:v>-0.5339097012526236</c:v>
                </c:pt>
                <c:pt idx="217">
                  <c:v>-0.55526671183330778</c:v>
                </c:pt>
                <c:pt idx="218">
                  <c:v>-0.57773253798616608</c:v>
                </c:pt>
                <c:pt idx="219">
                  <c:v>-0.60129637313110207</c:v>
                </c:pt>
                <c:pt idx="220">
                  <c:v>-0.62594708439425339</c:v>
                </c:pt>
                <c:pt idx="221">
                  <c:v>-0.65167321075713702</c:v>
                </c:pt>
                <c:pt idx="222">
                  <c:v>-0.67846296259270089</c:v>
                </c:pt>
                <c:pt idx="223">
                  <c:v>-0.70630422247317748</c:v>
                </c:pt>
                <c:pt idx="224">
                  <c:v>-0.73518454714188197</c:v>
                </c:pt>
                <c:pt idx="225">
                  <c:v>-0.76509117054849463</c:v>
                </c:pt>
                <c:pt idx="226">
                  <c:v>-0.79601100785467915</c:v>
                </c:pt>
                <c:pt idx="227">
                  <c:v>-0.82793066032392748</c:v>
                </c:pt>
                <c:pt idx="228">
                  <c:v>-0.86083642101622637</c:v>
                </c:pt>
                <c:pt idx="229">
                  <c:v>-0.89471428121439445</c:v>
                </c:pt>
                <c:pt idx="230">
                  <c:v>-0.9295499375147348</c:v>
                </c:pt>
                <c:pt idx="231">
                  <c:v>-0.9653287995199954</c:v>
                </c:pt>
                <c:pt idx="232">
                  <c:v>-1.0020359980774667</c:v>
                </c:pt>
                <c:pt idx="233">
                  <c:v>-1.0396563940094656</c:v>
                </c:pt>
                <c:pt idx="234">
                  <c:v>-1.0781745872874575</c:v>
                </c:pt>
                <c:pt idx="235">
                  <c:v>-1.1175749266046529</c:v>
                </c:pt>
                <c:pt idx="236">
                  <c:v>-1.1578415193051634</c:v>
                </c:pt>
                <c:pt idx="237">
                  <c:v>-1.1989582416307101</c:v>
                </c:pt>
                <c:pt idx="238">
                  <c:v>-1.2409087492485178</c:v>
                </c:pt>
                <c:pt idx="239">
                  <c:v>-1.2836764880263767</c:v>
                </c:pt>
                <c:pt idx="240">
                  <c:v>-1.3272447050229732</c:v>
                </c:pt>
                <c:pt idx="241">
                  <c:v>-1.3715964596635508</c:v>
                </c:pt>
                <c:pt idx="242">
                  <c:v>-1.4167146350726649</c:v>
                </c:pt>
                <c:pt idx="243">
                  <c:v>-1.4625819495374064</c:v>
                </c:pt>
                <c:pt idx="244">
                  <c:v>-1.5091809680759138</c:v>
                </c:pt>
                <c:pt idx="245">
                  <c:v>-1.5564941140873025</c:v>
                </c:pt>
                <c:pt idx="246">
                  <c:v>-1.6045036810603759</c:v>
                </c:pt>
                <c:pt idx="247">
                  <c:v>-1.6531918443196159</c:v>
                </c:pt>
                <c:pt idx="248">
                  <c:v>-1.7025406727879815</c:v>
                </c:pt>
                <c:pt idx="249">
                  <c:v>-1.7525321407470422</c:v>
                </c:pt>
                <c:pt idx="250">
                  <c:v>-1.8031481395759008</c:v>
                </c:pt>
                <c:pt idx="251">
                  <c:v>-1.8543704894512183</c:v>
                </c:pt>
                <c:pt idx="252">
                  <c:v>-1.9061809509914756</c:v>
                </c:pt>
                <c:pt idx="253">
                  <c:v>-1.958561236829448</c:v>
                </c:pt>
                <c:pt idx="254">
                  <c:v>-2.0114930230975476</c:v>
                </c:pt>
                <c:pt idx="255">
                  <c:v>-2.0649579608114923</c:v>
                </c:pt>
                <c:pt idx="256">
                  <c:v>-2.1189376871384193</c:v>
                </c:pt>
                <c:pt idx="257">
                  <c:v>-2.1734138365362705</c:v>
                </c:pt>
                <c:pt idx="258">
                  <c:v>-2.2283680517519229</c:v>
                </c:pt>
                <c:pt idx="259">
                  <c:v>-2.2837819946662079</c:v>
                </c:pt>
                <c:pt idx="260">
                  <c:v>-2.3396373569745821</c:v>
                </c:pt>
                <c:pt idx="261">
                  <c:v>-2.3959158706928259</c:v>
                </c:pt>
                <c:pt idx="262">
                  <c:v>-2.4525993184777861</c:v>
                </c:pt>
                <c:pt idx="263">
                  <c:v>-2.5096695437537475</c:v>
                </c:pt>
                <c:pt idx="264">
                  <c:v>-2.5671084606355956</c:v>
                </c:pt>
                <c:pt idx="265">
                  <c:v>-2.6248980636405657</c:v>
                </c:pt>
                <c:pt idx="266">
                  <c:v>-2.6830204371808755</c:v>
                </c:pt>
                <c:pt idx="267">
                  <c:v>-2.7414577648301162</c:v>
                </c:pt>
                <c:pt idx="268">
                  <c:v>-2.8001923383568679</c:v>
                </c:pt>
                <c:pt idx="269">
                  <c:v>-2.8592065665194624</c:v>
                </c:pt>
                <c:pt idx="270">
                  <c:v>-2.9184829836164394</c:v>
                </c:pt>
                <c:pt idx="271">
                  <c:v>-2.9780042577876693</c:v>
                </c:pt>
                <c:pt idx="272">
                  <c:v>-3.0377531990617102</c:v>
                </c:pt>
                <c:pt idx="273">
                  <c:v>-3.097712767145381</c:v>
                </c:pt>
                <c:pt idx="274">
                  <c:v>-3.1578660789521282</c:v>
                </c:pt>
                <c:pt idx="275">
                  <c:v>-3.2181964158661183</c:v>
                </c:pt>
                <c:pt idx="276">
                  <c:v>-3.2786872307395627</c:v>
                </c:pt>
                <c:pt idx="277">
                  <c:v>-3.3393221546211884</c:v>
                </c:pt>
                <c:pt idx="278">
                  <c:v>-3.4000850032141976</c:v>
                </c:pt>
                <c:pt idx="279">
                  <c:v>-3.4609597830625476</c:v>
                </c:pt>
                <c:pt idx="280">
                  <c:v>-3.5219306974647444</c:v>
                </c:pt>
                <c:pt idx="281">
                  <c:v>-3.5829821521147953</c:v>
                </c:pt>
                <c:pt idx="282">
                  <c:v>-3.6440987604703543</c:v>
                </c:pt>
                <c:pt idx="283">
                  <c:v>-3.7052653488484304</c:v>
                </c:pt>
                <c:pt idx="284">
                  <c:v>-3.7664669612494932</c:v>
                </c:pt>
                <c:pt idx="285">
                  <c:v>-3.8276888639110789</c:v>
                </c:pt>
                <c:pt idx="286">
                  <c:v>-3.8889165495923668</c:v>
                </c:pt>
                <c:pt idx="287">
                  <c:v>-3.9501357415915779</c:v>
                </c:pt>
                <c:pt idx="288">
                  <c:v>-4.0113323974982977</c:v>
                </c:pt>
                <c:pt idx="289">
                  <c:v>-4.0724927126831467</c:v>
                </c:pt>
                <c:pt idx="290">
                  <c:v>-4.1336031235275197</c:v>
                </c:pt>
                <c:pt idx="291">
                  <c:v>-4.1946503103964172</c:v>
                </c:pt>
                <c:pt idx="292">
                  <c:v>-4.2556212003575959</c:v>
                </c:pt>
                <c:pt idx="293">
                  <c:v>-4.3165029696505179</c:v>
                </c:pt>
                <c:pt idx="294">
                  <c:v>-4.3772830459089</c:v>
                </c:pt>
                <c:pt idx="295">
                  <c:v>-4.4379491101407487</c:v>
                </c:pt>
                <c:pt idx="296">
                  <c:v>-4.4984890984700803</c:v>
                </c:pt>
                <c:pt idx="297">
                  <c:v>-4.5588912036446709</c:v>
                </c:pt>
                <c:pt idx="298">
                  <c:v>-4.6191438763143555</c:v>
                </c:pt>
                <c:pt idx="299">
                  <c:v>-4.6792358260845788</c:v>
                </c:pt>
                <c:pt idx="300">
                  <c:v>-4.7391560223500457</c:v>
                </c:pt>
                <c:pt idx="301">
                  <c:v>-4.7988936949134748</c:v>
                </c:pt>
                <c:pt idx="302">
                  <c:v>-4.8584383343945179</c:v>
                </c:pt>
                <c:pt idx="303">
                  <c:v>-4.9177796924341299</c:v>
                </c:pt>
                <c:pt idx="304">
                  <c:v>-4.9769077816996941</c:v>
                </c:pt>
                <c:pt idx="305">
                  <c:v>-5.0358128756963199</c:v>
                </c:pt>
                <c:pt idx="306">
                  <c:v>-5.0944855083897966</c:v>
                </c:pt>
                <c:pt idx="307">
                  <c:v>-5.1529164736468163</c:v>
                </c:pt>
                <c:pt idx="308">
                  <c:v>-5.2110968244980267</c:v>
                </c:pt>
                <c:pt idx="309">
                  <c:v>-5.2690178722296146</c:v>
                </c:pt>
                <c:pt idx="310">
                  <c:v>-5.326671185309122</c:v>
                </c:pt>
                <c:pt idx="311">
                  <c:v>-5.3840485881511952</c:v>
                </c:pt>
                <c:pt idx="312">
                  <c:v>-5.4411421597290328</c:v>
                </c:pt>
                <c:pt idx="313">
                  <c:v>-5.4979442320372724</c:v>
                </c:pt>
                <c:pt idx="314">
                  <c:v>-5.554447388412032</c:v>
                </c:pt>
                <c:pt idx="315">
                  <c:v>-5.61064446171389</c:v>
                </c:pt>
                <c:pt idx="316">
                  <c:v>-5.6665285323794734</c:v>
                </c:pt>
                <c:pt idx="317">
                  <c:v>-5.7220929263473232</c:v>
                </c:pt>
                <c:pt idx="318">
                  <c:v>-5.7773312128637713</c:v>
                </c:pt>
                <c:pt idx="319">
                  <c:v>-5.8322372021742961</c:v>
                </c:pt>
                <c:pt idx="320">
                  <c:v>-5.8868049431060587</c:v>
                </c:pt>
                <c:pt idx="321">
                  <c:v>-5.9410287205469983</c:v>
                </c:pt>
                <c:pt idx="322">
                  <c:v>-5.9949030528270102</c:v>
                </c:pt>
                <c:pt idx="323">
                  <c:v>-6.0484226890065322</c:v>
                </c:pt>
                <c:pt idx="324">
                  <c:v>-6.1015826060778382</c:v>
                </c:pt>
                <c:pt idx="325">
                  <c:v>-6.154378006084289</c:v>
                </c:pt>
                <c:pt idx="326">
                  <c:v>-6.2068043131626309</c:v>
                </c:pt>
                <c:pt idx="327">
                  <c:v>-6.2588571705134619</c:v>
                </c:pt>
                <c:pt idx="328">
                  <c:v>-6.3105324373047358</c:v>
                </c:pt>
                <c:pt idx="329">
                  <c:v>-6.3618261855132321</c:v>
                </c:pt>
                <c:pt idx="330">
                  <c:v>-6.4127346967087702</c:v>
                </c:pt>
                <c:pt idx="331">
                  <c:v>-6.4632544587857579</c:v>
                </c:pt>
                <c:pt idx="332">
                  <c:v>-6.5133821626467405</c:v>
                </c:pt>
                <c:pt idx="333">
                  <c:v>-6.5631146988423099</c:v>
                </c:pt>
                <c:pt idx="334">
                  <c:v>-6.6124491541717898</c:v>
                </c:pt>
                <c:pt idx="335">
                  <c:v>-6.6613828082489155</c:v>
                </c:pt>
                <c:pt idx="336">
                  <c:v>-6.7099131300366341</c:v>
                </c:pt>
                <c:pt idx="337">
                  <c:v>-6.7580377743550244</c:v>
                </c:pt>
                <c:pt idx="338">
                  <c:v>-6.8057545783662627</c:v>
                </c:pt>
                <c:pt idx="339">
                  <c:v>-6.8530615580404355</c:v>
                </c:pt>
                <c:pt idx="340">
                  <c:v>-6.8999569046057996</c:v>
                </c:pt>
                <c:pt idx="341">
                  <c:v>-6.9464389809871356</c:v>
                </c:pt>
                <c:pt idx="342">
                  <c:v>-6.9925063182355585</c:v>
                </c:pt>
                <c:pt idx="343">
                  <c:v>-7.0381576119531459</c:v>
                </c:pt>
                <c:pt idx="344">
                  <c:v>-7.0833917187156015</c:v>
                </c:pt>
                <c:pt idx="345">
                  <c:v>-7.128207652496001</c:v>
                </c:pt>
                <c:pt idx="346">
                  <c:v>-7.1726045810926369</c:v>
                </c:pt>
                <c:pt idx="347">
                  <c:v>-7.216581822563815</c:v>
                </c:pt>
                <c:pt idx="348">
                  <c:v>-7.260138841672334</c:v>
                </c:pt>
                <c:pt idx="349">
                  <c:v>-7.3032752463423272</c:v>
                </c:pt>
                <c:pt idx="350">
                  <c:v>-7.3459907841309136</c:v>
                </c:pt>
                <c:pt idx="351">
                  <c:v>-7.3882853387171936</c:v>
                </c:pt>
                <c:pt idx="352">
                  <c:v>-7.4301589264107513</c:v>
                </c:pt>
                <c:pt idx="353">
                  <c:v>-7.4716116926820124</c:v>
                </c:pt>
                <c:pt idx="354">
                  <c:v>-7.5126439087164236</c:v>
                </c:pt>
                <c:pt idx="355">
                  <c:v>-7.5532559679945255</c:v>
                </c:pt>
                <c:pt idx="356">
                  <c:v>-7.5934483828997816</c:v>
                </c:pt>
                <c:pt idx="357">
                  <c:v>-7.6332217813559629</c:v>
                </c:pt>
                <c:pt idx="358">
                  <c:v>-7.6725769034957398</c:v>
                </c:pt>
                <c:pt idx="359">
                  <c:v>-7.7115145983621343</c:v>
                </c:pt>
                <c:pt idx="360">
                  <c:v>-7.7500358206443005</c:v>
                </c:pt>
                <c:pt idx="361">
                  <c:v>-7.7881416274490229</c:v>
                </c:pt>
                <c:pt idx="362">
                  <c:v>-7.8258331751093202</c:v>
                </c:pt>
                <c:pt idx="363">
                  <c:v>-7.8631117160312662</c:v>
                </c:pt>
                <c:pt idx="364">
                  <c:v>-7.8999785955803183</c:v>
                </c:pt>
                <c:pt idx="365">
                  <c:v>-7.9364352490081007</c:v>
                </c:pt>
                <c:pt idx="366">
                  <c:v>-7.9724831984206626</c:v>
                </c:pt>
                <c:pt idx="367">
                  <c:v>-8.0081240497891315</c:v>
                </c:pt>
                <c:pt idx="368">
                  <c:v>-8.043359490003569</c:v>
                </c:pt>
                <c:pt idx="369">
                  <c:v>-8.0781912839707388</c:v>
                </c:pt>
                <c:pt idx="370">
                  <c:v>-8.1126212717565824</c:v>
                </c:pt>
                <c:pt idx="371">
                  <c:v>-8.1466513657738489</c:v>
                </c:pt>
                <c:pt idx="372">
                  <c:v>-8.1802835480155878</c:v>
                </c:pt>
                <c:pt idx="373">
                  <c:v>-8.2135198673348384</c:v>
                </c:pt>
                <c:pt idx="374">
                  <c:v>-8.2463624367710224</c:v>
                </c:pt>
                <c:pt idx="375">
                  <c:v>-8.2788134309233623</c:v>
                </c:pt>
                <c:pt idx="376">
                  <c:v>-8.3108750833716059</c:v>
                </c:pt>
                <c:pt idx="377">
                  <c:v>-8.3425496841443234</c:v>
                </c:pt>
                <c:pt idx="378">
                  <c:v>-8.3738395772349303</c:v>
                </c:pt>
                <c:pt idx="379">
                  <c:v>-8.4047471581655895</c:v>
                </c:pt>
                <c:pt idx="380">
                  <c:v>-8.4352748715990966</c:v>
                </c:pt>
                <c:pt idx="381">
                  <c:v>-8.4353049700561744</c:v>
                </c:pt>
                <c:pt idx="382">
                  <c:v>-8.4353350681413559</c:v>
                </c:pt>
                <c:pt idx="383">
                  <c:v>-8.4353651658546536</c:v>
                </c:pt>
                <c:pt idx="384">
                  <c:v>-8.4353952631960638</c:v>
                </c:pt>
                <c:pt idx="385">
                  <c:v>-8.4354253601655884</c:v>
                </c:pt>
                <c:pt idx="386">
                  <c:v>-8.4354554567632274</c:v>
                </c:pt>
                <c:pt idx="387">
                  <c:v>-8.4354855529889949</c:v>
                </c:pt>
                <c:pt idx="388">
                  <c:v>-8.4355156488428857</c:v>
                </c:pt>
                <c:pt idx="389">
                  <c:v>-8.4355457443248945</c:v>
                </c:pt>
                <c:pt idx="390">
                  <c:v>-8.4355758394350406</c:v>
                </c:pt>
                <c:pt idx="391">
                  <c:v>-8.4356059341733118</c:v>
                </c:pt>
                <c:pt idx="392">
                  <c:v>-8.4356360285397187</c:v>
                </c:pt>
                <c:pt idx="393">
                  <c:v>-8.4356661225342595</c:v>
                </c:pt>
                <c:pt idx="394">
                  <c:v>-8.4356962161569378</c:v>
                </c:pt>
                <c:pt idx="395">
                  <c:v>-8.4357263094077588</c:v>
                </c:pt>
                <c:pt idx="396">
                  <c:v>-8.4357564022867262</c:v>
                </c:pt>
                <c:pt idx="397">
                  <c:v>-8.4357864947938346</c:v>
                </c:pt>
                <c:pt idx="398">
                  <c:v>-8.4358165869290946</c:v>
                </c:pt>
                <c:pt idx="399">
                  <c:v>-8.4358466786925046</c:v>
                </c:pt>
                <c:pt idx="400">
                  <c:v>-8.435876770084068</c:v>
                </c:pt>
                <c:pt idx="401">
                  <c:v>-8.4359068611037831</c:v>
                </c:pt>
                <c:pt idx="402">
                  <c:v>-8.4359369517516605</c:v>
                </c:pt>
                <c:pt idx="403">
                  <c:v>-8.4359670420276984</c:v>
                </c:pt>
                <c:pt idx="404">
                  <c:v>-8.4359971319318969</c:v>
                </c:pt>
                <c:pt idx="405">
                  <c:v>-8.4360272214642613</c:v>
                </c:pt>
                <c:pt idx="406">
                  <c:v>-8.4360573106247969</c:v>
                </c:pt>
                <c:pt idx="407">
                  <c:v>-8.4360873994135002</c:v>
                </c:pt>
                <c:pt idx="408">
                  <c:v>-8.4361174878303746</c:v>
                </c:pt>
                <c:pt idx="409">
                  <c:v>-8.4361475758754292</c:v>
                </c:pt>
                <c:pt idx="410">
                  <c:v>-8.4361776635486585</c:v>
                </c:pt>
                <c:pt idx="411">
                  <c:v>-8.4362077508500679</c:v>
                </c:pt>
                <c:pt idx="412">
                  <c:v>-8.4362378377796627</c:v>
                </c:pt>
                <c:pt idx="413">
                  <c:v>-8.436267924337443</c:v>
                </c:pt>
                <c:pt idx="414">
                  <c:v>-8.4362980105234104</c:v>
                </c:pt>
                <c:pt idx="415">
                  <c:v>-8.4363280963375651</c:v>
                </c:pt>
                <c:pt idx="416">
                  <c:v>-8.4363581817799105</c:v>
                </c:pt>
                <c:pt idx="417">
                  <c:v>-8.4363882668504573</c:v>
                </c:pt>
                <c:pt idx="418">
                  <c:v>-8.4364183515491984</c:v>
                </c:pt>
                <c:pt idx="419">
                  <c:v>-8.4364484358761445</c:v>
                </c:pt>
                <c:pt idx="420">
                  <c:v>-8.4364785198312884</c:v>
                </c:pt>
                <c:pt idx="421">
                  <c:v>-8.436508603414639</c:v>
                </c:pt>
                <c:pt idx="422">
                  <c:v>-8.4365386866262018</c:v>
                </c:pt>
                <c:pt idx="423">
                  <c:v>-8.4365687694659677</c:v>
                </c:pt>
                <c:pt idx="424">
                  <c:v>-8.4365988519339492</c:v>
                </c:pt>
                <c:pt idx="425">
                  <c:v>-8.4366289340301464</c:v>
                </c:pt>
                <c:pt idx="426">
                  <c:v>-8.4366590157545573</c:v>
                </c:pt>
                <c:pt idx="427">
                  <c:v>-8.4366890971071911</c:v>
                </c:pt>
                <c:pt idx="428">
                  <c:v>-8.4367191780880511</c:v>
                </c:pt>
                <c:pt idx="429">
                  <c:v>-8.4367492586971284</c:v>
                </c:pt>
                <c:pt idx="430">
                  <c:v>-8.4367793389344374</c:v>
                </c:pt>
                <c:pt idx="431">
                  <c:v>-8.4368094187999745</c:v>
                </c:pt>
                <c:pt idx="432">
                  <c:v>-8.4368394982937467</c:v>
                </c:pt>
                <c:pt idx="433">
                  <c:v>-8.4368695774157523</c:v>
                </c:pt>
                <c:pt idx="434">
                  <c:v>-8.4368996561659966</c:v>
                </c:pt>
                <c:pt idx="435">
                  <c:v>-8.4369297345444796</c:v>
                </c:pt>
                <c:pt idx="436">
                  <c:v>-8.4369598125512066</c:v>
                </c:pt>
                <c:pt idx="437">
                  <c:v>-8.436989890186176</c:v>
                </c:pt>
                <c:pt idx="438">
                  <c:v>-8.4370199674493946</c:v>
                </c:pt>
                <c:pt idx="439">
                  <c:v>-8.4370500443408591</c:v>
                </c:pt>
                <c:pt idx="440">
                  <c:v>-8.4370801208605783</c:v>
                </c:pt>
                <c:pt idx="441">
                  <c:v>-8.4371101970085558</c:v>
                </c:pt>
                <c:pt idx="442">
                  <c:v>-8.4371402727847862</c:v>
                </c:pt>
                <c:pt idx="443">
                  <c:v>-8.4371703481892748</c:v>
                </c:pt>
                <c:pt idx="444">
                  <c:v>-8.437200423222027</c:v>
                </c:pt>
                <c:pt idx="445">
                  <c:v>-8.4372304978830464</c:v>
                </c:pt>
                <c:pt idx="446">
                  <c:v>-8.4372605721723293</c:v>
                </c:pt>
                <c:pt idx="447">
                  <c:v>-8.4372906460898829</c:v>
                </c:pt>
                <c:pt idx="448">
                  <c:v>-8.437320719635709</c:v>
                </c:pt>
                <c:pt idx="449">
                  <c:v>-8.437350792809811</c:v>
                </c:pt>
                <c:pt idx="450">
                  <c:v>-8.4373808656121874</c:v>
                </c:pt>
                <c:pt idx="451">
                  <c:v>-8.4374109380428486</c:v>
                </c:pt>
                <c:pt idx="452">
                  <c:v>-8.4374410101017858</c:v>
                </c:pt>
                <c:pt idx="453">
                  <c:v>-8.4374710817890133</c:v>
                </c:pt>
                <c:pt idx="454">
                  <c:v>-8.4375011531045221</c:v>
                </c:pt>
                <c:pt idx="455">
                  <c:v>-8.4375312240483265</c:v>
                </c:pt>
                <c:pt idx="456">
                  <c:v>-8.4375612946204193</c:v>
                </c:pt>
                <c:pt idx="457">
                  <c:v>-8.4375913648208041</c:v>
                </c:pt>
                <c:pt idx="458">
                  <c:v>-8.4376214346494827</c:v>
                </c:pt>
                <c:pt idx="459">
                  <c:v>-8.4376515041064692</c:v>
                </c:pt>
                <c:pt idx="460">
                  <c:v>-8.4376815731917514</c:v>
                </c:pt>
                <c:pt idx="461">
                  <c:v>-8.437711641905338</c:v>
                </c:pt>
                <c:pt idx="462">
                  <c:v>-8.4377417102472343</c:v>
                </c:pt>
                <c:pt idx="463">
                  <c:v>-8.4377717782174386</c:v>
                </c:pt>
                <c:pt idx="464">
                  <c:v>-8.437801845815958</c:v>
                </c:pt>
                <c:pt idx="465">
                  <c:v>-8.4378319130427855</c:v>
                </c:pt>
                <c:pt idx="466">
                  <c:v>-8.4378619798979333</c:v>
                </c:pt>
                <c:pt idx="467">
                  <c:v>-8.4378920463814033</c:v>
                </c:pt>
                <c:pt idx="468">
                  <c:v>-8.4379221124931902</c:v>
                </c:pt>
                <c:pt idx="469">
                  <c:v>-8.4379521782333047</c:v>
                </c:pt>
                <c:pt idx="470">
                  <c:v>-8.4379822436017449</c:v>
                </c:pt>
                <c:pt idx="471">
                  <c:v>-8.438012308598509</c:v>
                </c:pt>
                <c:pt idx="472">
                  <c:v>-8.4380423732236061</c:v>
                </c:pt>
                <c:pt idx="473">
                  <c:v>-8.4380724374770431</c:v>
                </c:pt>
                <c:pt idx="474">
                  <c:v>-8.4381025013588111</c:v>
                </c:pt>
                <c:pt idx="475">
                  <c:v>-8.4381325648689192</c:v>
                </c:pt>
                <c:pt idx="476">
                  <c:v>-8.4381626280073654</c:v>
                </c:pt>
                <c:pt idx="477">
                  <c:v>-8.4381926907741605</c:v>
                </c:pt>
                <c:pt idx="478">
                  <c:v>-8.4382227531693044</c:v>
                </c:pt>
                <c:pt idx="479">
                  <c:v>-8.4382528151927954</c:v>
                </c:pt>
                <c:pt idx="480">
                  <c:v>-8.438282876844637</c:v>
                </c:pt>
                <c:pt idx="481">
                  <c:v>-8.4383129381248256</c:v>
                </c:pt>
                <c:pt idx="482">
                  <c:v>-8.4383429990333809</c:v>
                </c:pt>
                <c:pt idx="483">
                  <c:v>-8.4383730595702886</c:v>
                </c:pt>
                <c:pt idx="484">
                  <c:v>-8.4384031197355611</c:v>
                </c:pt>
                <c:pt idx="485">
                  <c:v>-8.4384331795291931</c:v>
                </c:pt>
                <c:pt idx="486">
                  <c:v>-8.4384632389511935</c:v>
                </c:pt>
                <c:pt idx="487">
                  <c:v>-8.4384932980015677</c:v>
                </c:pt>
                <c:pt idx="488">
                  <c:v>-8.4385233566803066</c:v>
                </c:pt>
                <c:pt idx="489">
                  <c:v>-8.4385534149874211</c:v>
                </c:pt>
                <c:pt idx="490">
                  <c:v>-8.4385834729229146</c:v>
                </c:pt>
                <c:pt idx="491">
                  <c:v>-8.43861353048678</c:v>
                </c:pt>
                <c:pt idx="492">
                  <c:v>-8.4386435876790316</c:v>
                </c:pt>
                <c:pt idx="493">
                  <c:v>-8.438673644499664</c:v>
                </c:pt>
                <c:pt idx="494">
                  <c:v>-8.4387037009486843</c:v>
                </c:pt>
                <c:pt idx="495">
                  <c:v>-8.4387337570260925</c:v>
                </c:pt>
                <c:pt idx="496">
                  <c:v>-8.4387638127318958</c:v>
                </c:pt>
                <c:pt idx="497">
                  <c:v>-8.438793868066087</c:v>
                </c:pt>
                <c:pt idx="498">
                  <c:v>-8.4388239230286715</c:v>
                </c:pt>
                <c:pt idx="499">
                  <c:v>-8.4388539776196634</c:v>
                </c:pt>
                <c:pt idx="500">
                  <c:v>-8.4388840318390486</c:v>
                </c:pt>
                <c:pt idx="501">
                  <c:v>-8.438914085686843</c:v>
                </c:pt>
                <c:pt idx="502">
                  <c:v>-8.4389441391630413</c:v>
                </c:pt>
                <c:pt idx="503">
                  <c:v>-8.4389741922676507</c:v>
                </c:pt>
                <c:pt idx="504">
                  <c:v>-8.4390042450006639</c:v>
                </c:pt>
                <c:pt idx="505">
                  <c:v>-8.4390342973620953</c:v>
                </c:pt>
                <c:pt idx="506">
                  <c:v>-8.4390643493519448</c:v>
                </c:pt>
                <c:pt idx="507">
                  <c:v>-8.4390944009702054</c:v>
                </c:pt>
                <c:pt idx="508">
                  <c:v>-8.4391244522168929</c:v>
                </c:pt>
                <c:pt idx="509">
                  <c:v>-8.4391545030920021</c:v>
                </c:pt>
                <c:pt idx="510">
                  <c:v>-8.4391845535955348</c:v>
                </c:pt>
                <c:pt idx="511">
                  <c:v>-8.439214603727498</c:v>
                </c:pt>
                <c:pt idx="512">
                  <c:v>-8.4392446534878918</c:v>
                </c:pt>
                <c:pt idx="513">
                  <c:v>-8.4392747028767179</c:v>
                </c:pt>
                <c:pt idx="514">
                  <c:v>-8.4393047518939763</c:v>
                </c:pt>
                <c:pt idx="515">
                  <c:v>-8.4393348005396795</c:v>
                </c:pt>
                <c:pt idx="516">
                  <c:v>-8.4393648488138169</c:v>
                </c:pt>
                <c:pt idx="517">
                  <c:v>-8.4393948967164008</c:v>
                </c:pt>
                <c:pt idx="518">
                  <c:v>-8.4394249442474329</c:v>
                </c:pt>
                <c:pt idx="519">
                  <c:v>-8.4394549914069081</c:v>
                </c:pt>
                <c:pt idx="520">
                  <c:v>-8.4394850381948405</c:v>
                </c:pt>
                <c:pt idx="521">
                  <c:v>-8.4395150846112159</c:v>
                </c:pt>
                <c:pt idx="522">
                  <c:v>-8.4395451306560556</c:v>
                </c:pt>
                <c:pt idx="523">
                  <c:v>-8.4395751763293525</c:v>
                </c:pt>
                <c:pt idx="524">
                  <c:v>-8.4396052216311084</c:v>
                </c:pt>
                <c:pt idx="525">
                  <c:v>-8.439635266561325</c:v>
                </c:pt>
                <c:pt idx="526">
                  <c:v>-8.4396653111200095</c:v>
                </c:pt>
                <c:pt idx="527">
                  <c:v>-8.4396953553071654</c:v>
                </c:pt>
                <c:pt idx="528">
                  <c:v>-8.4397253991227839</c:v>
                </c:pt>
                <c:pt idx="529">
                  <c:v>-8.439755442566879</c:v>
                </c:pt>
                <c:pt idx="530">
                  <c:v>-8.4397854856394492</c:v>
                </c:pt>
                <c:pt idx="531">
                  <c:v>-8.4398155283404961</c:v>
                </c:pt>
                <c:pt idx="532">
                  <c:v>-8.4398455706700251</c:v>
                </c:pt>
                <c:pt idx="533">
                  <c:v>-8.4398756126280379</c:v>
                </c:pt>
                <c:pt idx="534">
                  <c:v>-8.4399056542145345</c:v>
                </c:pt>
                <c:pt idx="535">
                  <c:v>-8.4399356954295151</c:v>
                </c:pt>
                <c:pt idx="536">
                  <c:v>-8.4399657362729918</c:v>
                </c:pt>
                <c:pt idx="537">
                  <c:v>-8.4399957767449596</c:v>
                </c:pt>
                <c:pt idx="538">
                  <c:v>-8.4400258168454219</c:v>
                </c:pt>
                <c:pt idx="539">
                  <c:v>-8.4400558565743822</c:v>
                </c:pt>
                <c:pt idx="540">
                  <c:v>-8.4400858959318459</c:v>
                </c:pt>
                <c:pt idx="541">
                  <c:v>-8.4401159349178094</c:v>
                </c:pt>
                <c:pt idx="542">
                  <c:v>-8.4401459735322781</c:v>
                </c:pt>
                <c:pt idx="543">
                  <c:v>-8.4401760117752502</c:v>
                </c:pt>
                <c:pt idx="544">
                  <c:v>-8.4402060496467399</c:v>
                </c:pt>
                <c:pt idx="545">
                  <c:v>-8.4402360871467401</c:v>
                </c:pt>
                <c:pt idx="546">
                  <c:v>-8.4402661242752508</c:v>
                </c:pt>
                <c:pt idx="547">
                  <c:v>-8.4402961610322809</c:v>
                </c:pt>
                <c:pt idx="548">
                  <c:v>-8.4403261974178285</c:v>
                </c:pt>
                <c:pt idx="549">
                  <c:v>-8.440356233431908</c:v>
                </c:pt>
                <c:pt idx="550">
                  <c:v>-8.4403862690745033</c:v>
                </c:pt>
                <c:pt idx="551">
                  <c:v>-8.4404163043456322</c:v>
                </c:pt>
                <c:pt idx="552">
                  <c:v>-8.4404463392452858</c:v>
                </c:pt>
                <c:pt idx="553">
                  <c:v>-8.44047637377348</c:v>
                </c:pt>
                <c:pt idx="554">
                  <c:v>-8.4405064079302008</c:v>
                </c:pt>
                <c:pt idx="555">
                  <c:v>-8.4405364417154622</c:v>
                </c:pt>
                <c:pt idx="556">
                  <c:v>-8.4405664751292626</c:v>
                </c:pt>
                <c:pt idx="557">
                  <c:v>-8.4405965081716054</c:v>
                </c:pt>
                <c:pt idx="558">
                  <c:v>-8.4406265408424925</c:v>
                </c:pt>
                <c:pt idx="559">
                  <c:v>-8.4406565731419292</c:v>
                </c:pt>
                <c:pt idx="560">
                  <c:v>-8.4406866050699154</c:v>
                </c:pt>
                <c:pt idx="561">
                  <c:v>-8.4407166366264512</c:v>
                </c:pt>
                <c:pt idx="562">
                  <c:v>-8.4407466678115437</c:v>
                </c:pt>
                <c:pt idx="563">
                  <c:v>-8.4407766986251946</c:v>
                </c:pt>
                <c:pt idx="564">
                  <c:v>-8.440806729067404</c:v>
                </c:pt>
                <c:pt idx="565">
                  <c:v>-8.4408367591381772</c:v>
                </c:pt>
                <c:pt idx="566">
                  <c:v>-8.4408667888375142</c:v>
                </c:pt>
                <c:pt idx="567">
                  <c:v>-8.4408968181654167</c:v>
                </c:pt>
                <c:pt idx="568">
                  <c:v>-8.4409268471218866</c:v>
                </c:pt>
                <c:pt idx="569">
                  <c:v>-8.4409568757069326</c:v>
                </c:pt>
                <c:pt idx="570">
                  <c:v>-8.4409869039205532</c:v>
                </c:pt>
                <c:pt idx="571">
                  <c:v>-8.4410169317627499</c:v>
                </c:pt>
                <c:pt idx="572">
                  <c:v>-8.4410469592335282</c:v>
                </c:pt>
                <c:pt idx="573">
                  <c:v>-8.4410769863328881</c:v>
                </c:pt>
                <c:pt idx="574">
                  <c:v>-8.4411070130608312</c:v>
                </c:pt>
                <c:pt idx="575">
                  <c:v>-8.441137039417363</c:v>
                </c:pt>
                <c:pt idx="576">
                  <c:v>-8.4411670654024871</c:v>
                </c:pt>
                <c:pt idx="577">
                  <c:v>-8.441197091016198</c:v>
                </c:pt>
                <c:pt idx="578">
                  <c:v>-8.4412271162585046</c:v>
                </c:pt>
                <c:pt idx="579">
                  <c:v>-8.4412571411294071</c:v>
                </c:pt>
                <c:pt idx="580">
                  <c:v>-8.4412871656289123</c:v>
                </c:pt>
                <c:pt idx="581">
                  <c:v>-8.4413171897570152</c:v>
                </c:pt>
                <c:pt idx="582">
                  <c:v>-8.4413472135137297</c:v>
                </c:pt>
                <c:pt idx="583">
                  <c:v>-8.4413772368990418</c:v>
                </c:pt>
                <c:pt idx="584">
                  <c:v>-8.4414072599129693</c:v>
                </c:pt>
                <c:pt idx="585">
                  <c:v>-8.4414372825555049</c:v>
                </c:pt>
                <c:pt idx="586">
                  <c:v>-8.4414673048266593</c:v>
                </c:pt>
                <c:pt idx="587">
                  <c:v>-8.4414973267264255</c:v>
                </c:pt>
                <c:pt idx="588">
                  <c:v>-8.4415273482548159</c:v>
                </c:pt>
                <c:pt idx="589">
                  <c:v>-8.4415573694118251</c:v>
                </c:pt>
                <c:pt idx="590">
                  <c:v>-8.4415873901974621</c:v>
                </c:pt>
                <c:pt idx="591">
                  <c:v>-8.4416174106117232</c:v>
                </c:pt>
                <c:pt idx="592">
                  <c:v>-8.4416474306546139</c:v>
                </c:pt>
                <c:pt idx="593">
                  <c:v>-8.4416774503261358</c:v>
                </c:pt>
                <c:pt idx="594">
                  <c:v>-8.4417074696262944</c:v>
                </c:pt>
                <c:pt idx="595">
                  <c:v>-8.4417374885550895</c:v>
                </c:pt>
                <c:pt idx="596">
                  <c:v>-8.4417675071125196</c:v>
                </c:pt>
                <c:pt idx="597">
                  <c:v>-8.4417975252985915</c:v>
                </c:pt>
                <c:pt idx="598">
                  <c:v>-8.4418275431133125</c:v>
                </c:pt>
                <c:pt idx="599">
                  <c:v>-8.441857560556679</c:v>
                </c:pt>
                <c:pt idx="600">
                  <c:v>-8.4418875776286928</c:v>
                </c:pt>
                <c:pt idx="601">
                  <c:v>-8.4419175943293592</c:v>
                </c:pt>
                <c:pt idx="602">
                  <c:v>-8.4419476106586799</c:v>
                </c:pt>
                <c:pt idx="603">
                  <c:v>-8.4419776266166551</c:v>
                </c:pt>
                <c:pt idx="604">
                  <c:v>-8.4420076422032899</c:v>
                </c:pt>
                <c:pt idx="605">
                  <c:v>-8.442037657418588</c:v>
                </c:pt>
                <c:pt idx="606">
                  <c:v>-8.4420676722625529</c:v>
                </c:pt>
                <c:pt idx="607">
                  <c:v>-8.4420976867351794</c:v>
                </c:pt>
                <c:pt idx="608">
                  <c:v>-8.4421277008364797</c:v>
                </c:pt>
                <c:pt idx="609">
                  <c:v>-8.4421577145664486</c:v>
                </c:pt>
                <c:pt idx="610">
                  <c:v>-8.4421877279250896</c:v>
                </c:pt>
                <c:pt idx="611">
                  <c:v>-8.4422177409124082</c:v>
                </c:pt>
                <c:pt idx="612">
                  <c:v>-8.4422477535284077</c:v>
                </c:pt>
                <c:pt idx="613">
                  <c:v>-8.4422777657730865</c:v>
                </c:pt>
                <c:pt idx="614">
                  <c:v>-8.4423077776464499</c:v>
                </c:pt>
                <c:pt idx="615">
                  <c:v>-8.4423377891484979</c:v>
                </c:pt>
                <c:pt idx="616">
                  <c:v>-8.4423678002792357</c:v>
                </c:pt>
                <c:pt idx="617">
                  <c:v>-8.4423978110386653</c:v>
                </c:pt>
                <c:pt idx="618">
                  <c:v>-8.44242782142679</c:v>
                </c:pt>
                <c:pt idx="619">
                  <c:v>-8.4424578314436083</c:v>
                </c:pt>
                <c:pt idx="620">
                  <c:v>-8.4424878410891271</c:v>
                </c:pt>
                <c:pt idx="621">
                  <c:v>-8.4425178503633482</c:v>
                </c:pt>
                <c:pt idx="622">
                  <c:v>-8.4425478592662717</c:v>
                </c:pt>
                <c:pt idx="623">
                  <c:v>-8.4425778677979029</c:v>
                </c:pt>
                <c:pt idx="624">
                  <c:v>-8.4426078759582417</c:v>
                </c:pt>
                <c:pt idx="625">
                  <c:v>-8.4426378837472953</c:v>
                </c:pt>
                <c:pt idx="626">
                  <c:v>-8.4426678911650548</c:v>
                </c:pt>
                <c:pt idx="627">
                  <c:v>-8.4426978982115379</c:v>
                </c:pt>
                <c:pt idx="628">
                  <c:v>-8.4427279048867323</c:v>
                </c:pt>
                <c:pt idx="629">
                  <c:v>-8.4427579111906574</c:v>
                </c:pt>
                <c:pt idx="630">
                  <c:v>-8.4427879171233009</c:v>
                </c:pt>
                <c:pt idx="631">
                  <c:v>-8.4428179226846716</c:v>
                </c:pt>
                <c:pt idx="632">
                  <c:v>-8.4428479278747695</c:v>
                </c:pt>
                <c:pt idx="633">
                  <c:v>-8.4428779326936052</c:v>
                </c:pt>
                <c:pt idx="634">
                  <c:v>-8.4429079371411682</c:v>
                </c:pt>
                <c:pt idx="635">
                  <c:v>-8.4429379412174637</c:v>
                </c:pt>
                <c:pt idx="636">
                  <c:v>-8.4429679449225059</c:v>
                </c:pt>
                <c:pt idx="637">
                  <c:v>-8.4429979482562842</c:v>
                </c:pt>
                <c:pt idx="638">
                  <c:v>-8.4430279512188093</c:v>
                </c:pt>
                <c:pt idx="639">
                  <c:v>-8.4430579538100794</c:v>
                </c:pt>
                <c:pt idx="640">
                  <c:v>-8.4430879560300927</c:v>
                </c:pt>
                <c:pt idx="641">
                  <c:v>-8.4431179578788633</c:v>
                </c:pt>
                <c:pt idx="642">
                  <c:v>-8.4431479593563843</c:v>
                </c:pt>
                <c:pt idx="643">
                  <c:v>-8.443177960462668</c:v>
                </c:pt>
                <c:pt idx="644">
                  <c:v>-8.443207961197702</c:v>
                </c:pt>
                <c:pt idx="645">
                  <c:v>-8.4432379615614988</c:v>
                </c:pt>
                <c:pt idx="646">
                  <c:v>-8.44326796155406</c:v>
                </c:pt>
                <c:pt idx="647">
                  <c:v>-8.4432979611753876</c:v>
                </c:pt>
                <c:pt idx="648">
                  <c:v>-8.4433279604254849</c:v>
                </c:pt>
                <c:pt idx="649">
                  <c:v>-8.443357959304354</c:v>
                </c:pt>
                <c:pt idx="650">
                  <c:v>-8.443387957811991</c:v>
                </c:pt>
                <c:pt idx="651">
                  <c:v>-8.4434179559484068</c:v>
                </c:pt>
                <c:pt idx="652">
                  <c:v>-8.4434479537136049</c:v>
                </c:pt>
                <c:pt idx="653">
                  <c:v>-8.4434779511075817</c:v>
                </c:pt>
                <c:pt idx="654">
                  <c:v>-8.4435079481303337</c:v>
                </c:pt>
                <c:pt idx="655">
                  <c:v>-8.4435379447818786</c:v>
                </c:pt>
                <c:pt idx="656">
                  <c:v>-8.4435679410622129</c:v>
                </c:pt>
                <c:pt idx="657">
                  <c:v>-8.4435979369713419</c:v>
                </c:pt>
                <c:pt idx="658">
                  <c:v>-8.4436279325092567</c:v>
                </c:pt>
                <c:pt idx="659">
                  <c:v>-8.4436579276759698</c:v>
                </c:pt>
                <c:pt idx="660">
                  <c:v>-8.4436879224714847</c:v>
                </c:pt>
                <c:pt idx="661">
                  <c:v>-8.4437179168957943</c:v>
                </c:pt>
                <c:pt idx="662">
                  <c:v>-8.4437479109489111</c:v>
                </c:pt>
                <c:pt idx="663">
                  <c:v>-8.4437779046308314</c:v>
                </c:pt>
                <c:pt idx="664">
                  <c:v>-8.4438078979415607</c:v>
                </c:pt>
                <c:pt idx="665">
                  <c:v>-8.4438378908810989</c:v>
                </c:pt>
                <c:pt idx="666">
                  <c:v>-8.4438678834494549</c:v>
                </c:pt>
                <c:pt idx="667">
                  <c:v>-8.4438978756466252</c:v>
                </c:pt>
                <c:pt idx="668">
                  <c:v>-8.4439278674726079</c:v>
                </c:pt>
                <c:pt idx="669">
                  <c:v>-8.4439578589274156</c:v>
                </c:pt>
                <c:pt idx="670">
                  <c:v>-8.4439878500110481</c:v>
                </c:pt>
                <c:pt idx="671">
                  <c:v>-8.4440178407235038</c:v>
                </c:pt>
                <c:pt idx="672">
                  <c:v>-8.4440478310647862</c:v>
                </c:pt>
                <c:pt idx="673">
                  <c:v>-8.4440778210349006</c:v>
                </c:pt>
                <c:pt idx="674">
                  <c:v>-8.4441078106338523</c:v>
                </c:pt>
                <c:pt idx="675">
                  <c:v>-8.4441377998616343</c:v>
                </c:pt>
                <c:pt idx="676">
                  <c:v>-8.4441677887182571</c:v>
                </c:pt>
                <c:pt idx="677">
                  <c:v>-8.4441977772037173</c:v>
                </c:pt>
                <c:pt idx="678">
                  <c:v>-8.4442277653180238</c:v>
                </c:pt>
                <c:pt idx="679">
                  <c:v>-8.4442577530611729</c:v>
                </c:pt>
                <c:pt idx="680">
                  <c:v>-8.4442877404331753</c:v>
                </c:pt>
                <c:pt idx="681">
                  <c:v>-8.444317727434024</c:v>
                </c:pt>
                <c:pt idx="682">
                  <c:v>-8.4443477140637224</c:v>
                </c:pt>
                <c:pt idx="683">
                  <c:v>-8.4443777003222849</c:v>
                </c:pt>
                <c:pt idx="684">
                  <c:v>-8.4444076862096971</c:v>
                </c:pt>
                <c:pt idx="685">
                  <c:v>-8.4444376717259733</c:v>
                </c:pt>
                <c:pt idx="686">
                  <c:v>-8.444467656871117</c:v>
                </c:pt>
                <c:pt idx="687">
                  <c:v>-8.4444976416451212</c:v>
                </c:pt>
                <c:pt idx="688">
                  <c:v>-8.4445276260479893</c:v>
                </c:pt>
                <c:pt idx="689">
                  <c:v>-8.4445576100797339</c:v>
                </c:pt>
                <c:pt idx="690">
                  <c:v>-8.4445875937403514</c:v>
                </c:pt>
                <c:pt idx="691">
                  <c:v>-8.4446175770298382</c:v>
                </c:pt>
                <c:pt idx="692">
                  <c:v>-8.444647559948212</c:v>
                </c:pt>
                <c:pt idx="693">
                  <c:v>-8.4446775424954605</c:v>
                </c:pt>
                <c:pt idx="694">
                  <c:v>-8.4447075246715908</c:v>
                </c:pt>
                <c:pt idx="695">
                  <c:v>-8.4447375064766081</c:v>
                </c:pt>
                <c:pt idx="696">
                  <c:v>-8.4447674879105179</c:v>
                </c:pt>
                <c:pt idx="697">
                  <c:v>-8.4447974689733183</c:v>
                </c:pt>
                <c:pt idx="698">
                  <c:v>-8.4448274496650022</c:v>
                </c:pt>
                <c:pt idx="699">
                  <c:v>-8.4448574299855856</c:v>
                </c:pt>
                <c:pt idx="700">
                  <c:v>-8.444887409935065</c:v>
                </c:pt>
                <c:pt idx="701">
                  <c:v>-8.4449173895134493</c:v>
                </c:pt>
                <c:pt idx="702">
                  <c:v>-8.444947368720733</c:v>
                </c:pt>
                <c:pt idx="703">
                  <c:v>-8.444977347556927</c:v>
                </c:pt>
                <c:pt idx="704">
                  <c:v>-8.4450073260220258</c:v>
                </c:pt>
                <c:pt idx="705">
                  <c:v>-8.4450373041160347</c:v>
                </c:pt>
                <c:pt idx="706">
                  <c:v>-8.4450672818389538</c:v>
                </c:pt>
                <c:pt idx="707">
                  <c:v>-8.4450972591907885</c:v>
                </c:pt>
                <c:pt idx="708">
                  <c:v>-8.4451272361715422</c:v>
                </c:pt>
                <c:pt idx="709">
                  <c:v>-8.4451572127812131</c:v>
                </c:pt>
                <c:pt idx="710">
                  <c:v>-8.4451871890198102</c:v>
                </c:pt>
                <c:pt idx="711">
                  <c:v>-8.44521716488733</c:v>
                </c:pt>
                <c:pt idx="712">
                  <c:v>-8.445247140383783</c:v>
                </c:pt>
                <c:pt idx="713">
                  <c:v>-8.4452771155091586</c:v>
                </c:pt>
                <c:pt idx="714">
                  <c:v>-8.4453070902634693</c:v>
                </c:pt>
                <c:pt idx="715">
                  <c:v>-8.4453370646467185</c:v>
                </c:pt>
                <c:pt idx="716">
                  <c:v>-8.445367038658901</c:v>
                </c:pt>
                <c:pt idx="717">
                  <c:v>-8.4453970123000275</c:v>
                </c:pt>
                <c:pt idx="718">
                  <c:v>-8.4454269855700961</c:v>
                </c:pt>
                <c:pt idx="719">
                  <c:v>-8.4454569584691068</c:v>
                </c:pt>
                <c:pt idx="720">
                  <c:v>-8.4454869309970668</c:v>
                </c:pt>
                <c:pt idx="721">
                  <c:v>-8.4455169031539761</c:v>
                </c:pt>
                <c:pt idx="722">
                  <c:v>-8.4455468749398417</c:v>
                </c:pt>
                <c:pt idx="723">
                  <c:v>-8.4455768463546566</c:v>
                </c:pt>
                <c:pt idx="724">
                  <c:v>-8.4456068173984331</c:v>
                </c:pt>
                <c:pt idx="725">
                  <c:v>-8.445636788071166</c:v>
                </c:pt>
                <c:pt idx="726">
                  <c:v>-8.4456667583728695</c:v>
                </c:pt>
                <c:pt idx="727">
                  <c:v>-8.4456967283035294</c:v>
                </c:pt>
                <c:pt idx="728">
                  <c:v>-8.4457266978631562</c:v>
                </c:pt>
                <c:pt idx="729">
                  <c:v>-8.4457566670517608</c:v>
                </c:pt>
                <c:pt idx="730">
                  <c:v>-8.4457866358693305</c:v>
                </c:pt>
                <c:pt idx="731">
                  <c:v>-8.4458166043158815</c:v>
                </c:pt>
                <c:pt idx="732">
                  <c:v>-8.4458465723914031</c:v>
                </c:pt>
                <c:pt idx="733">
                  <c:v>-8.4458765400959077</c:v>
                </c:pt>
                <c:pt idx="734">
                  <c:v>-8.4459065074293971</c:v>
                </c:pt>
                <c:pt idx="735">
                  <c:v>-8.4459364743918712</c:v>
                </c:pt>
                <c:pt idx="736">
                  <c:v>-8.4459664409833319</c:v>
                </c:pt>
                <c:pt idx="737">
                  <c:v>-8.4459964072037756</c:v>
                </c:pt>
                <c:pt idx="738">
                  <c:v>-8.4460263730532201</c:v>
                </c:pt>
                <c:pt idx="739">
                  <c:v>-8.4460563385316583</c:v>
                </c:pt>
                <c:pt idx="740">
                  <c:v>-8.4460863036390936</c:v>
                </c:pt>
                <c:pt idx="741">
                  <c:v>-8.446116268375528</c:v>
                </c:pt>
                <c:pt idx="742">
                  <c:v>-8.4461462327409613</c:v>
                </c:pt>
                <c:pt idx="743">
                  <c:v>-8.4461761967354079</c:v>
                </c:pt>
                <c:pt idx="744">
                  <c:v>-8.4462061603588516</c:v>
                </c:pt>
                <c:pt idx="745">
                  <c:v>-8.4462361236113139</c:v>
                </c:pt>
                <c:pt idx="746">
                  <c:v>-8.4462660864927805</c:v>
                </c:pt>
                <c:pt idx="747">
                  <c:v>-8.4462960490032639</c:v>
                </c:pt>
                <c:pt idx="748">
                  <c:v>-8.4463260111427694</c:v>
                </c:pt>
                <c:pt idx="749">
                  <c:v>-8.446355972911288</c:v>
                </c:pt>
                <c:pt idx="750">
                  <c:v>-8.4463859343088359</c:v>
                </c:pt>
                <c:pt idx="751">
                  <c:v>-8.4464158953354076</c:v>
                </c:pt>
                <c:pt idx="752">
                  <c:v>-8.4464458559909996</c:v>
                </c:pt>
                <c:pt idx="753">
                  <c:v>-8.4464758162756262</c:v>
                </c:pt>
                <c:pt idx="754">
                  <c:v>-8.4465057761892872</c:v>
                </c:pt>
                <c:pt idx="755">
                  <c:v>-8.446535735731981</c:v>
                </c:pt>
                <c:pt idx="756">
                  <c:v>-8.4465656949037111</c:v>
                </c:pt>
                <c:pt idx="757">
                  <c:v>-8.4465956537044793</c:v>
                </c:pt>
                <c:pt idx="758">
                  <c:v>-8.4466256121342926</c:v>
                </c:pt>
                <c:pt idx="759">
                  <c:v>-8.4466555701931529</c:v>
                </c:pt>
                <c:pt idx="760">
                  <c:v>-8.4466855278810531</c:v>
                </c:pt>
                <c:pt idx="761">
                  <c:v>-8.4467154851980109</c:v>
                </c:pt>
                <c:pt idx="762">
                  <c:v>-8.446745442144012</c:v>
                </c:pt>
                <c:pt idx="763">
                  <c:v>-8.4467753987190726</c:v>
                </c:pt>
                <c:pt idx="764">
                  <c:v>-8.4468053549231943</c:v>
                </c:pt>
                <c:pt idx="765">
                  <c:v>-8.4468353107563736</c:v>
                </c:pt>
                <c:pt idx="766">
                  <c:v>-8.4468652662186106</c:v>
                </c:pt>
                <c:pt idx="767">
                  <c:v>-8.4468952213099158</c:v>
                </c:pt>
                <c:pt idx="768">
                  <c:v>-8.4469251760302821</c:v>
                </c:pt>
                <c:pt idx="769">
                  <c:v>-8.4469551303797221</c:v>
                </c:pt>
                <c:pt idx="770">
                  <c:v>-8.4469850843582375</c:v>
                </c:pt>
                <c:pt idx="771">
                  <c:v>-8.4470150379658229</c:v>
                </c:pt>
                <c:pt idx="772">
                  <c:v>-8.447044991202489</c:v>
                </c:pt>
                <c:pt idx="773">
                  <c:v>-8.4470749440682305</c:v>
                </c:pt>
                <c:pt idx="774">
                  <c:v>-8.4471048965630562</c:v>
                </c:pt>
                <c:pt idx="775">
                  <c:v>-8.4471348486869626</c:v>
                </c:pt>
                <c:pt idx="776">
                  <c:v>-8.4471648004399658</c:v>
                </c:pt>
                <c:pt idx="777">
                  <c:v>-8.4471947518220496</c:v>
                </c:pt>
                <c:pt idx="778">
                  <c:v>-8.4472247028332301</c:v>
                </c:pt>
                <c:pt idx="779">
                  <c:v>-8.4472546534735038</c:v>
                </c:pt>
                <c:pt idx="780">
                  <c:v>-8.4472846037428724</c:v>
                </c:pt>
                <c:pt idx="781">
                  <c:v>-8.447314553641343</c:v>
                </c:pt>
                <c:pt idx="782">
                  <c:v>-8.4473445031689174</c:v>
                </c:pt>
                <c:pt idx="783">
                  <c:v>-8.4473744523255903</c:v>
                </c:pt>
                <c:pt idx="784">
                  <c:v>-8.4474044011113758</c:v>
                </c:pt>
                <c:pt idx="785">
                  <c:v>-8.4474343495262687</c:v>
                </c:pt>
                <c:pt idx="786">
                  <c:v>-8.4474642975702743</c:v>
                </c:pt>
                <c:pt idx="787">
                  <c:v>-8.4474942452433925</c:v>
                </c:pt>
                <c:pt idx="788">
                  <c:v>-8.447524192545627</c:v>
                </c:pt>
                <c:pt idx="789">
                  <c:v>-8.4475541394769884</c:v>
                </c:pt>
                <c:pt idx="790">
                  <c:v>-8.4475840860374625</c:v>
                </c:pt>
                <c:pt idx="791">
                  <c:v>-8.4476140322270616</c:v>
                </c:pt>
                <c:pt idx="792">
                  <c:v>-8.4476439780457877</c:v>
                </c:pt>
                <c:pt idx="793">
                  <c:v>-8.4476739234936513</c:v>
                </c:pt>
                <c:pt idx="794">
                  <c:v>-8.4477038685706365</c:v>
                </c:pt>
                <c:pt idx="795">
                  <c:v>-8.4477338132767645</c:v>
                </c:pt>
                <c:pt idx="796">
                  <c:v>-8.447763757612023</c:v>
                </c:pt>
                <c:pt idx="797">
                  <c:v>-8.4477937015764226</c:v>
                </c:pt>
                <c:pt idx="798">
                  <c:v>-8.4478236451699651</c:v>
                </c:pt>
                <c:pt idx="799">
                  <c:v>-8.4478535883926522</c:v>
                </c:pt>
                <c:pt idx="800">
                  <c:v>-8.4478835312444875</c:v>
                </c:pt>
                <c:pt idx="801">
                  <c:v>-8.4479134737254657</c:v>
                </c:pt>
                <c:pt idx="802">
                  <c:v>-8.4479434158356028</c:v>
                </c:pt>
                <c:pt idx="803">
                  <c:v>-8.4479733575748899</c:v>
                </c:pt>
                <c:pt idx="804">
                  <c:v>-8.4480032989433358</c:v>
                </c:pt>
                <c:pt idx="805">
                  <c:v>-8.4480332399409424</c:v>
                </c:pt>
                <c:pt idx="806">
                  <c:v>-8.4480631805677078</c:v>
                </c:pt>
                <c:pt idx="807">
                  <c:v>-8.4480931208236392</c:v>
                </c:pt>
                <c:pt idx="808">
                  <c:v>-8.4481230607087365</c:v>
                </c:pt>
                <c:pt idx="809">
                  <c:v>-8.4481530002230052</c:v>
                </c:pt>
                <c:pt idx="810">
                  <c:v>-8.4481829393664434</c:v>
                </c:pt>
                <c:pt idx="811">
                  <c:v>-8.4482128781390529</c:v>
                </c:pt>
                <c:pt idx="812">
                  <c:v>-8.4482428165408443</c:v>
                </c:pt>
                <c:pt idx="813">
                  <c:v>-8.4482727545718124</c:v>
                </c:pt>
                <c:pt idx="814">
                  <c:v>-8.4483026922319642</c:v>
                </c:pt>
                <c:pt idx="815">
                  <c:v>-8.4483326295212979</c:v>
                </c:pt>
                <c:pt idx="816">
                  <c:v>-8.4483625664398208</c:v>
                </c:pt>
                <c:pt idx="817">
                  <c:v>-8.4483925029875309</c:v>
                </c:pt>
                <c:pt idx="818">
                  <c:v>-8.44842243916443</c:v>
                </c:pt>
                <c:pt idx="819">
                  <c:v>-8.4484523749705289</c:v>
                </c:pt>
                <c:pt idx="820">
                  <c:v>-8.448482310405824</c:v>
                </c:pt>
                <c:pt idx="821">
                  <c:v>-8.4485122454703188</c:v>
                </c:pt>
                <c:pt idx="822">
                  <c:v>-8.4485421801640097</c:v>
                </c:pt>
                <c:pt idx="823">
                  <c:v>-8.4485721144869075</c:v>
                </c:pt>
                <c:pt idx="824">
                  <c:v>-8.4486020484390156</c:v>
                </c:pt>
                <c:pt idx="825">
                  <c:v>-8.4486319820203306</c:v>
                </c:pt>
                <c:pt idx="826">
                  <c:v>-8.4486619152308577</c:v>
                </c:pt>
                <c:pt idx="827">
                  <c:v>-8.4486918480705935</c:v>
                </c:pt>
                <c:pt idx="828">
                  <c:v>-8.4487217805395485</c:v>
                </c:pt>
                <c:pt idx="829">
                  <c:v>-8.4487517126377245</c:v>
                </c:pt>
                <c:pt idx="830">
                  <c:v>-8.4487816443651234</c:v>
                </c:pt>
                <c:pt idx="831">
                  <c:v>-8.4488115757217468</c:v>
                </c:pt>
                <c:pt idx="832">
                  <c:v>-8.4488415067075966</c:v>
                </c:pt>
                <c:pt idx="833">
                  <c:v>-8.448871437322671</c:v>
                </c:pt>
                <c:pt idx="834">
                  <c:v>-8.4489013675669788</c:v>
                </c:pt>
                <c:pt idx="835">
                  <c:v>-8.4489312974405255</c:v>
                </c:pt>
                <c:pt idx="836">
                  <c:v>-8.4489612269433039</c:v>
                </c:pt>
                <c:pt idx="837">
                  <c:v>-8.4489911560753193</c:v>
                </c:pt>
                <c:pt idx="838">
                  <c:v>-8.4490210848365823</c:v>
                </c:pt>
                <c:pt idx="839">
                  <c:v>-8.4490510132270806</c:v>
                </c:pt>
                <c:pt idx="840">
                  <c:v>-8.4490809412468355</c:v>
                </c:pt>
                <c:pt idx="841">
                  <c:v>-8.4491108688958345</c:v>
                </c:pt>
                <c:pt idx="842">
                  <c:v>-8.4491407961740848</c:v>
                </c:pt>
                <c:pt idx="843">
                  <c:v>-8.4491707230815916</c:v>
                </c:pt>
                <c:pt idx="844">
                  <c:v>-8.4492006496183532</c:v>
                </c:pt>
                <c:pt idx="845">
                  <c:v>-8.4492305757843731</c:v>
                </c:pt>
                <c:pt idx="846">
                  <c:v>-8.4492605015796549</c:v>
                </c:pt>
                <c:pt idx="847">
                  <c:v>-8.4492904270042057</c:v>
                </c:pt>
                <c:pt idx="848">
                  <c:v>-8.4493203520580149</c:v>
                </c:pt>
                <c:pt idx="849">
                  <c:v>-8.4493502767411002</c:v>
                </c:pt>
                <c:pt idx="850">
                  <c:v>-8.4493802010534527</c:v>
                </c:pt>
                <c:pt idx="851">
                  <c:v>-8.4494101249950813</c:v>
                </c:pt>
                <c:pt idx="852">
                  <c:v>-8.4494400485659877</c:v>
                </c:pt>
                <c:pt idx="853">
                  <c:v>-8.4494699717661668</c:v>
                </c:pt>
                <c:pt idx="854">
                  <c:v>-8.4494998945956308</c:v>
                </c:pt>
                <c:pt idx="855">
                  <c:v>-8.4495298170543798</c:v>
                </c:pt>
                <c:pt idx="856">
                  <c:v>-8.4495597391424173</c:v>
                </c:pt>
                <c:pt idx="857">
                  <c:v>-8.4495896608597398</c:v>
                </c:pt>
                <c:pt idx="858">
                  <c:v>-8.4496195822063545</c:v>
                </c:pt>
                <c:pt idx="859">
                  <c:v>-8.4496495031822683</c:v>
                </c:pt>
                <c:pt idx="860">
                  <c:v>-8.4496794237874724</c:v>
                </c:pt>
                <c:pt idx="861">
                  <c:v>-8.4497093440219757</c:v>
                </c:pt>
                <c:pt idx="862">
                  <c:v>-8.44973926388578</c:v>
                </c:pt>
                <c:pt idx="863">
                  <c:v>-8.4497691833788924</c:v>
                </c:pt>
                <c:pt idx="864">
                  <c:v>-8.4497991025013111</c:v>
                </c:pt>
                <c:pt idx="865">
                  <c:v>-8.4498290212530325</c:v>
                </c:pt>
                <c:pt idx="866">
                  <c:v>-8.4498589396340709</c:v>
                </c:pt>
                <c:pt idx="867">
                  <c:v>-8.4498888576444227</c:v>
                </c:pt>
                <c:pt idx="868">
                  <c:v>-8.4499187752840896</c:v>
                </c:pt>
                <c:pt idx="869">
                  <c:v>-8.4499486925530771</c:v>
                </c:pt>
                <c:pt idx="870">
                  <c:v>-8.4499786094513851</c:v>
                </c:pt>
                <c:pt idx="871">
                  <c:v>-8.4500085259790154</c:v>
                </c:pt>
                <c:pt idx="872">
                  <c:v>-8.4500384421359716</c:v>
                </c:pt>
                <c:pt idx="873">
                  <c:v>-8.4500683579222624</c:v>
                </c:pt>
                <c:pt idx="874">
                  <c:v>-8.4500982733378773</c:v>
                </c:pt>
                <c:pt idx="875">
                  <c:v>-8.4501281883828323</c:v>
                </c:pt>
                <c:pt idx="876">
                  <c:v>-8.4501581030571202</c:v>
                </c:pt>
                <c:pt idx="877">
                  <c:v>-8.4501880173607447</c:v>
                </c:pt>
                <c:pt idx="878">
                  <c:v>-8.4502179312937145</c:v>
                </c:pt>
                <c:pt idx="879">
                  <c:v>-8.4502478448560261</c:v>
                </c:pt>
                <c:pt idx="880">
                  <c:v>-8.4502777580476831</c:v>
                </c:pt>
                <c:pt idx="881">
                  <c:v>-8.4503076708686962</c:v>
                </c:pt>
                <c:pt idx="882">
                  <c:v>-8.4503375833190546</c:v>
                </c:pt>
                <c:pt idx="883">
                  <c:v>-8.4503674953987673</c:v>
                </c:pt>
                <c:pt idx="884">
                  <c:v>-8.4503974071078325</c:v>
                </c:pt>
                <c:pt idx="885">
                  <c:v>-8.4504273184462626</c:v>
                </c:pt>
                <c:pt idx="886">
                  <c:v>-8.4504572294140488</c:v>
                </c:pt>
                <c:pt idx="887">
                  <c:v>-8.4504871400112052</c:v>
                </c:pt>
                <c:pt idx="888">
                  <c:v>-8.4505170502377212</c:v>
                </c:pt>
                <c:pt idx="889">
                  <c:v>-8.4505469600936109</c:v>
                </c:pt>
                <c:pt idx="890">
                  <c:v>-8.4505768695788674</c:v>
                </c:pt>
                <c:pt idx="891">
                  <c:v>-8.4506067786935031</c:v>
                </c:pt>
                <c:pt idx="892">
                  <c:v>-8.4506366874375125</c:v>
                </c:pt>
                <c:pt idx="893">
                  <c:v>-8.4506665958109028</c:v>
                </c:pt>
                <c:pt idx="894">
                  <c:v>-8.4506965038136705</c:v>
                </c:pt>
                <c:pt idx="895">
                  <c:v>-8.4507264114458245</c:v>
                </c:pt>
                <c:pt idx="896">
                  <c:v>-8.4507563187073629</c:v>
                </c:pt>
                <c:pt idx="897">
                  <c:v>-8.4507862255982946</c:v>
                </c:pt>
                <c:pt idx="898">
                  <c:v>-8.4508161321186108</c:v>
                </c:pt>
                <c:pt idx="899">
                  <c:v>-8.4508460382683275</c:v>
                </c:pt>
                <c:pt idx="900">
                  <c:v>-8.4508759440474392</c:v>
                </c:pt>
                <c:pt idx="901">
                  <c:v>-8.4509058494559426</c:v>
                </c:pt>
                <c:pt idx="902">
                  <c:v>-8.4509357544938553</c:v>
                </c:pt>
                <c:pt idx="903">
                  <c:v>-8.4509656591611702</c:v>
                </c:pt>
                <c:pt idx="904">
                  <c:v>-8.450995563457889</c:v>
                </c:pt>
                <c:pt idx="905">
                  <c:v>-8.4510254673840191</c:v>
                </c:pt>
                <c:pt idx="906">
                  <c:v>-8.4510553709395602</c:v>
                </c:pt>
                <c:pt idx="907">
                  <c:v>-8.4510852741245142</c:v>
                </c:pt>
                <c:pt idx="908">
                  <c:v>-8.4511151769388881</c:v>
                </c:pt>
                <c:pt idx="909">
                  <c:v>-8.451145079382675</c:v>
                </c:pt>
                <c:pt idx="910">
                  <c:v>-8.451174981455889</c:v>
                </c:pt>
                <c:pt idx="911">
                  <c:v>-8.4512048831585211</c:v>
                </c:pt>
                <c:pt idx="912">
                  <c:v>-8.4512347844905786</c:v>
                </c:pt>
                <c:pt idx="913">
                  <c:v>-8.4512646854520668</c:v>
                </c:pt>
                <c:pt idx="914">
                  <c:v>-8.4512945860429927</c:v>
                </c:pt>
                <c:pt idx="915">
                  <c:v>-8.4513244862633421</c:v>
                </c:pt>
                <c:pt idx="916">
                  <c:v>-8.4513543861131328</c:v>
                </c:pt>
                <c:pt idx="917">
                  <c:v>-8.4513842855923649</c:v>
                </c:pt>
                <c:pt idx="918">
                  <c:v>-8.4514141847010329</c:v>
                </c:pt>
                <c:pt idx="919">
                  <c:v>-8.4514440834391493</c:v>
                </c:pt>
                <c:pt idx="920">
                  <c:v>-8.4514739818067071</c:v>
                </c:pt>
                <c:pt idx="921">
                  <c:v>-8.451503879803715</c:v>
                </c:pt>
                <c:pt idx="922">
                  <c:v>-8.4515337774301766</c:v>
                </c:pt>
                <c:pt idx="923">
                  <c:v>-8.4515636746860885</c:v>
                </c:pt>
                <c:pt idx="924">
                  <c:v>-8.4515935715714647</c:v>
                </c:pt>
                <c:pt idx="925">
                  <c:v>-8.4516234680862947</c:v>
                </c:pt>
                <c:pt idx="926">
                  <c:v>-8.4516533642305838</c:v>
                </c:pt>
                <c:pt idx="927">
                  <c:v>-8.4516832600043372</c:v>
                </c:pt>
                <c:pt idx="928">
                  <c:v>-8.4517131554075569</c:v>
                </c:pt>
                <c:pt idx="929">
                  <c:v>-8.4517430504402462</c:v>
                </c:pt>
                <c:pt idx="930">
                  <c:v>-8.4517729451024071</c:v>
                </c:pt>
                <c:pt idx="931">
                  <c:v>-8.4518028393940394</c:v>
                </c:pt>
                <c:pt idx="932">
                  <c:v>-8.4518327333151451</c:v>
                </c:pt>
                <c:pt idx="933">
                  <c:v>-8.4518626268657364</c:v>
                </c:pt>
                <c:pt idx="934">
                  <c:v>-8.4518925200458028</c:v>
                </c:pt>
                <c:pt idx="935">
                  <c:v>-8.4519224128553603</c:v>
                </c:pt>
                <c:pt idx="936">
                  <c:v>-8.4519523052944017</c:v>
                </c:pt>
                <c:pt idx="937">
                  <c:v>-8.4519821973629288</c:v>
                </c:pt>
                <c:pt idx="938">
                  <c:v>-8.4520120890609522</c:v>
                </c:pt>
                <c:pt idx="939">
                  <c:v>-8.4520419803884632</c:v>
                </c:pt>
                <c:pt idx="940">
                  <c:v>-8.4520718713454741</c:v>
                </c:pt>
                <c:pt idx="941">
                  <c:v>-8.4521017619319796</c:v>
                </c:pt>
                <c:pt idx="942">
                  <c:v>-8.4521316521479868</c:v>
                </c:pt>
                <c:pt idx="943">
                  <c:v>-8.4521615419935028</c:v>
                </c:pt>
                <c:pt idx="944">
                  <c:v>-8.4521914314685205</c:v>
                </c:pt>
                <c:pt idx="945">
                  <c:v>-8.4522213205730488</c:v>
                </c:pt>
                <c:pt idx="946">
                  <c:v>-8.4522512093070841</c:v>
                </c:pt>
                <c:pt idx="947">
                  <c:v>-8.4522810976706388</c:v>
                </c:pt>
                <c:pt idx="948">
                  <c:v>-8.4523109856637078</c:v>
                </c:pt>
                <c:pt idx="949">
                  <c:v>-8.4523408732862926</c:v>
                </c:pt>
                <c:pt idx="950">
                  <c:v>-8.452370760538404</c:v>
                </c:pt>
                <c:pt idx="951">
                  <c:v>-8.4524006474200366</c:v>
                </c:pt>
                <c:pt idx="952">
                  <c:v>-8.4524305339311958</c:v>
                </c:pt>
                <c:pt idx="953">
                  <c:v>-8.4524604200718816</c:v>
                </c:pt>
                <c:pt idx="954">
                  <c:v>-8.4524903058421046</c:v>
                </c:pt>
                <c:pt idx="955">
                  <c:v>-8.4525201912418577</c:v>
                </c:pt>
                <c:pt idx="956">
                  <c:v>-8.4525500762711427</c:v>
                </c:pt>
                <c:pt idx="957">
                  <c:v>-8.4525799609299703</c:v>
                </c:pt>
                <c:pt idx="958">
                  <c:v>-8.4526098452183334</c:v>
                </c:pt>
                <c:pt idx="959">
                  <c:v>-8.4526397291362496</c:v>
                </c:pt>
                <c:pt idx="960">
                  <c:v>-8.4526696126837102</c:v>
                </c:pt>
                <c:pt idx="961">
                  <c:v>-8.4526994958607169</c:v>
                </c:pt>
                <c:pt idx="962">
                  <c:v>-8.452729378667275</c:v>
                </c:pt>
                <c:pt idx="963">
                  <c:v>-8.4527592611033846</c:v>
                </c:pt>
                <c:pt idx="964">
                  <c:v>-8.4527891431690492</c:v>
                </c:pt>
                <c:pt idx="965">
                  <c:v>-8.4528190248642794</c:v>
                </c:pt>
                <c:pt idx="966">
                  <c:v>-8.4528489061890664</c:v>
                </c:pt>
                <c:pt idx="967">
                  <c:v>-8.4528787871434172</c:v>
                </c:pt>
                <c:pt idx="968">
                  <c:v>-8.4529086677273373</c:v>
                </c:pt>
                <c:pt idx="969">
                  <c:v>-8.452938547940823</c:v>
                </c:pt>
                <c:pt idx="970">
                  <c:v>-8.4529684277838797</c:v>
                </c:pt>
                <c:pt idx="971">
                  <c:v>-8.4529983072565109</c:v>
                </c:pt>
                <c:pt idx="972">
                  <c:v>-8.4530281863587167</c:v>
                </c:pt>
                <c:pt idx="973">
                  <c:v>-8.4530580650905041</c:v>
                </c:pt>
                <c:pt idx="974">
                  <c:v>-8.4530879434518695</c:v>
                </c:pt>
                <c:pt idx="975">
                  <c:v>-8.4531178214428202</c:v>
                </c:pt>
                <c:pt idx="976">
                  <c:v>-8.4531476990633543</c:v>
                </c:pt>
                <c:pt idx="977">
                  <c:v>-8.4531775763134807</c:v>
                </c:pt>
                <c:pt idx="978">
                  <c:v>-8.4532074531931976</c:v>
                </c:pt>
                <c:pt idx="979">
                  <c:v>-8.4532373297025121</c:v>
                </c:pt>
                <c:pt idx="980">
                  <c:v>-8.4532672058414153</c:v>
                </c:pt>
                <c:pt idx="981">
                  <c:v>-8.4532970816099215</c:v>
                </c:pt>
                <c:pt idx="982">
                  <c:v>-8.4533269570080289</c:v>
                </c:pt>
                <c:pt idx="983">
                  <c:v>-8.4533568320357393</c:v>
                </c:pt>
                <c:pt idx="984">
                  <c:v>-8.4533867066930544</c:v>
                </c:pt>
                <c:pt idx="985">
                  <c:v>-8.4534165809799777</c:v>
                </c:pt>
                <c:pt idx="986">
                  <c:v>-8.4534464548965147</c:v>
                </c:pt>
                <c:pt idx="987">
                  <c:v>-8.4534763284426635</c:v>
                </c:pt>
                <c:pt idx="988">
                  <c:v>-8.4535062016184312</c:v>
                </c:pt>
                <c:pt idx="989">
                  <c:v>-8.4535360744238144</c:v>
                </c:pt>
                <c:pt idx="990">
                  <c:v>-8.4535659468588218</c:v>
                </c:pt>
                <c:pt idx="991">
                  <c:v>-8.4535958189234481</c:v>
                </c:pt>
                <c:pt idx="992">
                  <c:v>-8.4536256906177023</c:v>
                </c:pt>
                <c:pt idx="993">
                  <c:v>-8.4536555619415878</c:v>
                </c:pt>
                <c:pt idx="994">
                  <c:v>-8.4536854328950994</c:v>
                </c:pt>
                <c:pt idx="995">
                  <c:v>-8.4537153034782513</c:v>
                </c:pt>
                <c:pt idx="996">
                  <c:v>-8.4537451736910345</c:v>
                </c:pt>
                <c:pt idx="997">
                  <c:v>-8.453775043533458</c:v>
                </c:pt>
                <c:pt idx="998">
                  <c:v>-8.4538049130055235</c:v>
                </c:pt>
                <c:pt idx="999">
                  <c:v>-8.4538347821072328</c:v>
                </c:pt>
                <c:pt idx="1000">
                  <c:v>-8.453864650838586</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Calculs!$J$4:$J$1004</c:f>
              <c:numCache>
                <c:formatCode>0.00</c:formatCode>
                <c:ptCount val="1001"/>
                <c:pt idx="0">
                  <c:v>131.1551130355156</c:v>
                </c:pt>
                <c:pt idx="1">
                  <c:v>131.54020031104278</c:v>
                </c:pt>
                <c:pt idx="2">
                  <c:v>131.92487560178495</c:v>
                </c:pt>
                <c:pt idx="3">
                  <c:v>132.30914010980416</c:v>
                </c:pt>
                <c:pt idx="4">
                  <c:v>132.69299503230181</c:v>
                </c:pt>
                <c:pt idx="5">
                  <c:v>133.07644156164557</c:v>
                </c:pt>
                <c:pt idx="6">
                  <c:v>133.45948088539623</c:v>
                </c:pt>
                <c:pt idx="7">
                  <c:v>133.84211418633438</c:v>
                </c:pt>
                <c:pt idx="8">
                  <c:v>134.22434264248685</c:v>
                </c:pt>
                <c:pt idx="9">
                  <c:v>134.60616742715297</c:v>
                </c:pt>
                <c:pt idx="10">
                  <c:v>134.98758970893073</c:v>
                </c:pt>
                <c:pt idx="11">
                  <c:v>135.36861064929147</c:v>
                </c:pt>
                <c:pt idx="12">
                  <c:v>135.74923140019396</c:v>
                </c:pt>
                <c:pt idx="13">
                  <c:v>136.12945310664261</c:v>
                </c:pt>
                <c:pt idx="14">
                  <c:v>136.50927690920528</c:v>
                </c:pt>
                <c:pt idx="15">
                  <c:v>136.88870394403665</c:v>
                </c:pt>
                <c:pt idx="16">
                  <c:v>137.26773534290149</c:v>
                </c:pt>
                <c:pt idx="17">
                  <c:v>137.64637223319772</c:v>
                </c:pt>
                <c:pt idx="18">
                  <c:v>138.02461573797939</c:v>
                </c:pt>
                <c:pt idx="19">
                  <c:v>138.40246697597937</c:v>
                </c:pt>
                <c:pt idx="20">
                  <c:v>138.77992706163207</c:v>
                </c:pt>
                <c:pt idx="21">
                  <c:v>139.15699710632998</c:v>
                </c:pt>
                <c:pt idx="22">
                  <c:v>139.533678219661</c:v>
                </c:pt>
                <c:pt idx="23">
                  <c:v>139.90997150815693</c:v>
                </c:pt>
                <c:pt idx="24">
                  <c:v>140.28587807406149</c:v>
                </c:pt>
                <c:pt idx="25">
                  <c:v>140.66139901535297</c:v>
                </c:pt>
                <c:pt idx="26">
                  <c:v>141.03653542576694</c:v>
                </c:pt>
                <c:pt idx="27">
                  <c:v>141.41128839481868</c:v>
                </c:pt>
                <c:pt idx="28">
                  <c:v>141.78565900782553</c:v>
                </c:pt>
                <c:pt idx="29">
                  <c:v>142.15964834592901</c:v>
                </c:pt>
                <c:pt idx="30">
                  <c:v>142.53325748611695</c:v>
                </c:pt>
                <c:pt idx="31">
                  <c:v>142.90648750124527</c:v>
                </c:pt>
                <c:pt idx="32">
                  <c:v>143.27933946005982</c:v>
                </c:pt>
                <c:pt idx="33">
                  <c:v>143.65181442721791</c:v>
                </c:pt>
                <c:pt idx="34">
                  <c:v>144.02391346330981</c:v>
                </c:pt>
                <c:pt idx="35">
                  <c:v>144.39563762488004</c:v>
                </c:pt>
                <c:pt idx="36">
                  <c:v>144.76698796444856</c:v>
                </c:pt>
                <c:pt idx="37">
                  <c:v>145.1379655305318</c:v>
                </c:pt>
                <c:pt idx="38">
                  <c:v>145.50857136766356</c:v>
                </c:pt>
                <c:pt idx="39">
                  <c:v>145.87880651641578</c:v>
                </c:pt>
                <c:pt idx="40">
                  <c:v>146.2486720134192</c:v>
                </c:pt>
                <c:pt idx="41">
                  <c:v>146.61816889138382</c:v>
                </c:pt>
                <c:pt idx="42">
                  <c:v>146.98729817911925</c:v>
                </c:pt>
                <c:pt idx="43">
                  <c:v>147.35606090155497</c:v>
                </c:pt>
                <c:pt idx="44">
                  <c:v>147.72445807976044</c:v>
                </c:pt>
                <c:pt idx="45">
                  <c:v>148.09249073096504</c:v>
                </c:pt>
                <c:pt idx="46">
                  <c:v>148.4601598685779</c:v>
                </c:pt>
                <c:pt idx="47">
                  <c:v>148.8274665022077</c:v>
                </c:pt>
                <c:pt idx="48">
                  <c:v>149.19441163768209</c:v>
                </c:pt>
                <c:pt idx="49">
                  <c:v>149.56099627706737</c:v>
                </c:pt>
                <c:pt idx="50">
                  <c:v>149.92722141868762</c:v>
                </c:pt>
                <c:pt idx="51">
                  <c:v>150.29308805714402</c:v>
                </c:pt>
                <c:pt idx="52">
                  <c:v>150.65859718333391</c:v>
                </c:pt>
                <c:pt idx="53">
                  <c:v>151.02374978446977</c:v>
                </c:pt>
                <c:pt idx="54">
                  <c:v>151.38854684409804</c:v>
                </c:pt>
                <c:pt idx="55">
                  <c:v>151.7529893421179</c:v>
                </c:pt>
                <c:pt idx="56">
                  <c:v>152.11707825479976</c:v>
                </c:pt>
                <c:pt idx="57">
                  <c:v>152.48081455480389</c:v>
                </c:pt>
                <c:pt idx="58">
                  <c:v>152.84419921119866</c:v>
                </c:pt>
                <c:pt idx="59">
                  <c:v>153.20723318947887</c:v>
                </c:pt>
                <c:pt idx="60">
                  <c:v>153.56991745158388</c:v>
                </c:pt>
                <c:pt idx="61">
                  <c:v>153.93225295591557</c:v>
                </c:pt>
                <c:pt idx="62">
                  <c:v>154.29424065735634</c:v>
                </c:pt>
                <c:pt idx="63">
                  <c:v>154.65588150728681</c:v>
                </c:pt>
                <c:pt idx="64">
                  <c:v>155.01717645360361</c:v>
                </c:pt>
                <c:pt idx="65">
                  <c:v>155.37812644073682</c:v>
                </c:pt>
                <c:pt idx="66">
                  <c:v>155.73873240966756</c:v>
                </c:pt>
                <c:pt idx="67">
                  <c:v>156.09899529794521</c:v>
                </c:pt>
                <c:pt idx="68">
                  <c:v>156.45891603970477</c:v>
                </c:pt>
                <c:pt idx="69">
                  <c:v>156.81849556568395</c:v>
                </c:pt>
                <c:pt idx="70">
                  <c:v>157.17773480324013</c:v>
                </c:pt>
                <c:pt idx="71">
                  <c:v>157.53663467636738</c:v>
                </c:pt>
                <c:pt idx="72">
                  <c:v>157.89519610571324</c:v>
                </c:pt>
                <c:pt idx="73">
                  <c:v>158.25342000859536</c:v>
                </c:pt>
                <c:pt idx="74">
                  <c:v>158.61130729901822</c:v>
                </c:pt>
                <c:pt idx="75">
                  <c:v>158.96885888768955</c:v>
                </c:pt>
                <c:pt idx="76">
                  <c:v>159.32607568203676</c:v>
                </c:pt>
                <c:pt idx="77">
                  <c:v>159.68295858622321</c:v>
                </c:pt>
                <c:pt idx="78">
                  <c:v>160.03950850116445</c:v>
                </c:pt>
                <c:pt idx="79">
                  <c:v>160.39572632454426</c:v>
                </c:pt>
                <c:pt idx="80">
                  <c:v>160.75161295083072</c:v>
                </c:pt>
                <c:pt idx="81">
                  <c:v>161.10716927129204</c:v>
                </c:pt>
                <c:pt idx="82">
                  <c:v>161.46239617401235</c:v>
                </c:pt>
                <c:pt idx="83">
                  <c:v>161.81729454390751</c:v>
                </c:pt>
                <c:pt idx="84">
                  <c:v>162.17186526274057</c:v>
                </c:pt>
                <c:pt idx="85">
                  <c:v>162.52610920913739</c:v>
                </c:pt>
                <c:pt idx="86">
                  <c:v>162.88002725860201</c:v>
                </c:pt>
                <c:pt idx="87">
                  <c:v>163.23362028353196</c:v>
                </c:pt>
                <c:pt idx="88">
                  <c:v>163.5868891532335</c:v>
                </c:pt>
                <c:pt idx="89">
                  <c:v>163.93983473393675</c:v>
                </c:pt>
                <c:pt idx="90">
                  <c:v>164.29245788881076</c:v>
                </c:pt>
                <c:pt idx="91">
                  <c:v>164.6447594779784</c:v>
                </c:pt>
                <c:pt idx="92">
                  <c:v>164.99674035853127</c:v>
                </c:pt>
                <c:pt idx="93">
                  <c:v>165.34840138454442</c:v>
                </c:pt>
                <c:pt idx="94">
                  <c:v>165.69974340709109</c:v>
                </c:pt>
                <c:pt idx="95">
                  <c:v>166.05076727425725</c:v>
                </c:pt>
                <c:pt idx="96">
                  <c:v>166.4014738311561</c:v>
                </c:pt>
                <c:pt idx="97">
                  <c:v>166.75186391994251</c:v>
                </c:pt>
                <c:pt idx="98">
                  <c:v>167.10193837982732</c:v>
                </c:pt>
                <c:pt idx="99">
                  <c:v>167.45169804709158</c:v>
                </c:pt>
                <c:pt idx="100">
                  <c:v>167.80114375510075</c:v>
                </c:pt>
                <c:pt idx="101">
                  <c:v>171.27839740454897</c:v>
                </c:pt>
                <c:pt idx="102">
                  <c:v>174.72479002452974</c:v>
                </c:pt>
                <c:pt idx="103">
                  <c:v>178.1411283845861</c:v>
                </c:pt>
                <c:pt idx="104">
                  <c:v>181.52819185665223</c:v>
                </c:pt>
                <c:pt idx="105">
                  <c:v>184.88673369404384</c:v>
                </c:pt>
                <c:pt idx="106">
                  <c:v>188.21748223665674</c:v>
                </c:pt>
                <c:pt idx="107">
                  <c:v>191.52114204743978</c:v>
                </c:pt>
                <c:pt idx="108">
                  <c:v>194.79839498480473</c:v>
                </c:pt>
                <c:pt idx="109">
                  <c:v>198.04990121526788</c:v>
                </c:pt>
                <c:pt idx="110">
                  <c:v>201.2763001702838</c:v>
                </c:pt>
                <c:pt idx="111">
                  <c:v>204.47821145092607</c:v>
                </c:pt>
                <c:pt idx="112">
                  <c:v>207.65623568379141</c:v>
                </c:pt>
                <c:pt idx="113">
                  <c:v>210.81095533124864</c:v>
                </c:pt>
                <c:pt idx="114">
                  <c:v>213.94293545892069</c:v>
                </c:pt>
                <c:pt idx="115">
                  <c:v>217.05272446307504</c:v>
                </c:pt>
                <c:pt idx="116">
                  <c:v>220.14085476040123</c:v>
                </c:pt>
                <c:pt idx="117">
                  <c:v>223.20784344247534</c:v>
                </c:pt>
                <c:pt idx="118">
                  <c:v>226.25419289704564</c:v>
                </c:pt>
                <c:pt idx="119">
                  <c:v>229.28039139812213</c:v>
                </c:pt>
                <c:pt idx="120">
                  <c:v>232.28691366671268</c:v>
                </c:pt>
                <c:pt idx="121">
                  <c:v>235.27422140392011</c:v>
                </c:pt>
                <c:pt idx="122">
                  <c:v>238.24276379799508</c:v>
                </c:pt>
                <c:pt idx="123">
                  <c:v>241.19297800683086</c:v>
                </c:pt>
                <c:pt idx="124">
                  <c:v>244.12528961728356</c:v>
                </c:pt>
                <c:pt idx="125">
                  <c:v>247.0401130826088</c:v>
                </c:pt>
                <c:pt idx="126">
                  <c:v>249.93785213921782</c:v>
                </c:pt>
                <c:pt idx="127">
                  <c:v>252.81890020387627</c:v>
                </c:pt>
                <c:pt idx="128">
                  <c:v>255.68364075239367</c:v>
                </c:pt>
                <c:pt idx="129">
                  <c:v>258.53244768078241</c:v>
                </c:pt>
                <c:pt idx="130">
                  <c:v>261.36568564980007</c:v>
                </c:pt>
                <c:pt idx="131">
                  <c:v>264.1837104137291</c:v>
                </c:pt>
                <c:pt idx="132">
                  <c:v>266.98686913419169</c:v>
                </c:pt>
                <c:pt idx="133">
                  <c:v>269.7755006797446</c:v>
                </c:pt>
                <c:pt idx="134">
                  <c:v>272.54993591195063</c:v>
                </c:pt>
                <c:pt idx="135">
                  <c:v>275.31049795857672</c:v>
                </c:pt>
                <c:pt idx="136">
                  <c:v>278.05750247452613</c:v>
                </c:pt>
                <c:pt idx="137">
                  <c:v>280.79125789107081</c:v>
                </c:pt>
                <c:pt idx="138">
                  <c:v>283.51206565391294</c:v>
                </c:pt>
                <c:pt idx="139">
                  <c:v>286.22022045056775</c:v>
                </c:pt>
                <c:pt idx="140">
                  <c:v>288.91601042752626</c:v>
                </c:pt>
                <c:pt idx="141">
                  <c:v>291.59971739762369</c:v>
                </c:pt>
                <c:pt idx="142">
                  <c:v>294.27161703800908</c:v>
                </c:pt>
                <c:pt idx="143">
                  <c:v>296.93197907908211</c:v>
                </c:pt>
                <c:pt idx="144">
                  <c:v>299.58106748473489</c:v>
                </c:pt>
                <c:pt idx="145">
                  <c:v>302.21914062421001</c:v>
                </c:pt>
                <c:pt idx="146">
                  <c:v>304.84645143585999</c:v>
                </c:pt>
                <c:pt idx="147">
                  <c:v>307.4632475830677</c:v>
                </c:pt>
                <c:pt idx="148">
                  <c:v>310.06977160256389</c:v>
                </c:pt>
                <c:pt idx="149">
                  <c:v>312.66626104535322</c:v>
                </c:pt>
                <c:pt idx="150">
                  <c:v>315.25294861043773</c:v>
                </c:pt>
                <c:pt idx="151">
                  <c:v>317.8300622715027</c:v>
                </c:pt>
                <c:pt idx="152">
                  <c:v>320.39782539670836</c:v>
                </c:pt>
                <c:pt idx="153">
                  <c:v>322.95645686170701</c:v>
                </c:pt>
                <c:pt idx="154">
                  <c:v>325.50617115598385</c:v>
                </c:pt>
                <c:pt idx="155">
                  <c:v>328.04717848259622</c:v>
                </c:pt>
                <c:pt idx="156">
                  <c:v>330.57968485136354</c:v>
                </c:pt>
                <c:pt idx="157">
                  <c:v>333.10389216553762</c:v>
                </c:pt>
                <c:pt idx="158">
                  <c:v>335.6199983019589</c:v>
                </c:pt>
                <c:pt idx="159">
                  <c:v>338.12819718468137</c:v>
                </c:pt>
                <c:pt idx="160">
                  <c:v>340.62867885202411</c:v>
                </c:pt>
                <c:pt idx="161">
                  <c:v>343.12162951698383</c:v>
                </c:pt>
                <c:pt idx="162">
                  <c:v>345.60723162091648</c:v>
                </c:pt>
                <c:pt idx="163">
                  <c:v>348.08566388037258</c:v>
                </c:pt>
                <c:pt idx="164">
                  <c:v>350.55710132694384</c:v>
                </c:pt>
                <c:pt idx="165">
                  <c:v>353.02171533995408</c:v>
                </c:pt>
                <c:pt idx="166">
                  <c:v>355.47967367180166</c:v>
                </c:pt>
                <c:pt idx="167">
                  <c:v>357.93114046573612</c:v>
                </c:pt>
                <c:pt idx="168">
                  <c:v>360.37627626582724</c:v>
                </c:pt>
                <c:pt idx="169">
                  <c:v>362.81523801886345</c:v>
                </c:pt>
                <c:pt idx="170">
                  <c:v>365.24817906789519</c:v>
                </c:pt>
                <c:pt idx="171">
                  <c:v>367.67524913712424</c:v>
                </c:pt>
                <c:pt idx="172">
                  <c:v>370.09659430782625</c:v>
                </c:pt>
                <c:pt idx="173">
                  <c:v>372.51235698498948</c:v>
                </c:pt>
                <c:pt idx="174">
                  <c:v>374.92267585435457</c:v>
                </c:pt>
                <c:pt idx="175">
                  <c:v>377.32768582955288</c:v>
                </c:pt>
                <c:pt idx="176">
                  <c:v>379.72751798906734</c:v>
                </c:pt>
                <c:pt idx="177">
                  <c:v>382.12229950278027</c:v>
                </c:pt>
                <c:pt idx="178">
                  <c:v>384.51215354793527</c:v>
                </c:pt>
                <c:pt idx="179">
                  <c:v>386.8971992144231</c:v>
                </c:pt>
                <c:pt idx="180">
                  <c:v>389.27755139941405</c:v>
                </c:pt>
                <c:pt idx="181">
                  <c:v>391.65332069150128</c:v>
                </c:pt>
                <c:pt idx="182">
                  <c:v>394.02461324469641</c:v>
                </c:pt>
                <c:pt idx="183">
                  <c:v>396.39153064283539</c:v>
                </c:pt>
                <c:pt idx="184">
                  <c:v>398.75416975520528</c:v>
                </c:pt>
                <c:pt idx="185">
                  <c:v>401.11262258449898</c:v>
                </c:pt>
                <c:pt idx="186">
                  <c:v>403.46697610853602</c:v>
                </c:pt>
                <c:pt idx="187">
                  <c:v>405.81731211755027</c:v>
                </c:pt>
                <c:pt idx="188">
                  <c:v>408.16370704923077</c:v>
                </c:pt>
                <c:pt idx="189">
                  <c:v>410.50623182409169</c:v>
                </c:pt>
                <c:pt idx="190">
                  <c:v>412.84495168412639</c:v>
                </c:pt>
                <c:pt idx="191">
                  <c:v>415.17992603803964</c:v>
                </c:pt>
                <c:pt idx="192">
                  <c:v>417.51120831662831</c:v>
                </c:pt>
                <c:pt idx="193">
                  <c:v>419.83884584205845</c:v>
                </c:pt>
                <c:pt idx="194">
                  <c:v>422.16287971484354</c:v>
                </c:pt>
                <c:pt idx="195">
                  <c:v>424.48334472223308</c:v>
                </c:pt>
                <c:pt idx="196">
                  <c:v>426.80026927146088</c:v>
                </c:pt>
                <c:pt idx="197">
                  <c:v>429.11367535087129</c:v>
                </c:pt>
                <c:pt idx="198">
                  <c:v>431.42357852134603</c:v>
                </c:pt>
                <c:pt idx="199">
                  <c:v>433.72998793972039</c:v>
                </c:pt>
                <c:pt idx="200">
                  <c:v>436.03290641504032</c:v>
                </c:pt>
                <c:pt idx="201">
                  <c:v>438.33233049762106</c:v>
                </c:pt>
                <c:pt idx="202">
                  <c:v>440.62825059997652</c:v>
                </c:pt>
                <c:pt idx="203">
                  <c:v>442.92065114785197</c:v>
                </c:pt>
                <c:pt idx="204">
                  <c:v>445.20951075885836</c:v>
                </c:pt>
                <c:pt idx="205">
                  <c:v>447.49480244561403</c:v>
                </c:pt>
                <c:pt idx="206">
                  <c:v>449.77649383987284</c:v>
                </c:pt>
                <c:pt idx="207">
                  <c:v>452.05454743386389</c:v>
                </c:pt>
                <c:pt idx="208">
                  <c:v>454.3289208349849</c:v>
                </c:pt>
                <c:pt idx="209">
                  <c:v>456.59956703006054</c:v>
                </c:pt>
                <c:pt idx="210">
                  <c:v>458.86643465557108</c:v>
                </c:pt>
                <c:pt idx="211">
                  <c:v>461.12946827055163</c:v>
                </c:pt>
                <c:pt idx="212">
                  <c:v>463.3886086292199</c:v>
                </c:pt>
                <c:pt idx="213">
                  <c:v>465.6437929507884</c:v>
                </c:pt>
                <c:pt idx="214">
                  <c:v>467.89495518432534</c:v>
                </c:pt>
                <c:pt idx="215">
                  <c:v>470.14202626692986</c:v>
                </c:pt>
                <c:pt idx="216">
                  <c:v>472.38493437386416</c:v>
                </c:pt>
                <c:pt idx="217">
                  <c:v>474.6236051596299</c:v>
                </c:pt>
                <c:pt idx="218">
                  <c:v>476.8579619892796</c:v>
                </c:pt>
                <c:pt idx="219">
                  <c:v>479.08792615951654</c:v>
                </c:pt>
                <c:pt idx="220">
                  <c:v>481.31341710935772</c:v>
                </c:pt>
                <c:pt idx="221">
                  <c:v>483.53435262031456</c:v>
                </c:pt>
                <c:pt idx="222">
                  <c:v>485.75064900619134</c:v>
                </c:pt>
                <c:pt idx="223">
                  <c:v>487.96222129271416</c:v>
                </c:pt>
                <c:pt idx="224">
                  <c:v>490.16898338728771</c:v>
                </c:pt>
                <c:pt idx="225">
                  <c:v>492.37084823923811</c:v>
                </c:pt>
                <c:pt idx="226">
                  <c:v>494.5677279909421</c:v>
                </c:pt>
                <c:pt idx="227">
                  <c:v>496.75953412026797</c:v>
                </c:pt>
                <c:pt idx="228">
                  <c:v>498.9461775747659</c:v>
                </c:pt>
                <c:pt idx="229">
                  <c:v>501.12756889804888</c:v>
                </c:pt>
                <c:pt idx="230">
                  <c:v>503.30361834879949</c:v>
                </c:pt>
                <c:pt idx="231">
                  <c:v>505.47423601282736</c:v>
                </c:pt>
                <c:pt idx="232">
                  <c:v>507.63933190858683</c:v>
                </c:pt>
                <c:pt idx="233">
                  <c:v>509.79881608654676</c:v>
                </c:pt>
                <c:pt idx="234">
                  <c:v>511.95259872278507</c:v>
                </c:pt>
                <c:pt idx="235">
                  <c:v>514.10059020715869</c:v>
                </c:pt>
                <c:pt idx="236">
                  <c:v>516.24270122638063</c:v>
                </c:pt>
                <c:pt idx="237">
                  <c:v>518.37884284231268</c:v>
                </c:pt>
                <c:pt idx="238">
                  <c:v>520.50892656576298</c:v>
                </c:pt>
                <c:pt idx="239">
                  <c:v>522.63286442605863</c:v>
                </c:pt>
                <c:pt idx="240">
                  <c:v>524.75056903664267</c:v>
                </c:pt>
                <c:pt idx="241">
                  <c:v>526.86195365692777</c:v>
                </c:pt>
                <c:pt idx="242">
                  <c:v>528.96693225062268</c:v>
                </c:pt>
                <c:pt idx="243">
                  <c:v>531.06541954073077</c:v>
                </c:pt>
                <c:pt idx="244">
                  <c:v>533.15733106140499</c:v>
                </c:pt>
                <c:pt idx="245">
                  <c:v>535.24258320683089</c:v>
                </c:pt>
                <c:pt idx="246">
                  <c:v>537.3210932772954</c:v>
                </c:pt>
                <c:pt idx="247">
                  <c:v>539.39277952258874</c:v>
                </c:pt>
                <c:pt idx="248">
                  <c:v>541.45756118287409</c:v>
                </c:pt>
                <c:pt idx="249">
                  <c:v>543.5153585271521</c:v>
                </c:pt>
                <c:pt idx="250">
                  <c:v>545.56609288943559</c:v>
                </c:pt>
                <c:pt idx="251">
                  <c:v>547.60968670274337</c:v>
                </c:pt>
                <c:pt idx="252">
                  <c:v>549.64606353101419</c:v>
                </c:pt>
                <c:pt idx="253">
                  <c:v>551.67514809903321</c:v>
                </c:pt>
                <c:pt idx="254">
                  <c:v>553.69686632045909</c:v>
                </c:pt>
                <c:pt idx="255">
                  <c:v>555.71114532403294</c:v>
                </c:pt>
                <c:pt idx="256">
                  <c:v>557.71791347804424</c:v>
                </c:pt>
                <c:pt idx="257">
                  <c:v>559.71710041312576</c:v>
                </c:pt>
                <c:pt idx="258">
                  <c:v>561.70863704344356</c:v>
                </c:pt>
                <c:pt idx="259">
                  <c:v>563.69245558634464</c:v>
                </c:pt>
                <c:pt idx="260">
                  <c:v>565.66848958052083</c:v>
                </c:pt>
                <c:pt idx="261">
                  <c:v>567.63667390274531</c:v>
                </c:pt>
                <c:pt idx="262">
                  <c:v>569.59694478323263</c:v>
                </c:pt>
                <c:pt idx="263">
                  <c:v>571.54923981967295</c:v>
                </c:pt>
                <c:pt idx="264">
                  <c:v>573.49349798998685</c:v>
                </c:pt>
                <c:pt idx="265">
                  <c:v>575.42965966384577</c:v>
                </c:pt>
                <c:pt idx="266">
                  <c:v>577.35766661300011</c:v>
                </c:pt>
                <c:pt idx="267">
                  <c:v>579.27746202045569</c:v>
                </c:pt>
                <c:pt idx="268">
                  <c:v>581.18899048853723</c:v>
                </c:pt>
                <c:pt idx="269">
                  <c:v>583.09219804587644</c:v>
                </c:pt>
                <c:pt idx="270">
                  <c:v>584.98703215335945</c:v>
                </c:pt>
                <c:pt idx="271">
                  <c:v>586.87344170906829</c:v>
                </c:pt>
                <c:pt idx="272">
                  <c:v>588.7513770522495</c:v>
                </c:pt>
                <c:pt idx="273">
                  <c:v>590.62078996634148</c:v>
                </c:pt>
                <c:pt idx="274">
                  <c:v>592.48163368109101</c:v>
                </c:pt>
                <c:pt idx="275">
                  <c:v>594.33386287378937</c:v>
                </c:pt>
                <c:pt idx="276">
                  <c:v>596.17743366965624</c:v>
                </c:pt>
                <c:pt idx="277">
                  <c:v>598.01230364139928</c:v>
                </c:pt>
                <c:pt idx="278">
                  <c:v>599.83843180797783</c:v>
                </c:pt>
                <c:pt idx="279">
                  <c:v>601.655778632595</c:v>
                </c:pt>
                <c:pt idx="280">
                  <c:v>603.46430601994643</c:v>
                </c:pt>
                <c:pt idx="281">
                  <c:v>605.26397731274869</c:v>
                </c:pt>
                <c:pt idx="282">
                  <c:v>607.05475728757312</c:v>
                </c:pt>
                <c:pt idx="283">
                  <c:v>608.83661215000905</c:v>
                </c:pt>
                <c:pt idx="284">
                  <c:v>610.60950952917892</c:v>
                </c:pt>
                <c:pt idx="285">
                  <c:v>612.37341847162975</c:v>
                </c:pt>
                <c:pt idx="286">
                  <c:v>614.12830943462177</c:v>
                </c:pt>
                <c:pt idx="287">
                  <c:v>615.8741542788373</c:v>
                </c:pt>
                <c:pt idx="288">
                  <c:v>617.61092626053141</c:v>
                </c:pt>
                <c:pt idx="289">
                  <c:v>619.33860002314498</c:v>
                </c:pt>
                <c:pt idx="290">
                  <c:v>621.0571515884011</c:v>
                </c:pt>
                <c:pt idx="291">
                  <c:v>622.76655834690564</c:v>
                </c:pt>
                <c:pt idx="292">
                  <c:v>624.46679904827113</c:v>
                </c:pt>
                <c:pt idx="293">
                  <c:v>626.15785379078409</c:v>
                </c:pt>
                <c:pt idx="294">
                  <c:v>627.83970401063493</c:v>
                </c:pt>
                <c:pt idx="295">
                  <c:v>629.51233247072923</c:v>
                </c:pt>
                <c:pt idx="296">
                  <c:v>631.17572324909918</c:v>
                </c:pt>
                <c:pt idx="297">
                  <c:v>632.82986172693268</c:v>
                </c:pt>
                <c:pt idx="298">
                  <c:v>634.47473457623892</c:v>
                </c:pt>
                <c:pt idx="299">
                  <c:v>636.11032974716693</c:v>
                </c:pt>
                <c:pt idx="300">
                  <c:v>637.73663645499505</c:v>
                </c:pt>
                <c:pt idx="301">
                  <c:v>639.35364516680806</c:v>
                </c:pt>
                <c:pt idx="302">
                  <c:v>640.96134758787798</c:v>
                </c:pt>
                <c:pt idx="303">
                  <c:v>642.55973664776491</c:v>
                </c:pt>
                <c:pt idx="304">
                  <c:v>644.14880648615474</c:v>
                </c:pt>
                <c:pt idx="305">
                  <c:v>645.72855243844765</c:v>
                </c:pt>
                <c:pt idx="306">
                  <c:v>647.29897102111386</c:v>
                </c:pt>
                <c:pt idx="307">
                  <c:v>648.86005991683135</c:v>
                </c:pt>
                <c:pt idx="308">
                  <c:v>650.41181795941964</c:v>
                </c:pt>
                <c:pt idx="309">
                  <c:v>651.95424511858459</c:v>
                </c:pt>
                <c:pt idx="310">
                  <c:v>653.48734248448739</c:v>
                </c:pt>
                <c:pt idx="311">
                  <c:v>655.01111225215243</c:v>
                </c:pt>
                <c:pt idx="312">
                  <c:v>656.52555770572678</c:v>
                </c:pt>
                <c:pt idx="313">
                  <c:v>658.03068320260388</c:v>
                </c:pt>
                <c:pt idx="314">
                  <c:v>659.52649415742542</c:v>
                </c:pt>
                <c:pt idx="315">
                  <c:v>661.01299702597237</c:v>
                </c:pt>
                <c:pt idx="316">
                  <c:v>662.49019928895893</c:v>
                </c:pt>
                <c:pt idx="317">
                  <c:v>663.95810943573917</c:v>
                </c:pt>
                <c:pt idx="318">
                  <c:v>665.41673694793997</c:v>
                </c:pt>
                <c:pt idx="319">
                  <c:v>666.86609228302973</c:v>
                </c:pt>
                <c:pt idx="320">
                  <c:v>668.30618685783509</c:v>
                </c:pt>
                <c:pt idx="321">
                  <c:v>669.73703303201501</c:v>
                </c:pt>
                <c:pt idx="322">
                  <c:v>671.15864409150379</c:v>
                </c:pt>
                <c:pt idx="323">
                  <c:v>672.57103423193189</c:v>
                </c:pt>
                <c:pt idx="324">
                  <c:v>673.97421854203503</c:v>
                </c:pt>
                <c:pt idx="325">
                  <c:v>675.3682129870607</c:v>
                </c:pt>
                <c:pt idx="326">
                  <c:v>676.75303439218078</c:v>
                </c:pt>
                <c:pt idx="327">
                  <c:v>678.1287004259201</c:v>
                </c:pt>
                <c:pt idx="328">
                  <c:v>679.49522958360888</c:v>
                </c:pt>
                <c:pt idx="329">
                  <c:v>680.85264117086683</c:v>
                </c:pt>
                <c:pt idx="330">
                  <c:v>682.20095528712807</c:v>
                </c:pt>
                <c:pt idx="331">
                  <c:v>683.54019280921364</c:v>
                </c:pt>
                <c:pt idx="332">
                  <c:v>684.87037537495917</c:v>
                </c:pt>
                <c:pt idx="333">
                  <c:v>686.19152536690569</c:v>
                </c:pt>
                <c:pt idx="334">
                  <c:v>687.50366589605926</c:v>
                </c:pt>
                <c:pt idx="335">
                  <c:v>688.80682078572681</c:v>
                </c:pt>
                <c:pt idx="336">
                  <c:v>690.10101455543486</c:v>
                </c:pt>
                <c:pt idx="337">
                  <c:v>691.38627240493611</c:v>
                </c:pt>
                <c:pt idx="338">
                  <c:v>692.66262019831129</c:v>
                </c:pt>
                <c:pt idx="339">
                  <c:v>693.93008444817053</c:v>
                </c:pt>
                <c:pt idx="340">
                  <c:v>695.18869229996028</c:v>
                </c:pt>
                <c:pt idx="341">
                  <c:v>696.43847151638136</c:v>
                </c:pt>
                <c:pt idx="342">
                  <c:v>697.6794504619221</c:v>
                </c:pt>
                <c:pt idx="343">
                  <c:v>698.9116580875118</c:v>
                </c:pt>
                <c:pt idx="344">
                  <c:v>700.13512391529889</c:v>
                </c:pt>
                <c:pt idx="345">
                  <c:v>701.3498780235584</c:v>
                </c:pt>
                <c:pt idx="346">
                  <c:v>702.55595103173198</c:v>
                </c:pt>
                <c:pt idx="347">
                  <c:v>703.75337408560461</c:v>
                </c:pt>
                <c:pt idx="348">
                  <c:v>704.94217884262196</c:v>
                </c:pt>
                <c:pt idx="349">
                  <c:v>706.12239745735167</c:v>
                </c:pt>
                <c:pt idx="350">
                  <c:v>707.29406256709092</c:v>
                </c:pt>
                <c:pt idx="351">
                  <c:v>708.45720727762455</c:v>
                </c:pt>
                <c:pt idx="352">
                  <c:v>709.6118651491355</c:v>
                </c:pt>
                <c:pt idx="353">
                  <c:v>710.75807018227101</c:v>
                </c:pt>
                <c:pt idx="354">
                  <c:v>711.89585680436642</c:v>
                </c:pt>
                <c:pt idx="355">
                  <c:v>713.02525985582861</c:v>
                </c:pt>
                <c:pt idx="356">
                  <c:v>714.14631457668258</c:v>
                </c:pt>
                <c:pt idx="357">
                  <c:v>715.25905659328089</c:v>
                </c:pt>
                <c:pt idx="358">
                  <c:v>716.36352190517994</c:v>
                </c:pt>
                <c:pt idx="359">
                  <c:v>717.4597468721829</c:v>
                </c:pt>
                <c:pt idx="360">
                  <c:v>718.547768201552</c:v>
                </c:pt>
                <c:pt idx="361">
                  <c:v>719.6276229353906</c:v>
                </c:pt>
                <c:pt idx="362">
                  <c:v>720.69934843819681</c:v>
                </c:pt>
                <c:pt idx="363">
                  <c:v>721.76298238458901</c:v>
                </c:pt>
                <c:pt idx="364">
                  <c:v>722.81856274720496</c:v>
                </c:pt>
                <c:pt idx="365">
                  <c:v>723.86612778477456</c:v>
                </c:pt>
                <c:pt idx="366">
                  <c:v>724.90571603036688</c:v>
                </c:pt>
                <c:pt idx="367">
                  <c:v>725.93736627981252</c:v>
                </c:pt>
                <c:pt idx="368">
                  <c:v>726.96111758030099</c:v>
                </c:pt>
                <c:pt idx="369">
                  <c:v>727.97700921915384</c:v>
                </c:pt>
                <c:pt idx="370">
                  <c:v>728.9850807127732</c:v>
                </c:pt>
                <c:pt idx="371">
                  <c:v>729.98537179576624</c:v>
                </c:pt>
                <c:pt idx="372">
                  <c:v>730.97792241024536</c:v>
                </c:pt>
                <c:pt idx="373">
                  <c:v>731.9627726953031</c:v>
                </c:pt>
                <c:pt idx="374">
                  <c:v>732.93996297666331</c:v>
                </c:pt>
                <c:pt idx="375">
                  <c:v>733.90953375650599</c:v>
                </c:pt>
                <c:pt idx="376">
                  <c:v>734.87152570346723</c:v>
                </c:pt>
                <c:pt idx="377">
                  <c:v>735.8259796428124</c:v>
                </c:pt>
                <c:pt idx="378">
                  <c:v>736.77293654678272</c:v>
                </c:pt>
                <c:pt idx="379">
                  <c:v>737.71243752511418</c:v>
                </c:pt>
                <c:pt idx="380">
                  <c:v>737.71243752511418</c:v>
                </c:pt>
                <c:pt idx="381">
                  <c:v>737.71243752511418</c:v>
                </c:pt>
                <c:pt idx="382">
                  <c:v>737.71243752511418</c:v>
                </c:pt>
                <c:pt idx="383">
                  <c:v>737.71243752511418</c:v>
                </c:pt>
                <c:pt idx="384">
                  <c:v>737.71243752511418</c:v>
                </c:pt>
                <c:pt idx="385">
                  <c:v>737.71243752511418</c:v>
                </c:pt>
                <c:pt idx="386">
                  <c:v>737.71243752511418</c:v>
                </c:pt>
                <c:pt idx="387">
                  <c:v>737.71243752511418</c:v>
                </c:pt>
                <c:pt idx="388">
                  <c:v>737.71243752511418</c:v>
                </c:pt>
                <c:pt idx="389">
                  <c:v>737.71243752511418</c:v>
                </c:pt>
                <c:pt idx="390">
                  <c:v>737.71243752511418</c:v>
                </c:pt>
                <c:pt idx="391">
                  <c:v>737.71243752511418</c:v>
                </c:pt>
                <c:pt idx="392">
                  <c:v>737.71243752511418</c:v>
                </c:pt>
                <c:pt idx="393">
                  <c:v>737.71243752511418</c:v>
                </c:pt>
                <c:pt idx="394">
                  <c:v>737.71243752511418</c:v>
                </c:pt>
                <c:pt idx="395">
                  <c:v>737.71243752511418</c:v>
                </c:pt>
                <c:pt idx="396">
                  <c:v>737.71243752511418</c:v>
                </c:pt>
                <c:pt idx="397">
                  <c:v>737.71243752511418</c:v>
                </c:pt>
                <c:pt idx="398">
                  <c:v>737.71243752511418</c:v>
                </c:pt>
                <c:pt idx="399">
                  <c:v>737.71243752511418</c:v>
                </c:pt>
                <c:pt idx="400">
                  <c:v>737.71243752511418</c:v>
                </c:pt>
                <c:pt idx="401">
                  <c:v>737.71243752511418</c:v>
                </c:pt>
                <c:pt idx="402">
                  <c:v>737.71243752511418</c:v>
                </c:pt>
                <c:pt idx="403">
                  <c:v>737.71243752511418</c:v>
                </c:pt>
                <c:pt idx="404">
                  <c:v>737.71243752511418</c:v>
                </c:pt>
                <c:pt idx="405">
                  <c:v>737.71243752511418</c:v>
                </c:pt>
                <c:pt idx="406">
                  <c:v>737.71243752511418</c:v>
                </c:pt>
                <c:pt idx="407">
                  <c:v>737.71243752511418</c:v>
                </c:pt>
                <c:pt idx="408">
                  <c:v>737.71243752511418</c:v>
                </c:pt>
                <c:pt idx="409">
                  <c:v>737.71243752511418</c:v>
                </c:pt>
                <c:pt idx="410">
                  <c:v>737.71243752511418</c:v>
                </c:pt>
                <c:pt idx="411">
                  <c:v>737.71243752511418</c:v>
                </c:pt>
                <c:pt idx="412">
                  <c:v>737.71243752511418</c:v>
                </c:pt>
                <c:pt idx="413">
                  <c:v>737.71243752511418</c:v>
                </c:pt>
                <c:pt idx="414">
                  <c:v>737.71243752511418</c:v>
                </c:pt>
                <c:pt idx="415">
                  <c:v>737.71243752511418</c:v>
                </c:pt>
                <c:pt idx="416">
                  <c:v>737.71243752511418</c:v>
                </c:pt>
                <c:pt idx="417">
                  <c:v>737.71243752511418</c:v>
                </c:pt>
                <c:pt idx="418">
                  <c:v>737.71243752511418</c:v>
                </c:pt>
                <c:pt idx="419">
                  <c:v>737.71243752511418</c:v>
                </c:pt>
                <c:pt idx="420">
                  <c:v>737.71243752511418</c:v>
                </c:pt>
                <c:pt idx="421">
                  <c:v>737.71243752511418</c:v>
                </c:pt>
                <c:pt idx="422">
                  <c:v>737.71243752511418</c:v>
                </c:pt>
                <c:pt idx="423">
                  <c:v>737.71243752511418</c:v>
                </c:pt>
                <c:pt idx="424">
                  <c:v>737.71243752511418</c:v>
                </c:pt>
                <c:pt idx="425">
                  <c:v>737.71243752511418</c:v>
                </c:pt>
                <c:pt idx="426">
                  <c:v>737.71243752511418</c:v>
                </c:pt>
                <c:pt idx="427">
                  <c:v>737.71243752511418</c:v>
                </c:pt>
                <c:pt idx="428">
                  <c:v>737.71243752511418</c:v>
                </c:pt>
                <c:pt idx="429">
                  <c:v>737.71243752511418</c:v>
                </c:pt>
                <c:pt idx="430">
                  <c:v>737.71243752511418</c:v>
                </c:pt>
                <c:pt idx="431">
                  <c:v>737.71243752511418</c:v>
                </c:pt>
                <c:pt idx="432">
                  <c:v>737.71243752511418</c:v>
                </c:pt>
                <c:pt idx="433">
                  <c:v>737.71243752511418</c:v>
                </c:pt>
                <c:pt idx="434">
                  <c:v>737.71243752511418</c:v>
                </c:pt>
                <c:pt idx="435">
                  <c:v>737.71243752511418</c:v>
                </c:pt>
                <c:pt idx="436">
                  <c:v>737.71243752511418</c:v>
                </c:pt>
                <c:pt idx="437">
                  <c:v>737.71243752511418</c:v>
                </c:pt>
                <c:pt idx="438">
                  <c:v>737.71243752511418</c:v>
                </c:pt>
                <c:pt idx="439">
                  <c:v>737.71243752511418</c:v>
                </c:pt>
                <c:pt idx="440">
                  <c:v>737.71243752511418</c:v>
                </c:pt>
                <c:pt idx="441">
                  <c:v>737.71243752511418</c:v>
                </c:pt>
                <c:pt idx="442">
                  <c:v>737.71243752511418</c:v>
                </c:pt>
                <c:pt idx="443">
                  <c:v>737.71243752511418</c:v>
                </c:pt>
                <c:pt idx="444">
                  <c:v>737.71243752511418</c:v>
                </c:pt>
                <c:pt idx="445">
                  <c:v>737.71243752511418</c:v>
                </c:pt>
                <c:pt idx="446">
                  <c:v>737.71243752511418</c:v>
                </c:pt>
                <c:pt idx="447">
                  <c:v>737.71243752511418</c:v>
                </c:pt>
                <c:pt idx="448">
                  <c:v>737.71243752511418</c:v>
                </c:pt>
                <c:pt idx="449">
                  <c:v>737.71243752511418</c:v>
                </c:pt>
                <c:pt idx="450">
                  <c:v>737.71243752511418</c:v>
                </c:pt>
                <c:pt idx="451">
                  <c:v>737.71243752511418</c:v>
                </c:pt>
                <c:pt idx="452">
                  <c:v>737.71243752511418</c:v>
                </c:pt>
                <c:pt idx="453">
                  <c:v>737.71243752511418</c:v>
                </c:pt>
                <c:pt idx="454">
                  <c:v>737.71243752511418</c:v>
                </c:pt>
                <c:pt idx="455">
                  <c:v>737.71243752511418</c:v>
                </c:pt>
                <c:pt idx="456">
                  <c:v>737.71243752511418</c:v>
                </c:pt>
                <c:pt idx="457">
                  <c:v>737.71243752511418</c:v>
                </c:pt>
                <c:pt idx="458">
                  <c:v>737.71243752511418</c:v>
                </c:pt>
                <c:pt idx="459">
                  <c:v>737.71243752511418</c:v>
                </c:pt>
                <c:pt idx="460">
                  <c:v>737.71243752511418</c:v>
                </c:pt>
                <c:pt idx="461">
                  <c:v>737.71243752511418</c:v>
                </c:pt>
                <c:pt idx="462">
                  <c:v>737.71243752511418</c:v>
                </c:pt>
                <c:pt idx="463">
                  <c:v>737.71243752511418</c:v>
                </c:pt>
                <c:pt idx="464">
                  <c:v>737.71243752511418</c:v>
                </c:pt>
                <c:pt idx="465">
                  <c:v>737.71243752511418</c:v>
                </c:pt>
                <c:pt idx="466">
                  <c:v>737.71243752511418</c:v>
                </c:pt>
                <c:pt idx="467">
                  <c:v>737.71243752511418</c:v>
                </c:pt>
                <c:pt idx="468">
                  <c:v>737.71243752511418</c:v>
                </c:pt>
                <c:pt idx="469">
                  <c:v>737.71243752511418</c:v>
                </c:pt>
                <c:pt idx="470">
                  <c:v>737.71243752511418</c:v>
                </c:pt>
                <c:pt idx="471">
                  <c:v>737.71243752511418</c:v>
                </c:pt>
                <c:pt idx="472">
                  <c:v>737.71243752511418</c:v>
                </c:pt>
                <c:pt idx="473">
                  <c:v>737.71243752511418</c:v>
                </c:pt>
                <c:pt idx="474">
                  <c:v>737.71243752511418</c:v>
                </c:pt>
                <c:pt idx="475">
                  <c:v>737.71243752511418</c:v>
                </c:pt>
                <c:pt idx="476">
                  <c:v>737.71243752511418</c:v>
                </c:pt>
                <c:pt idx="477">
                  <c:v>737.71243752511418</c:v>
                </c:pt>
                <c:pt idx="478">
                  <c:v>737.71243752511418</c:v>
                </c:pt>
                <c:pt idx="479">
                  <c:v>737.71243752511418</c:v>
                </c:pt>
                <c:pt idx="480">
                  <c:v>737.71243752511418</c:v>
                </c:pt>
                <c:pt idx="481">
                  <c:v>737.71243752511418</c:v>
                </c:pt>
                <c:pt idx="482">
                  <c:v>737.71243752511418</c:v>
                </c:pt>
                <c:pt idx="483">
                  <c:v>737.71243752511418</c:v>
                </c:pt>
                <c:pt idx="484">
                  <c:v>737.71243752511418</c:v>
                </c:pt>
                <c:pt idx="485">
                  <c:v>737.71243752511418</c:v>
                </c:pt>
                <c:pt idx="486">
                  <c:v>737.71243752511418</c:v>
                </c:pt>
                <c:pt idx="487">
                  <c:v>737.71243752511418</c:v>
                </c:pt>
                <c:pt idx="488">
                  <c:v>737.71243752511418</c:v>
                </c:pt>
                <c:pt idx="489">
                  <c:v>737.71243752511418</c:v>
                </c:pt>
                <c:pt idx="490">
                  <c:v>737.71243752511418</c:v>
                </c:pt>
                <c:pt idx="491">
                  <c:v>737.71243752511418</c:v>
                </c:pt>
                <c:pt idx="492">
                  <c:v>737.71243752511418</c:v>
                </c:pt>
                <c:pt idx="493">
                  <c:v>737.71243752511418</c:v>
                </c:pt>
                <c:pt idx="494">
                  <c:v>737.71243752511418</c:v>
                </c:pt>
                <c:pt idx="495">
                  <c:v>737.71243752511418</c:v>
                </c:pt>
                <c:pt idx="496">
                  <c:v>737.71243752511418</c:v>
                </c:pt>
                <c:pt idx="497">
                  <c:v>737.71243752511418</c:v>
                </c:pt>
                <c:pt idx="498">
                  <c:v>737.71243752511418</c:v>
                </c:pt>
                <c:pt idx="499">
                  <c:v>737.71243752511418</c:v>
                </c:pt>
                <c:pt idx="500">
                  <c:v>737.71243752511418</c:v>
                </c:pt>
                <c:pt idx="501">
                  <c:v>737.71243752511418</c:v>
                </c:pt>
                <c:pt idx="502">
                  <c:v>737.71243752511418</c:v>
                </c:pt>
                <c:pt idx="503">
                  <c:v>737.71243752511418</c:v>
                </c:pt>
                <c:pt idx="504">
                  <c:v>737.71243752511418</c:v>
                </c:pt>
                <c:pt idx="505">
                  <c:v>737.71243752511418</c:v>
                </c:pt>
                <c:pt idx="506">
                  <c:v>737.71243752511418</c:v>
                </c:pt>
                <c:pt idx="507">
                  <c:v>737.71243752511418</c:v>
                </c:pt>
                <c:pt idx="508">
                  <c:v>737.71243752511418</c:v>
                </c:pt>
                <c:pt idx="509">
                  <c:v>737.71243752511418</c:v>
                </c:pt>
                <c:pt idx="510">
                  <c:v>737.71243752511418</c:v>
                </c:pt>
                <c:pt idx="511">
                  <c:v>737.71243752511418</c:v>
                </c:pt>
                <c:pt idx="512">
                  <c:v>737.71243752511418</c:v>
                </c:pt>
                <c:pt idx="513">
                  <c:v>737.71243752511418</c:v>
                </c:pt>
                <c:pt idx="514">
                  <c:v>737.71243752511418</c:v>
                </c:pt>
                <c:pt idx="515">
                  <c:v>737.71243752511418</c:v>
                </c:pt>
                <c:pt idx="516">
                  <c:v>737.71243752511418</c:v>
                </c:pt>
                <c:pt idx="517">
                  <c:v>737.71243752511418</c:v>
                </c:pt>
                <c:pt idx="518">
                  <c:v>737.71243752511418</c:v>
                </c:pt>
                <c:pt idx="519">
                  <c:v>737.71243752511418</c:v>
                </c:pt>
                <c:pt idx="520">
                  <c:v>737.71243752511418</c:v>
                </c:pt>
                <c:pt idx="521">
                  <c:v>737.71243752511418</c:v>
                </c:pt>
                <c:pt idx="522">
                  <c:v>737.71243752511418</c:v>
                </c:pt>
                <c:pt idx="523">
                  <c:v>737.71243752511418</c:v>
                </c:pt>
                <c:pt idx="524">
                  <c:v>737.71243752511418</c:v>
                </c:pt>
                <c:pt idx="525">
                  <c:v>737.71243752511418</c:v>
                </c:pt>
                <c:pt idx="526">
                  <c:v>737.71243752511418</c:v>
                </c:pt>
                <c:pt idx="527">
                  <c:v>737.71243752511418</c:v>
                </c:pt>
                <c:pt idx="528">
                  <c:v>737.71243752511418</c:v>
                </c:pt>
                <c:pt idx="529">
                  <c:v>737.71243752511418</c:v>
                </c:pt>
                <c:pt idx="530">
                  <c:v>737.71243752511418</c:v>
                </c:pt>
                <c:pt idx="531">
                  <c:v>737.71243752511418</c:v>
                </c:pt>
                <c:pt idx="532">
                  <c:v>737.71243752511418</c:v>
                </c:pt>
                <c:pt idx="533">
                  <c:v>737.71243752511418</c:v>
                </c:pt>
                <c:pt idx="534">
                  <c:v>737.71243752511418</c:v>
                </c:pt>
                <c:pt idx="535">
                  <c:v>737.71243752511418</c:v>
                </c:pt>
                <c:pt idx="536">
                  <c:v>737.71243752511418</c:v>
                </c:pt>
                <c:pt idx="537">
                  <c:v>737.71243752511418</c:v>
                </c:pt>
                <c:pt idx="538">
                  <c:v>737.71243752511418</c:v>
                </c:pt>
                <c:pt idx="539">
                  <c:v>737.71243752511418</c:v>
                </c:pt>
                <c:pt idx="540">
                  <c:v>737.71243752511418</c:v>
                </c:pt>
                <c:pt idx="541">
                  <c:v>737.71243752511418</c:v>
                </c:pt>
                <c:pt idx="542">
                  <c:v>737.71243752511418</c:v>
                </c:pt>
                <c:pt idx="543">
                  <c:v>737.71243752511418</c:v>
                </c:pt>
                <c:pt idx="544">
                  <c:v>737.71243752511418</c:v>
                </c:pt>
                <c:pt idx="545">
                  <c:v>737.71243752511418</c:v>
                </c:pt>
                <c:pt idx="546">
                  <c:v>737.71243752511418</c:v>
                </c:pt>
                <c:pt idx="547">
                  <c:v>737.71243752511418</c:v>
                </c:pt>
                <c:pt idx="548">
                  <c:v>737.71243752511418</c:v>
                </c:pt>
                <c:pt idx="549">
                  <c:v>737.71243752511418</c:v>
                </c:pt>
                <c:pt idx="550">
                  <c:v>737.71243752511418</c:v>
                </c:pt>
                <c:pt idx="551">
                  <c:v>737.71243752511418</c:v>
                </c:pt>
                <c:pt idx="552">
                  <c:v>737.71243752511418</c:v>
                </c:pt>
                <c:pt idx="553">
                  <c:v>737.71243752511418</c:v>
                </c:pt>
                <c:pt idx="554">
                  <c:v>737.71243752511418</c:v>
                </c:pt>
                <c:pt idx="555">
                  <c:v>737.71243752511418</c:v>
                </c:pt>
                <c:pt idx="556">
                  <c:v>737.71243752511418</c:v>
                </c:pt>
                <c:pt idx="557">
                  <c:v>737.71243752511418</c:v>
                </c:pt>
                <c:pt idx="558">
                  <c:v>737.71243752511418</c:v>
                </c:pt>
                <c:pt idx="559">
                  <c:v>737.71243752511418</c:v>
                </c:pt>
                <c:pt idx="560">
                  <c:v>737.71243752511418</c:v>
                </c:pt>
                <c:pt idx="561">
                  <c:v>737.71243752511418</c:v>
                </c:pt>
                <c:pt idx="562">
                  <c:v>737.71243752511418</c:v>
                </c:pt>
                <c:pt idx="563">
                  <c:v>737.71243752511418</c:v>
                </c:pt>
                <c:pt idx="564">
                  <c:v>737.71243752511418</c:v>
                </c:pt>
                <c:pt idx="565">
                  <c:v>737.71243752511418</c:v>
                </c:pt>
                <c:pt idx="566">
                  <c:v>737.71243752511418</c:v>
                </c:pt>
                <c:pt idx="567">
                  <c:v>737.71243752511418</c:v>
                </c:pt>
                <c:pt idx="568">
                  <c:v>737.71243752511418</c:v>
                </c:pt>
                <c:pt idx="569">
                  <c:v>737.71243752511418</c:v>
                </c:pt>
                <c:pt idx="570">
                  <c:v>737.71243752511418</c:v>
                </c:pt>
                <c:pt idx="571">
                  <c:v>737.71243752511418</c:v>
                </c:pt>
                <c:pt idx="572">
                  <c:v>737.71243752511418</c:v>
                </c:pt>
                <c:pt idx="573">
                  <c:v>737.71243752511418</c:v>
                </c:pt>
                <c:pt idx="574">
                  <c:v>737.71243752511418</c:v>
                </c:pt>
                <c:pt idx="575">
                  <c:v>737.71243752511418</c:v>
                </c:pt>
                <c:pt idx="576">
                  <c:v>737.71243752511418</c:v>
                </c:pt>
                <c:pt idx="577">
                  <c:v>737.71243752511418</c:v>
                </c:pt>
                <c:pt idx="578">
                  <c:v>737.71243752511418</c:v>
                </c:pt>
                <c:pt idx="579">
                  <c:v>737.71243752511418</c:v>
                </c:pt>
                <c:pt idx="580">
                  <c:v>737.71243752511418</c:v>
                </c:pt>
                <c:pt idx="581">
                  <c:v>737.71243752511418</c:v>
                </c:pt>
                <c:pt idx="582">
                  <c:v>737.71243752511418</c:v>
                </c:pt>
                <c:pt idx="583">
                  <c:v>737.71243752511418</c:v>
                </c:pt>
                <c:pt idx="584">
                  <c:v>737.71243752511418</c:v>
                </c:pt>
                <c:pt idx="585">
                  <c:v>737.71243752511418</c:v>
                </c:pt>
                <c:pt idx="586">
                  <c:v>737.71243752511418</c:v>
                </c:pt>
                <c:pt idx="587">
                  <c:v>737.71243752511418</c:v>
                </c:pt>
                <c:pt idx="588">
                  <c:v>737.71243752511418</c:v>
                </c:pt>
                <c:pt idx="589">
                  <c:v>737.71243752511418</c:v>
                </c:pt>
                <c:pt idx="590">
                  <c:v>737.71243752511418</c:v>
                </c:pt>
                <c:pt idx="591">
                  <c:v>737.71243752511418</c:v>
                </c:pt>
                <c:pt idx="592">
                  <c:v>737.71243752511418</c:v>
                </c:pt>
                <c:pt idx="593">
                  <c:v>737.71243752511418</c:v>
                </c:pt>
                <c:pt idx="594">
                  <c:v>737.71243752511418</c:v>
                </c:pt>
                <c:pt idx="595">
                  <c:v>737.71243752511418</c:v>
                </c:pt>
                <c:pt idx="596">
                  <c:v>737.71243752511418</c:v>
                </c:pt>
                <c:pt idx="597">
                  <c:v>737.71243752511418</c:v>
                </c:pt>
                <c:pt idx="598">
                  <c:v>737.71243752511418</c:v>
                </c:pt>
                <c:pt idx="599">
                  <c:v>737.71243752511418</c:v>
                </c:pt>
                <c:pt idx="600">
                  <c:v>737.71243752511418</c:v>
                </c:pt>
                <c:pt idx="601">
                  <c:v>737.71243752511418</c:v>
                </c:pt>
                <c:pt idx="602">
                  <c:v>737.71243752511418</c:v>
                </c:pt>
                <c:pt idx="603">
                  <c:v>737.71243752511418</c:v>
                </c:pt>
                <c:pt idx="604">
                  <c:v>737.71243752511418</c:v>
                </c:pt>
                <c:pt idx="605">
                  <c:v>737.71243752511418</c:v>
                </c:pt>
                <c:pt idx="606">
                  <c:v>737.71243752511418</c:v>
                </c:pt>
                <c:pt idx="607">
                  <c:v>737.71243752511418</c:v>
                </c:pt>
                <c:pt idx="608">
                  <c:v>737.71243752511418</c:v>
                </c:pt>
                <c:pt idx="609">
                  <c:v>737.71243752511418</c:v>
                </c:pt>
                <c:pt idx="610">
                  <c:v>737.71243752511418</c:v>
                </c:pt>
                <c:pt idx="611">
                  <c:v>737.71243752511418</c:v>
                </c:pt>
                <c:pt idx="612">
                  <c:v>737.71243752511418</c:v>
                </c:pt>
                <c:pt idx="613">
                  <c:v>737.71243752511418</c:v>
                </c:pt>
                <c:pt idx="614">
                  <c:v>737.71243752511418</c:v>
                </c:pt>
                <c:pt idx="615">
                  <c:v>737.71243752511418</c:v>
                </c:pt>
                <c:pt idx="616">
                  <c:v>737.71243752511418</c:v>
                </c:pt>
                <c:pt idx="617">
                  <c:v>737.71243752511418</c:v>
                </c:pt>
                <c:pt idx="618">
                  <c:v>737.71243752511418</c:v>
                </c:pt>
                <c:pt idx="619">
                  <c:v>737.71243752511418</c:v>
                </c:pt>
                <c:pt idx="620">
                  <c:v>737.71243752511418</c:v>
                </c:pt>
                <c:pt idx="621">
                  <c:v>737.71243752511418</c:v>
                </c:pt>
                <c:pt idx="622">
                  <c:v>737.71243752511418</c:v>
                </c:pt>
                <c:pt idx="623">
                  <c:v>737.71243752511418</c:v>
                </c:pt>
                <c:pt idx="624">
                  <c:v>737.71243752511418</c:v>
                </c:pt>
                <c:pt idx="625">
                  <c:v>737.71243752511418</c:v>
                </c:pt>
                <c:pt idx="626">
                  <c:v>737.71243752511418</c:v>
                </c:pt>
                <c:pt idx="627">
                  <c:v>737.71243752511418</c:v>
                </c:pt>
                <c:pt idx="628">
                  <c:v>737.71243752511418</c:v>
                </c:pt>
                <c:pt idx="629">
                  <c:v>737.71243752511418</c:v>
                </c:pt>
                <c:pt idx="630">
                  <c:v>737.71243752511418</c:v>
                </c:pt>
                <c:pt idx="631">
                  <c:v>737.71243752511418</c:v>
                </c:pt>
                <c:pt idx="632">
                  <c:v>737.71243752511418</c:v>
                </c:pt>
                <c:pt idx="633">
                  <c:v>737.71243752511418</c:v>
                </c:pt>
                <c:pt idx="634">
                  <c:v>737.71243752511418</c:v>
                </c:pt>
                <c:pt idx="635">
                  <c:v>737.71243752511418</c:v>
                </c:pt>
                <c:pt idx="636">
                  <c:v>737.71243752511418</c:v>
                </c:pt>
                <c:pt idx="637">
                  <c:v>737.71243752511418</c:v>
                </c:pt>
                <c:pt idx="638">
                  <c:v>737.71243752511418</c:v>
                </c:pt>
                <c:pt idx="639">
                  <c:v>737.71243752511418</c:v>
                </c:pt>
                <c:pt idx="640">
                  <c:v>737.71243752511418</c:v>
                </c:pt>
                <c:pt idx="641">
                  <c:v>737.71243752511418</c:v>
                </c:pt>
                <c:pt idx="642">
                  <c:v>737.71243752511418</c:v>
                </c:pt>
                <c:pt idx="643">
                  <c:v>737.71243752511418</c:v>
                </c:pt>
                <c:pt idx="644">
                  <c:v>737.71243752511418</c:v>
                </c:pt>
                <c:pt idx="645">
                  <c:v>737.71243752511418</c:v>
                </c:pt>
                <c:pt idx="646">
                  <c:v>737.71243752511418</c:v>
                </c:pt>
                <c:pt idx="647">
                  <c:v>737.71243752511418</c:v>
                </c:pt>
                <c:pt idx="648">
                  <c:v>737.71243752511418</c:v>
                </c:pt>
                <c:pt idx="649">
                  <c:v>737.71243752511418</c:v>
                </c:pt>
                <c:pt idx="650">
                  <c:v>737.71243752511418</c:v>
                </c:pt>
                <c:pt idx="651">
                  <c:v>737.71243752511418</c:v>
                </c:pt>
                <c:pt idx="652">
                  <c:v>737.71243752511418</c:v>
                </c:pt>
                <c:pt idx="653">
                  <c:v>737.71243752511418</c:v>
                </c:pt>
                <c:pt idx="654">
                  <c:v>737.71243752511418</c:v>
                </c:pt>
                <c:pt idx="655">
                  <c:v>737.71243752511418</c:v>
                </c:pt>
                <c:pt idx="656">
                  <c:v>737.71243752511418</c:v>
                </c:pt>
                <c:pt idx="657">
                  <c:v>737.71243752511418</c:v>
                </c:pt>
                <c:pt idx="658">
                  <c:v>737.71243752511418</c:v>
                </c:pt>
                <c:pt idx="659">
                  <c:v>737.71243752511418</c:v>
                </c:pt>
                <c:pt idx="660">
                  <c:v>737.71243752511418</c:v>
                </c:pt>
                <c:pt idx="661">
                  <c:v>737.71243752511418</c:v>
                </c:pt>
                <c:pt idx="662">
                  <c:v>737.71243752511418</c:v>
                </c:pt>
                <c:pt idx="663">
                  <c:v>737.71243752511418</c:v>
                </c:pt>
                <c:pt idx="664">
                  <c:v>737.71243752511418</c:v>
                </c:pt>
                <c:pt idx="665">
                  <c:v>737.71243752511418</c:v>
                </c:pt>
                <c:pt idx="666">
                  <c:v>737.71243752511418</c:v>
                </c:pt>
                <c:pt idx="667">
                  <c:v>737.71243752511418</c:v>
                </c:pt>
                <c:pt idx="668">
                  <c:v>737.71243752511418</c:v>
                </c:pt>
                <c:pt idx="669">
                  <c:v>737.71243752511418</c:v>
                </c:pt>
                <c:pt idx="670">
                  <c:v>737.71243752511418</c:v>
                </c:pt>
                <c:pt idx="671">
                  <c:v>737.71243752511418</c:v>
                </c:pt>
                <c:pt idx="672">
                  <c:v>737.71243752511418</c:v>
                </c:pt>
                <c:pt idx="673">
                  <c:v>737.71243752511418</c:v>
                </c:pt>
                <c:pt idx="674">
                  <c:v>737.71243752511418</c:v>
                </c:pt>
                <c:pt idx="675">
                  <c:v>737.71243752511418</c:v>
                </c:pt>
                <c:pt idx="676">
                  <c:v>737.71243752511418</c:v>
                </c:pt>
                <c:pt idx="677">
                  <c:v>737.71243752511418</c:v>
                </c:pt>
                <c:pt idx="678">
                  <c:v>737.71243752511418</c:v>
                </c:pt>
                <c:pt idx="679">
                  <c:v>737.71243752511418</c:v>
                </c:pt>
                <c:pt idx="680">
                  <c:v>737.71243752511418</c:v>
                </c:pt>
                <c:pt idx="681">
                  <c:v>737.71243752511418</c:v>
                </c:pt>
                <c:pt idx="682">
                  <c:v>737.71243752511418</c:v>
                </c:pt>
                <c:pt idx="683">
                  <c:v>737.71243752511418</c:v>
                </c:pt>
                <c:pt idx="684">
                  <c:v>737.71243752511418</c:v>
                </c:pt>
                <c:pt idx="685">
                  <c:v>737.71243752511418</c:v>
                </c:pt>
                <c:pt idx="686">
                  <c:v>737.71243752511418</c:v>
                </c:pt>
                <c:pt idx="687">
                  <c:v>737.71243752511418</c:v>
                </c:pt>
                <c:pt idx="688">
                  <c:v>737.71243752511418</c:v>
                </c:pt>
                <c:pt idx="689">
                  <c:v>737.71243752511418</c:v>
                </c:pt>
                <c:pt idx="690">
                  <c:v>737.71243752511418</c:v>
                </c:pt>
                <c:pt idx="691">
                  <c:v>737.71243752511418</c:v>
                </c:pt>
                <c:pt idx="692">
                  <c:v>737.71243752511418</c:v>
                </c:pt>
                <c:pt idx="693">
                  <c:v>737.71243752511418</c:v>
                </c:pt>
                <c:pt idx="694">
                  <c:v>737.71243752511418</c:v>
                </c:pt>
                <c:pt idx="695">
                  <c:v>737.71243752511418</c:v>
                </c:pt>
                <c:pt idx="696">
                  <c:v>737.71243752511418</c:v>
                </c:pt>
                <c:pt idx="697">
                  <c:v>737.71243752511418</c:v>
                </c:pt>
                <c:pt idx="698">
                  <c:v>737.71243752511418</c:v>
                </c:pt>
                <c:pt idx="699">
                  <c:v>737.71243752511418</c:v>
                </c:pt>
                <c:pt idx="700">
                  <c:v>737.71243752511418</c:v>
                </c:pt>
                <c:pt idx="701">
                  <c:v>737.71243752511418</c:v>
                </c:pt>
                <c:pt idx="702">
                  <c:v>737.71243752511418</c:v>
                </c:pt>
                <c:pt idx="703">
                  <c:v>737.71243752511418</c:v>
                </c:pt>
                <c:pt idx="704">
                  <c:v>737.71243752511418</c:v>
                </c:pt>
                <c:pt idx="705">
                  <c:v>737.71243752511418</c:v>
                </c:pt>
                <c:pt idx="706">
                  <c:v>737.71243752511418</c:v>
                </c:pt>
                <c:pt idx="707">
                  <c:v>737.71243752511418</c:v>
                </c:pt>
                <c:pt idx="708">
                  <c:v>737.71243752511418</c:v>
                </c:pt>
                <c:pt idx="709">
                  <c:v>737.71243752511418</c:v>
                </c:pt>
                <c:pt idx="710">
                  <c:v>737.71243752511418</c:v>
                </c:pt>
                <c:pt idx="711">
                  <c:v>737.71243752511418</c:v>
                </c:pt>
                <c:pt idx="712">
                  <c:v>737.71243752511418</c:v>
                </c:pt>
                <c:pt idx="713">
                  <c:v>737.71243752511418</c:v>
                </c:pt>
                <c:pt idx="714">
                  <c:v>737.71243752511418</c:v>
                </c:pt>
                <c:pt idx="715">
                  <c:v>737.71243752511418</c:v>
                </c:pt>
                <c:pt idx="716">
                  <c:v>737.71243752511418</c:v>
                </c:pt>
                <c:pt idx="717">
                  <c:v>737.71243752511418</c:v>
                </c:pt>
                <c:pt idx="718">
                  <c:v>737.71243752511418</c:v>
                </c:pt>
                <c:pt idx="719">
                  <c:v>737.71243752511418</c:v>
                </c:pt>
                <c:pt idx="720">
                  <c:v>737.71243752511418</c:v>
                </c:pt>
                <c:pt idx="721">
                  <c:v>737.71243752511418</c:v>
                </c:pt>
                <c:pt idx="722">
                  <c:v>737.71243752511418</c:v>
                </c:pt>
                <c:pt idx="723">
                  <c:v>737.71243752511418</c:v>
                </c:pt>
                <c:pt idx="724">
                  <c:v>737.71243752511418</c:v>
                </c:pt>
                <c:pt idx="725">
                  <c:v>737.71243752511418</c:v>
                </c:pt>
                <c:pt idx="726">
                  <c:v>737.71243752511418</c:v>
                </c:pt>
                <c:pt idx="727">
                  <c:v>737.71243752511418</c:v>
                </c:pt>
                <c:pt idx="728">
                  <c:v>737.71243752511418</c:v>
                </c:pt>
                <c:pt idx="729">
                  <c:v>737.71243752511418</c:v>
                </c:pt>
                <c:pt idx="730">
                  <c:v>737.71243752511418</c:v>
                </c:pt>
                <c:pt idx="731">
                  <c:v>737.71243752511418</c:v>
                </c:pt>
                <c:pt idx="732">
                  <c:v>737.71243752511418</c:v>
                </c:pt>
                <c:pt idx="733">
                  <c:v>737.71243752511418</c:v>
                </c:pt>
                <c:pt idx="734">
                  <c:v>737.71243752511418</c:v>
                </c:pt>
                <c:pt idx="735">
                  <c:v>737.71243752511418</c:v>
                </c:pt>
                <c:pt idx="736">
                  <c:v>737.71243752511418</c:v>
                </c:pt>
                <c:pt idx="737">
                  <c:v>737.71243752511418</c:v>
                </c:pt>
                <c:pt idx="738">
                  <c:v>737.71243752511418</c:v>
                </c:pt>
                <c:pt idx="739">
                  <c:v>737.71243752511418</c:v>
                </c:pt>
                <c:pt idx="740">
                  <c:v>737.71243752511418</c:v>
                </c:pt>
                <c:pt idx="741">
                  <c:v>737.71243752511418</c:v>
                </c:pt>
                <c:pt idx="742">
                  <c:v>737.71243752511418</c:v>
                </c:pt>
                <c:pt idx="743">
                  <c:v>737.71243752511418</c:v>
                </c:pt>
                <c:pt idx="744">
                  <c:v>737.71243752511418</c:v>
                </c:pt>
                <c:pt idx="745">
                  <c:v>737.71243752511418</c:v>
                </c:pt>
                <c:pt idx="746">
                  <c:v>737.71243752511418</c:v>
                </c:pt>
                <c:pt idx="747">
                  <c:v>737.71243752511418</c:v>
                </c:pt>
                <c:pt idx="748">
                  <c:v>737.71243752511418</c:v>
                </c:pt>
                <c:pt idx="749">
                  <c:v>737.71243752511418</c:v>
                </c:pt>
                <c:pt idx="750">
                  <c:v>737.71243752511418</c:v>
                </c:pt>
                <c:pt idx="751">
                  <c:v>737.71243752511418</c:v>
                </c:pt>
                <c:pt idx="752">
                  <c:v>737.71243752511418</c:v>
                </c:pt>
                <c:pt idx="753">
                  <c:v>737.71243752511418</c:v>
                </c:pt>
                <c:pt idx="754">
                  <c:v>737.71243752511418</c:v>
                </c:pt>
                <c:pt idx="755">
                  <c:v>737.71243752511418</c:v>
                </c:pt>
                <c:pt idx="756">
                  <c:v>737.71243752511418</c:v>
                </c:pt>
                <c:pt idx="757">
                  <c:v>737.71243752511418</c:v>
                </c:pt>
                <c:pt idx="758">
                  <c:v>737.71243752511418</c:v>
                </c:pt>
                <c:pt idx="759">
                  <c:v>737.71243752511418</c:v>
                </c:pt>
                <c:pt idx="760">
                  <c:v>737.71243752511418</c:v>
                </c:pt>
                <c:pt idx="761">
                  <c:v>737.71243752511418</c:v>
                </c:pt>
                <c:pt idx="762">
                  <c:v>737.71243752511418</c:v>
                </c:pt>
                <c:pt idx="763">
                  <c:v>737.71243752511418</c:v>
                </c:pt>
                <c:pt idx="764">
                  <c:v>737.71243752511418</c:v>
                </c:pt>
                <c:pt idx="765">
                  <c:v>737.71243752511418</c:v>
                </c:pt>
                <c:pt idx="766">
                  <c:v>737.71243752511418</c:v>
                </c:pt>
                <c:pt idx="767">
                  <c:v>737.71243752511418</c:v>
                </c:pt>
                <c:pt idx="768">
                  <c:v>737.71243752511418</c:v>
                </c:pt>
                <c:pt idx="769">
                  <c:v>737.71243752511418</c:v>
                </c:pt>
                <c:pt idx="770">
                  <c:v>737.71243752511418</c:v>
                </c:pt>
                <c:pt idx="771">
                  <c:v>737.71243752511418</c:v>
                </c:pt>
                <c:pt idx="772">
                  <c:v>737.71243752511418</c:v>
                </c:pt>
                <c:pt idx="773">
                  <c:v>737.71243752511418</c:v>
                </c:pt>
                <c:pt idx="774">
                  <c:v>737.71243752511418</c:v>
                </c:pt>
                <c:pt idx="775">
                  <c:v>737.71243752511418</c:v>
                </c:pt>
                <c:pt idx="776">
                  <c:v>737.71243752511418</c:v>
                </c:pt>
                <c:pt idx="777">
                  <c:v>737.71243752511418</c:v>
                </c:pt>
                <c:pt idx="778">
                  <c:v>737.71243752511418</c:v>
                </c:pt>
                <c:pt idx="779">
                  <c:v>737.71243752511418</c:v>
                </c:pt>
                <c:pt idx="780">
                  <c:v>737.71243752511418</c:v>
                </c:pt>
                <c:pt idx="781">
                  <c:v>737.71243752511418</c:v>
                </c:pt>
                <c:pt idx="782">
                  <c:v>737.71243752511418</c:v>
                </c:pt>
                <c:pt idx="783">
                  <c:v>737.71243752511418</c:v>
                </c:pt>
                <c:pt idx="784">
                  <c:v>737.71243752511418</c:v>
                </c:pt>
                <c:pt idx="785">
                  <c:v>737.71243752511418</c:v>
                </c:pt>
                <c:pt idx="786">
                  <c:v>737.71243752511418</c:v>
                </c:pt>
                <c:pt idx="787">
                  <c:v>737.71243752511418</c:v>
                </c:pt>
                <c:pt idx="788">
                  <c:v>737.71243752511418</c:v>
                </c:pt>
                <c:pt idx="789">
                  <c:v>737.71243752511418</c:v>
                </c:pt>
                <c:pt idx="790">
                  <c:v>737.71243752511418</c:v>
                </c:pt>
                <c:pt idx="791">
                  <c:v>737.71243752511418</c:v>
                </c:pt>
                <c:pt idx="792">
                  <c:v>737.71243752511418</c:v>
                </c:pt>
                <c:pt idx="793">
                  <c:v>737.71243752511418</c:v>
                </c:pt>
                <c:pt idx="794">
                  <c:v>737.71243752511418</c:v>
                </c:pt>
                <c:pt idx="795">
                  <c:v>737.71243752511418</c:v>
                </c:pt>
                <c:pt idx="796">
                  <c:v>737.71243752511418</c:v>
                </c:pt>
                <c:pt idx="797">
                  <c:v>737.71243752511418</c:v>
                </c:pt>
                <c:pt idx="798">
                  <c:v>737.71243752511418</c:v>
                </c:pt>
                <c:pt idx="799">
                  <c:v>737.71243752511418</c:v>
                </c:pt>
                <c:pt idx="800">
                  <c:v>737.71243752511418</c:v>
                </c:pt>
                <c:pt idx="801">
                  <c:v>737.71243752511418</c:v>
                </c:pt>
                <c:pt idx="802">
                  <c:v>737.71243752511418</c:v>
                </c:pt>
                <c:pt idx="803">
                  <c:v>737.71243752511418</c:v>
                </c:pt>
                <c:pt idx="804">
                  <c:v>737.71243752511418</c:v>
                </c:pt>
                <c:pt idx="805">
                  <c:v>737.71243752511418</c:v>
                </c:pt>
                <c:pt idx="806">
                  <c:v>737.71243752511418</c:v>
                </c:pt>
                <c:pt idx="807">
                  <c:v>737.71243752511418</c:v>
                </c:pt>
                <c:pt idx="808">
                  <c:v>737.71243752511418</c:v>
                </c:pt>
                <c:pt idx="809">
                  <c:v>737.71243752511418</c:v>
                </c:pt>
                <c:pt idx="810">
                  <c:v>737.71243752511418</c:v>
                </c:pt>
                <c:pt idx="811">
                  <c:v>737.71243752511418</c:v>
                </c:pt>
                <c:pt idx="812">
                  <c:v>737.71243752511418</c:v>
                </c:pt>
                <c:pt idx="813">
                  <c:v>737.71243752511418</c:v>
                </c:pt>
                <c:pt idx="814">
                  <c:v>737.71243752511418</c:v>
                </c:pt>
                <c:pt idx="815">
                  <c:v>737.71243752511418</c:v>
                </c:pt>
                <c:pt idx="816">
                  <c:v>737.71243752511418</c:v>
                </c:pt>
                <c:pt idx="817">
                  <c:v>737.71243752511418</c:v>
                </c:pt>
                <c:pt idx="818">
                  <c:v>737.71243752511418</c:v>
                </c:pt>
                <c:pt idx="819">
                  <c:v>737.71243752511418</c:v>
                </c:pt>
                <c:pt idx="820">
                  <c:v>737.71243752511418</c:v>
                </c:pt>
                <c:pt idx="821">
                  <c:v>737.71243752511418</c:v>
                </c:pt>
                <c:pt idx="822">
                  <c:v>737.71243752511418</c:v>
                </c:pt>
                <c:pt idx="823">
                  <c:v>737.71243752511418</c:v>
                </c:pt>
                <c:pt idx="824">
                  <c:v>737.71243752511418</c:v>
                </c:pt>
                <c:pt idx="825">
                  <c:v>737.71243752511418</c:v>
                </c:pt>
                <c:pt idx="826">
                  <c:v>737.71243752511418</c:v>
                </c:pt>
                <c:pt idx="827">
                  <c:v>737.71243752511418</c:v>
                </c:pt>
                <c:pt idx="828">
                  <c:v>737.71243752511418</c:v>
                </c:pt>
                <c:pt idx="829">
                  <c:v>737.71243752511418</c:v>
                </c:pt>
                <c:pt idx="830">
                  <c:v>737.71243752511418</c:v>
                </c:pt>
                <c:pt idx="831">
                  <c:v>737.71243752511418</c:v>
                </c:pt>
                <c:pt idx="832">
                  <c:v>737.71243752511418</c:v>
                </c:pt>
                <c:pt idx="833">
                  <c:v>737.71243752511418</c:v>
                </c:pt>
                <c:pt idx="834">
                  <c:v>737.71243752511418</c:v>
                </c:pt>
                <c:pt idx="835">
                  <c:v>737.71243752511418</c:v>
                </c:pt>
                <c:pt idx="836">
                  <c:v>737.71243752511418</c:v>
                </c:pt>
                <c:pt idx="837">
                  <c:v>737.71243752511418</c:v>
                </c:pt>
                <c:pt idx="838">
                  <c:v>737.71243752511418</c:v>
                </c:pt>
                <c:pt idx="839">
                  <c:v>737.71243752511418</c:v>
                </c:pt>
                <c:pt idx="840">
                  <c:v>737.71243752511418</c:v>
                </c:pt>
                <c:pt idx="841">
                  <c:v>737.71243752511418</c:v>
                </c:pt>
                <c:pt idx="842">
                  <c:v>737.71243752511418</c:v>
                </c:pt>
                <c:pt idx="843">
                  <c:v>737.71243752511418</c:v>
                </c:pt>
                <c:pt idx="844">
                  <c:v>737.71243752511418</c:v>
                </c:pt>
                <c:pt idx="845">
                  <c:v>737.71243752511418</c:v>
                </c:pt>
                <c:pt idx="846">
                  <c:v>737.71243752511418</c:v>
                </c:pt>
                <c:pt idx="847">
                  <c:v>737.71243752511418</c:v>
                </c:pt>
                <c:pt idx="848">
                  <c:v>737.71243752511418</c:v>
                </c:pt>
                <c:pt idx="849">
                  <c:v>737.71243752511418</c:v>
                </c:pt>
                <c:pt idx="850">
                  <c:v>737.71243752511418</c:v>
                </c:pt>
                <c:pt idx="851">
                  <c:v>737.71243752511418</c:v>
                </c:pt>
                <c:pt idx="852">
                  <c:v>737.71243752511418</c:v>
                </c:pt>
                <c:pt idx="853">
                  <c:v>737.71243752511418</c:v>
                </c:pt>
                <c:pt idx="854">
                  <c:v>737.71243752511418</c:v>
                </c:pt>
                <c:pt idx="855">
                  <c:v>737.71243752511418</c:v>
                </c:pt>
                <c:pt idx="856">
                  <c:v>737.71243752511418</c:v>
                </c:pt>
                <c:pt idx="857">
                  <c:v>737.71243752511418</c:v>
                </c:pt>
                <c:pt idx="858">
                  <c:v>737.71243752511418</c:v>
                </c:pt>
                <c:pt idx="859">
                  <c:v>737.71243752511418</c:v>
                </c:pt>
                <c:pt idx="860">
                  <c:v>737.71243752511418</c:v>
                </c:pt>
                <c:pt idx="861">
                  <c:v>737.71243752511418</c:v>
                </c:pt>
                <c:pt idx="862">
                  <c:v>737.71243752511418</c:v>
                </c:pt>
                <c:pt idx="863">
                  <c:v>737.71243752511418</c:v>
                </c:pt>
                <c:pt idx="864">
                  <c:v>737.71243752511418</c:v>
                </c:pt>
                <c:pt idx="865">
                  <c:v>737.71243752511418</c:v>
                </c:pt>
                <c:pt idx="866">
                  <c:v>737.71243752511418</c:v>
                </c:pt>
                <c:pt idx="867">
                  <c:v>737.71243752511418</c:v>
                </c:pt>
                <c:pt idx="868">
                  <c:v>737.71243752511418</c:v>
                </c:pt>
                <c:pt idx="869">
                  <c:v>737.71243752511418</c:v>
                </c:pt>
                <c:pt idx="870">
                  <c:v>737.71243752511418</c:v>
                </c:pt>
                <c:pt idx="871">
                  <c:v>737.71243752511418</c:v>
                </c:pt>
                <c:pt idx="872">
                  <c:v>737.71243752511418</c:v>
                </c:pt>
                <c:pt idx="873">
                  <c:v>737.71243752511418</c:v>
                </c:pt>
                <c:pt idx="874">
                  <c:v>737.71243752511418</c:v>
                </c:pt>
                <c:pt idx="875">
                  <c:v>737.71243752511418</c:v>
                </c:pt>
                <c:pt idx="876">
                  <c:v>737.71243752511418</c:v>
                </c:pt>
                <c:pt idx="877">
                  <c:v>737.71243752511418</c:v>
                </c:pt>
                <c:pt idx="878">
                  <c:v>737.71243752511418</c:v>
                </c:pt>
                <c:pt idx="879">
                  <c:v>737.71243752511418</c:v>
                </c:pt>
                <c:pt idx="880">
                  <c:v>737.71243752511418</c:v>
                </c:pt>
                <c:pt idx="881">
                  <c:v>737.71243752511418</c:v>
                </c:pt>
                <c:pt idx="882">
                  <c:v>737.71243752511418</c:v>
                </c:pt>
                <c:pt idx="883">
                  <c:v>737.71243752511418</c:v>
                </c:pt>
                <c:pt idx="884">
                  <c:v>737.71243752511418</c:v>
                </c:pt>
                <c:pt idx="885">
                  <c:v>737.71243752511418</c:v>
                </c:pt>
                <c:pt idx="886">
                  <c:v>737.71243752511418</c:v>
                </c:pt>
                <c:pt idx="887">
                  <c:v>737.71243752511418</c:v>
                </c:pt>
                <c:pt idx="888">
                  <c:v>737.71243752511418</c:v>
                </c:pt>
                <c:pt idx="889">
                  <c:v>737.71243752511418</c:v>
                </c:pt>
                <c:pt idx="890">
                  <c:v>737.71243752511418</c:v>
                </c:pt>
                <c:pt idx="891">
                  <c:v>737.71243752511418</c:v>
                </c:pt>
                <c:pt idx="892">
                  <c:v>737.71243752511418</c:v>
                </c:pt>
                <c:pt idx="893">
                  <c:v>737.71243752511418</c:v>
                </c:pt>
                <c:pt idx="894">
                  <c:v>737.71243752511418</c:v>
                </c:pt>
                <c:pt idx="895">
                  <c:v>737.71243752511418</c:v>
                </c:pt>
                <c:pt idx="896">
                  <c:v>737.71243752511418</c:v>
                </c:pt>
                <c:pt idx="897">
                  <c:v>737.71243752511418</c:v>
                </c:pt>
                <c:pt idx="898">
                  <c:v>737.71243752511418</c:v>
                </c:pt>
                <c:pt idx="899">
                  <c:v>737.71243752511418</c:v>
                </c:pt>
                <c:pt idx="900">
                  <c:v>737.71243752511418</c:v>
                </c:pt>
                <c:pt idx="901">
                  <c:v>737.71243752511418</c:v>
                </c:pt>
                <c:pt idx="902">
                  <c:v>737.71243752511418</c:v>
                </c:pt>
                <c:pt idx="903">
                  <c:v>737.71243752511418</c:v>
                </c:pt>
                <c:pt idx="904">
                  <c:v>737.71243752511418</c:v>
                </c:pt>
                <c:pt idx="905">
                  <c:v>737.71243752511418</c:v>
                </c:pt>
                <c:pt idx="906">
                  <c:v>737.71243752511418</c:v>
                </c:pt>
                <c:pt idx="907">
                  <c:v>737.71243752511418</c:v>
                </c:pt>
                <c:pt idx="908">
                  <c:v>737.71243752511418</c:v>
                </c:pt>
                <c:pt idx="909">
                  <c:v>737.71243752511418</c:v>
                </c:pt>
                <c:pt idx="910">
                  <c:v>737.71243752511418</c:v>
                </c:pt>
                <c:pt idx="911">
                  <c:v>737.71243752511418</c:v>
                </c:pt>
                <c:pt idx="912">
                  <c:v>737.71243752511418</c:v>
                </c:pt>
                <c:pt idx="913">
                  <c:v>737.71243752511418</c:v>
                </c:pt>
                <c:pt idx="914">
                  <c:v>737.71243752511418</c:v>
                </c:pt>
                <c:pt idx="915">
                  <c:v>737.71243752511418</c:v>
                </c:pt>
                <c:pt idx="916">
                  <c:v>737.71243752511418</c:v>
                </c:pt>
                <c:pt idx="917">
                  <c:v>737.71243752511418</c:v>
                </c:pt>
                <c:pt idx="918">
                  <c:v>737.71243752511418</c:v>
                </c:pt>
                <c:pt idx="919">
                  <c:v>737.71243752511418</c:v>
                </c:pt>
                <c:pt idx="920">
                  <c:v>737.71243752511418</c:v>
                </c:pt>
                <c:pt idx="921">
                  <c:v>737.71243752511418</c:v>
                </c:pt>
                <c:pt idx="922">
                  <c:v>737.71243752511418</c:v>
                </c:pt>
                <c:pt idx="923">
                  <c:v>737.71243752511418</c:v>
                </c:pt>
                <c:pt idx="924">
                  <c:v>737.71243752511418</c:v>
                </c:pt>
                <c:pt idx="925">
                  <c:v>737.71243752511418</c:v>
                </c:pt>
                <c:pt idx="926">
                  <c:v>737.71243752511418</c:v>
                </c:pt>
                <c:pt idx="927">
                  <c:v>737.71243752511418</c:v>
                </c:pt>
                <c:pt idx="928">
                  <c:v>737.71243752511418</c:v>
                </c:pt>
                <c:pt idx="929">
                  <c:v>737.71243752511418</c:v>
                </c:pt>
                <c:pt idx="930">
                  <c:v>737.71243752511418</c:v>
                </c:pt>
                <c:pt idx="931">
                  <c:v>737.71243752511418</c:v>
                </c:pt>
                <c:pt idx="932">
                  <c:v>737.71243752511418</c:v>
                </c:pt>
                <c:pt idx="933">
                  <c:v>737.71243752511418</c:v>
                </c:pt>
                <c:pt idx="934">
                  <c:v>737.71243752511418</c:v>
                </c:pt>
                <c:pt idx="935">
                  <c:v>737.71243752511418</c:v>
                </c:pt>
                <c:pt idx="936">
                  <c:v>737.71243752511418</c:v>
                </c:pt>
                <c:pt idx="937">
                  <c:v>737.71243752511418</c:v>
                </c:pt>
                <c:pt idx="938">
                  <c:v>737.71243752511418</c:v>
                </c:pt>
                <c:pt idx="939">
                  <c:v>737.71243752511418</c:v>
                </c:pt>
                <c:pt idx="940">
                  <c:v>737.71243752511418</c:v>
                </c:pt>
                <c:pt idx="941">
                  <c:v>737.71243752511418</c:v>
                </c:pt>
                <c:pt idx="942">
                  <c:v>737.71243752511418</c:v>
                </c:pt>
                <c:pt idx="943">
                  <c:v>737.71243752511418</c:v>
                </c:pt>
                <c:pt idx="944">
                  <c:v>737.71243752511418</c:v>
                </c:pt>
                <c:pt idx="945">
                  <c:v>737.71243752511418</c:v>
                </c:pt>
                <c:pt idx="946">
                  <c:v>737.71243752511418</c:v>
                </c:pt>
                <c:pt idx="947">
                  <c:v>737.71243752511418</c:v>
                </c:pt>
                <c:pt idx="948">
                  <c:v>737.71243752511418</c:v>
                </c:pt>
                <c:pt idx="949">
                  <c:v>737.71243752511418</c:v>
                </c:pt>
                <c:pt idx="950">
                  <c:v>737.71243752511418</c:v>
                </c:pt>
                <c:pt idx="951">
                  <c:v>737.71243752511418</c:v>
                </c:pt>
                <c:pt idx="952">
                  <c:v>737.71243752511418</c:v>
                </c:pt>
                <c:pt idx="953">
                  <c:v>737.71243752511418</c:v>
                </c:pt>
                <c:pt idx="954">
                  <c:v>737.71243752511418</c:v>
                </c:pt>
                <c:pt idx="955">
                  <c:v>737.71243752511418</c:v>
                </c:pt>
                <c:pt idx="956">
                  <c:v>737.71243752511418</c:v>
                </c:pt>
                <c:pt idx="957">
                  <c:v>737.71243752511418</c:v>
                </c:pt>
                <c:pt idx="958">
                  <c:v>737.71243752511418</c:v>
                </c:pt>
                <c:pt idx="959">
                  <c:v>737.71243752511418</c:v>
                </c:pt>
                <c:pt idx="960">
                  <c:v>737.71243752511418</c:v>
                </c:pt>
                <c:pt idx="961">
                  <c:v>737.71243752511418</c:v>
                </c:pt>
                <c:pt idx="962">
                  <c:v>737.71243752511418</c:v>
                </c:pt>
                <c:pt idx="963">
                  <c:v>737.71243752511418</c:v>
                </c:pt>
                <c:pt idx="964">
                  <c:v>737.71243752511418</c:v>
                </c:pt>
                <c:pt idx="965">
                  <c:v>737.71243752511418</c:v>
                </c:pt>
                <c:pt idx="966">
                  <c:v>737.71243752511418</c:v>
                </c:pt>
                <c:pt idx="967">
                  <c:v>737.71243752511418</c:v>
                </c:pt>
                <c:pt idx="968">
                  <c:v>737.71243752511418</c:v>
                </c:pt>
                <c:pt idx="969">
                  <c:v>737.71243752511418</c:v>
                </c:pt>
                <c:pt idx="970">
                  <c:v>737.71243752511418</c:v>
                </c:pt>
                <c:pt idx="971">
                  <c:v>737.71243752511418</c:v>
                </c:pt>
                <c:pt idx="972">
                  <c:v>737.71243752511418</c:v>
                </c:pt>
                <c:pt idx="973">
                  <c:v>737.71243752511418</c:v>
                </c:pt>
                <c:pt idx="974">
                  <c:v>737.71243752511418</c:v>
                </c:pt>
                <c:pt idx="975">
                  <c:v>737.71243752511418</c:v>
                </c:pt>
                <c:pt idx="976">
                  <c:v>737.71243752511418</c:v>
                </c:pt>
                <c:pt idx="977">
                  <c:v>737.71243752511418</c:v>
                </c:pt>
                <c:pt idx="978">
                  <c:v>737.71243752511418</c:v>
                </c:pt>
                <c:pt idx="979">
                  <c:v>737.71243752511418</c:v>
                </c:pt>
                <c:pt idx="980">
                  <c:v>737.71243752511418</c:v>
                </c:pt>
                <c:pt idx="981">
                  <c:v>737.71243752511418</c:v>
                </c:pt>
                <c:pt idx="982">
                  <c:v>737.71243752511418</c:v>
                </c:pt>
                <c:pt idx="983">
                  <c:v>737.71243752511418</c:v>
                </c:pt>
                <c:pt idx="984">
                  <c:v>737.71243752511418</c:v>
                </c:pt>
                <c:pt idx="985">
                  <c:v>737.71243752511418</c:v>
                </c:pt>
                <c:pt idx="986">
                  <c:v>737.71243752511418</c:v>
                </c:pt>
                <c:pt idx="987">
                  <c:v>737.71243752511418</c:v>
                </c:pt>
                <c:pt idx="988">
                  <c:v>737.71243752511418</c:v>
                </c:pt>
                <c:pt idx="989">
                  <c:v>737.71243752511418</c:v>
                </c:pt>
                <c:pt idx="990">
                  <c:v>737.71243752511418</c:v>
                </c:pt>
                <c:pt idx="991">
                  <c:v>737.71243752511418</c:v>
                </c:pt>
                <c:pt idx="992">
                  <c:v>737.71243752511418</c:v>
                </c:pt>
                <c:pt idx="993">
                  <c:v>737.71243752511418</c:v>
                </c:pt>
                <c:pt idx="994">
                  <c:v>737.71243752511418</c:v>
                </c:pt>
                <c:pt idx="995">
                  <c:v>737.71243752511418</c:v>
                </c:pt>
                <c:pt idx="996">
                  <c:v>737.71243752511418</c:v>
                </c:pt>
                <c:pt idx="997">
                  <c:v>737.71243752511418</c:v>
                </c:pt>
                <c:pt idx="998">
                  <c:v>737.71243752511418</c:v>
                </c:pt>
                <c:pt idx="999">
                  <c:v>737.71243752511418</c:v>
                </c:pt>
                <c:pt idx="1000">
                  <c:v>737.71243752511418</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33.500100000000188</c:v>
                </c:pt>
                <c:pt idx="381">
                  <c:v>33.500200000000191</c:v>
                </c:pt>
                <c:pt idx="382">
                  <c:v>33.500300000000195</c:v>
                </c:pt>
                <c:pt idx="383">
                  <c:v>33.500400000000198</c:v>
                </c:pt>
                <c:pt idx="384">
                  <c:v>33.500500000000201</c:v>
                </c:pt>
                <c:pt idx="385">
                  <c:v>33.500600000000205</c:v>
                </c:pt>
                <c:pt idx="386">
                  <c:v>33.500700000000208</c:v>
                </c:pt>
                <c:pt idx="387">
                  <c:v>33.500800000000211</c:v>
                </c:pt>
                <c:pt idx="388">
                  <c:v>33.500900000000215</c:v>
                </c:pt>
                <c:pt idx="389">
                  <c:v>33.501000000000218</c:v>
                </c:pt>
                <c:pt idx="390">
                  <c:v>33.501100000000221</c:v>
                </c:pt>
                <c:pt idx="391">
                  <c:v>33.501200000000225</c:v>
                </c:pt>
                <c:pt idx="392">
                  <c:v>33.501300000000228</c:v>
                </c:pt>
                <c:pt idx="393">
                  <c:v>33.501400000000231</c:v>
                </c:pt>
                <c:pt idx="394">
                  <c:v>33.501500000000235</c:v>
                </c:pt>
                <c:pt idx="395">
                  <c:v>33.501600000000238</c:v>
                </c:pt>
                <c:pt idx="396">
                  <c:v>33.501700000000241</c:v>
                </c:pt>
                <c:pt idx="397">
                  <c:v>33.501800000000244</c:v>
                </c:pt>
                <c:pt idx="398">
                  <c:v>33.501900000000248</c:v>
                </c:pt>
                <c:pt idx="399">
                  <c:v>33.502000000000251</c:v>
                </c:pt>
                <c:pt idx="400">
                  <c:v>33.502100000000254</c:v>
                </c:pt>
                <c:pt idx="401">
                  <c:v>33.502200000000258</c:v>
                </c:pt>
                <c:pt idx="402">
                  <c:v>33.502300000000261</c:v>
                </c:pt>
                <c:pt idx="403">
                  <c:v>33.502400000000264</c:v>
                </c:pt>
                <c:pt idx="404">
                  <c:v>33.502500000000268</c:v>
                </c:pt>
                <c:pt idx="405">
                  <c:v>33.502600000000271</c:v>
                </c:pt>
                <c:pt idx="406">
                  <c:v>33.502700000000274</c:v>
                </c:pt>
                <c:pt idx="407">
                  <c:v>33.502800000000278</c:v>
                </c:pt>
                <c:pt idx="408">
                  <c:v>33.502900000000281</c:v>
                </c:pt>
                <c:pt idx="409">
                  <c:v>33.503000000000284</c:v>
                </c:pt>
                <c:pt idx="410">
                  <c:v>33.503100000000288</c:v>
                </c:pt>
                <c:pt idx="411">
                  <c:v>33.503200000000291</c:v>
                </c:pt>
                <c:pt idx="412">
                  <c:v>33.503300000000294</c:v>
                </c:pt>
                <c:pt idx="413">
                  <c:v>33.503400000000298</c:v>
                </c:pt>
                <c:pt idx="414">
                  <c:v>33.503500000000301</c:v>
                </c:pt>
                <c:pt idx="415">
                  <c:v>33.503600000000304</c:v>
                </c:pt>
                <c:pt idx="416">
                  <c:v>33.503700000000308</c:v>
                </c:pt>
                <c:pt idx="417">
                  <c:v>33.503800000000311</c:v>
                </c:pt>
                <c:pt idx="418">
                  <c:v>33.503900000000314</c:v>
                </c:pt>
                <c:pt idx="419">
                  <c:v>33.504000000000318</c:v>
                </c:pt>
                <c:pt idx="420">
                  <c:v>33.504100000000321</c:v>
                </c:pt>
                <c:pt idx="421">
                  <c:v>33.504200000000324</c:v>
                </c:pt>
                <c:pt idx="422">
                  <c:v>33.504300000000327</c:v>
                </c:pt>
                <c:pt idx="423">
                  <c:v>33.504400000000331</c:v>
                </c:pt>
                <c:pt idx="424">
                  <c:v>33.504500000000334</c:v>
                </c:pt>
                <c:pt idx="425">
                  <c:v>33.504600000000337</c:v>
                </c:pt>
                <c:pt idx="426">
                  <c:v>33.504700000000341</c:v>
                </c:pt>
                <c:pt idx="427">
                  <c:v>33.504800000000344</c:v>
                </c:pt>
                <c:pt idx="428">
                  <c:v>33.504900000000347</c:v>
                </c:pt>
                <c:pt idx="429">
                  <c:v>33.505000000000351</c:v>
                </c:pt>
                <c:pt idx="430">
                  <c:v>33.505100000000354</c:v>
                </c:pt>
                <c:pt idx="431">
                  <c:v>33.505200000000357</c:v>
                </c:pt>
                <c:pt idx="432">
                  <c:v>33.505300000000361</c:v>
                </c:pt>
                <c:pt idx="433">
                  <c:v>33.505400000000364</c:v>
                </c:pt>
                <c:pt idx="434">
                  <c:v>33.505500000000367</c:v>
                </c:pt>
                <c:pt idx="435">
                  <c:v>33.505600000000371</c:v>
                </c:pt>
                <c:pt idx="436">
                  <c:v>33.505700000000374</c:v>
                </c:pt>
                <c:pt idx="437">
                  <c:v>33.505800000000377</c:v>
                </c:pt>
                <c:pt idx="438">
                  <c:v>33.505900000000381</c:v>
                </c:pt>
                <c:pt idx="439">
                  <c:v>33.506000000000384</c:v>
                </c:pt>
                <c:pt idx="440">
                  <c:v>33.506100000000387</c:v>
                </c:pt>
                <c:pt idx="441">
                  <c:v>33.506200000000391</c:v>
                </c:pt>
                <c:pt idx="442">
                  <c:v>33.506300000000394</c:v>
                </c:pt>
                <c:pt idx="443">
                  <c:v>33.506400000000397</c:v>
                </c:pt>
                <c:pt idx="444">
                  <c:v>33.506500000000401</c:v>
                </c:pt>
                <c:pt idx="445">
                  <c:v>33.506600000000404</c:v>
                </c:pt>
                <c:pt idx="446">
                  <c:v>33.506700000000407</c:v>
                </c:pt>
                <c:pt idx="447">
                  <c:v>33.50680000000041</c:v>
                </c:pt>
                <c:pt idx="448">
                  <c:v>33.506900000000414</c:v>
                </c:pt>
                <c:pt idx="449">
                  <c:v>33.507000000000417</c:v>
                </c:pt>
                <c:pt idx="450">
                  <c:v>33.50710000000042</c:v>
                </c:pt>
                <c:pt idx="451">
                  <c:v>33.507200000000424</c:v>
                </c:pt>
                <c:pt idx="452">
                  <c:v>33.507300000000427</c:v>
                </c:pt>
                <c:pt idx="453">
                  <c:v>33.50740000000043</c:v>
                </c:pt>
                <c:pt idx="454">
                  <c:v>33.507500000000434</c:v>
                </c:pt>
                <c:pt idx="455">
                  <c:v>33.507600000000437</c:v>
                </c:pt>
                <c:pt idx="456">
                  <c:v>33.50770000000044</c:v>
                </c:pt>
                <c:pt idx="457">
                  <c:v>33.507800000000444</c:v>
                </c:pt>
                <c:pt idx="458">
                  <c:v>33.507900000000447</c:v>
                </c:pt>
                <c:pt idx="459">
                  <c:v>33.50800000000045</c:v>
                </c:pt>
                <c:pt idx="460">
                  <c:v>33.508100000000454</c:v>
                </c:pt>
                <c:pt idx="461">
                  <c:v>33.508200000000457</c:v>
                </c:pt>
                <c:pt idx="462">
                  <c:v>33.50830000000046</c:v>
                </c:pt>
                <c:pt idx="463">
                  <c:v>33.508400000000464</c:v>
                </c:pt>
                <c:pt idx="464">
                  <c:v>33.508500000000467</c:v>
                </c:pt>
                <c:pt idx="465">
                  <c:v>33.50860000000047</c:v>
                </c:pt>
                <c:pt idx="466">
                  <c:v>33.508700000000474</c:v>
                </c:pt>
                <c:pt idx="467">
                  <c:v>33.508800000000477</c:v>
                </c:pt>
                <c:pt idx="468">
                  <c:v>33.50890000000048</c:v>
                </c:pt>
                <c:pt idx="469">
                  <c:v>33.509000000000484</c:v>
                </c:pt>
                <c:pt idx="470">
                  <c:v>33.509100000000487</c:v>
                </c:pt>
                <c:pt idx="471">
                  <c:v>33.50920000000049</c:v>
                </c:pt>
                <c:pt idx="472">
                  <c:v>33.509300000000493</c:v>
                </c:pt>
                <c:pt idx="473">
                  <c:v>33.509400000000497</c:v>
                </c:pt>
                <c:pt idx="474">
                  <c:v>33.5095000000005</c:v>
                </c:pt>
                <c:pt idx="475">
                  <c:v>33.509600000000503</c:v>
                </c:pt>
                <c:pt idx="476">
                  <c:v>33.509700000000507</c:v>
                </c:pt>
                <c:pt idx="477">
                  <c:v>33.50980000000051</c:v>
                </c:pt>
                <c:pt idx="478">
                  <c:v>33.509900000000513</c:v>
                </c:pt>
                <c:pt idx="479">
                  <c:v>33.510000000000517</c:v>
                </c:pt>
                <c:pt idx="480">
                  <c:v>33.51010000000052</c:v>
                </c:pt>
                <c:pt idx="481">
                  <c:v>33.510200000000523</c:v>
                </c:pt>
                <c:pt idx="482">
                  <c:v>33.510300000000527</c:v>
                </c:pt>
                <c:pt idx="483">
                  <c:v>33.51040000000053</c:v>
                </c:pt>
                <c:pt idx="484">
                  <c:v>33.510500000000533</c:v>
                </c:pt>
                <c:pt idx="485">
                  <c:v>33.510600000000537</c:v>
                </c:pt>
                <c:pt idx="486">
                  <c:v>33.51070000000054</c:v>
                </c:pt>
                <c:pt idx="487">
                  <c:v>33.510800000000543</c:v>
                </c:pt>
                <c:pt idx="488">
                  <c:v>33.510900000000547</c:v>
                </c:pt>
                <c:pt idx="489">
                  <c:v>33.51100000000055</c:v>
                </c:pt>
                <c:pt idx="490">
                  <c:v>33.511100000000553</c:v>
                </c:pt>
                <c:pt idx="491">
                  <c:v>33.511200000000557</c:v>
                </c:pt>
                <c:pt idx="492">
                  <c:v>33.51130000000056</c:v>
                </c:pt>
                <c:pt idx="493">
                  <c:v>33.511400000000563</c:v>
                </c:pt>
                <c:pt idx="494">
                  <c:v>33.511500000000567</c:v>
                </c:pt>
                <c:pt idx="495">
                  <c:v>33.51160000000057</c:v>
                </c:pt>
                <c:pt idx="496">
                  <c:v>33.511700000000573</c:v>
                </c:pt>
                <c:pt idx="497">
                  <c:v>33.511800000000576</c:v>
                </c:pt>
                <c:pt idx="498">
                  <c:v>33.51190000000058</c:v>
                </c:pt>
                <c:pt idx="499">
                  <c:v>33.512000000000583</c:v>
                </c:pt>
                <c:pt idx="500">
                  <c:v>33.512100000000586</c:v>
                </c:pt>
                <c:pt idx="501">
                  <c:v>33.51220000000059</c:v>
                </c:pt>
                <c:pt idx="502">
                  <c:v>33.512300000000593</c:v>
                </c:pt>
                <c:pt idx="503">
                  <c:v>33.512400000000596</c:v>
                </c:pt>
                <c:pt idx="504">
                  <c:v>33.5125000000006</c:v>
                </c:pt>
                <c:pt idx="505">
                  <c:v>33.512600000000603</c:v>
                </c:pt>
                <c:pt idx="506">
                  <c:v>33.512700000000606</c:v>
                </c:pt>
                <c:pt idx="507">
                  <c:v>33.51280000000061</c:v>
                </c:pt>
                <c:pt idx="508">
                  <c:v>33.512900000000613</c:v>
                </c:pt>
                <c:pt idx="509">
                  <c:v>33.513000000000616</c:v>
                </c:pt>
                <c:pt idx="510">
                  <c:v>33.51310000000062</c:v>
                </c:pt>
                <c:pt idx="511">
                  <c:v>33.513200000000623</c:v>
                </c:pt>
                <c:pt idx="512">
                  <c:v>33.513300000000626</c:v>
                </c:pt>
                <c:pt idx="513">
                  <c:v>33.51340000000063</c:v>
                </c:pt>
                <c:pt idx="514">
                  <c:v>33.513500000000633</c:v>
                </c:pt>
                <c:pt idx="515">
                  <c:v>33.513600000000636</c:v>
                </c:pt>
                <c:pt idx="516">
                  <c:v>33.51370000000064</c:v>
                </c:pt>
                <c:pt idx="517">
                  <c:v>33.513800000000643</c:v>
                </c:pt>
                <c:pt idx="518">
                  <c:v>33.513900000000646</c:v>
                </c:pt>
                <c:pt idx="519">
                  <c:v>33.514000000000649</c:v>
                </c:pt>
                <c:pt idx="520">
                  <c:v>33.514100000000653</c:v>
                </c:pt>
                <c:pt idx="521">
                  <c:v>33.514200000000656</c:v>
                </c:pt>
                <c:pt idx="522">
                  <c:v>33.514300000000659</c:v>
                </c:pt>
                <c:pt idx="523">
                  <c:v>33.514400000000663</c:v>
                </c:pt>
                <c:pt idx="524">
                  <c:v>33.514500000000666</c:v>
                </c:pt>
                <c:pt idx="525">
                  <c:v>33.514600000000669</c:v>
                </c:pt>
                <c:pt idx="526">
                  <c:v>33.514700000000673</c:v>
                </c:pt>
                <c:pt idx="527">
                  <c:v>33.514800000000676</c:v>
                </c:pt>
                <c:pt idx="528">
                  <c:v>33.514900000000679</c:v>
                </c:pt>
                <c:pt idx="529">
                  <c:v>33.515000000000683</c:v>
                </c:pt>
                <c:pt idx="530">
                  <c:v>33.515100000000686</c:v>
                </c:pt>
                <c:pt idx="531">
                  <c:v>33.515200000000689</c:v>
                </c:pt>
                <c:pt idx="532">
                  <c:v>33.515300000000693</c:v>
                </c:pt>
                <c:pt idx="533">
                  <c:v>33.515400000000696</c:v>
                </c:pt>
                <c:pt idx="534">
                  <c:v>33.515500000000699</c:v>
                </c:pt>
                <c:pt idx="535">
                  <c:v>33.515600000000703</c:v>
                </c:pt>
                <c:pt idx="536">
                  <c:v>33.515700000000706</c:v>
                </c:pt>
                <c:pt idx="537">
                  <c:v>33.515800000000709</c:v>
                </c:pt>
                <c:pt idx="538">
                  <c:v>33.515900000000713</c:v>
                </c:pt>
                <c:pt idx="539">
                  <c:v>33.516000000000716</c:v>
                </c:pt>
                <c:pt idx="540">
                  <c:v>33.516100000000719</c:v>
                </c:pt>
                <c:pt idx="541">
                  <c:v>33.516200000000723</c:v>
                </c:pt>
                <c:pt idx="542">
                  <c:v>33.516300000000726</c:v>
                </c:pt>
                <c:pt idx="543">
                  <c:v>33.516400000000729</c:v>
                </c:pt>
                <c:pt idx="544">
                  <c:v>33.516500000000732</c:v>
                </c:pt>
                <c:pt idx="545">
                  <c:v>33.516600000000736</c:v>
                </c:pt>
                <c:pt idx="546">
                  <c:v>33.516700000000739</c:v>
                </c:pt>
                <c:pt idx="547">
                  <c:v>33.516800000000742</c:v>
                </c:pt>
                <c:pt idx="548">
                  <c:v>33.516900000000746</c:v>
                </c:pt>
                <c:pt idx="549">
                  <c:v>33.517000000000749</c:v>
                </c:pt>
                <c:pt idx="550">
                  <c:v>33.517100000000752</c:v>
                </c:pt>
                <c:pt idx="551">
                  <c:v>33.517200000000756</c:v>
                </c:pt>
                <c:pt idx="552">
                  <c:v>33.517300000000759</c:v>
                </c:pt>
                <c:pt idx="553">
                  <c:v>33.517400000000762</c:v>
                </c:pt>
                <c:pt idx="554">
                  <c:v>33.517500000000766</c:v>
                </c:pt>
                <c:pt idx="555">
                  <c:v>33.517600000000769</c:v>
                </c:pt>
                <c:pt idx="556">
                  <c:v>33.517700000000772</c:v>
                </c:pt>
                <c:pt idx="557">
                  <c:v>33.517800000000776</c:v>
                </c:pt>
                <c:pt idx="558">
                  <c:v>33.517900000000779</c:v>
                </c:pt>
                <c:pt idx="559">
                  <c:v>33.518000000000782</c:v>
                </c:pt>
                <c:pt idx="560">
                  <c:v>33.518100000000786</c:v>
                </c:pt>
                <c:pt idx="561">
                  <c:v>33.518200000000789</c:v>
                </c:pt>
                <c:pt idx="562">
                  <c:v>33.518300000000792</c:v>
                </c:pt>
                <c:pt idx="563">
                  <c:v>33.518400000000796</c:v>
                </c:pt>
                <c:pt idx="564">
                  <c:v>33.518500000000799</c:v>
                </c:pt>
                <c:pt idx="565">
                  <c:v>33.518600000000802</c:v>
                </c:pt>
                <c:pt idx="566">
                  <c:v>33.518700000000806</c:v>
                </c:pt>
                <c:pt idx="567">
                  <c:v>33.518800000000809</c:v>
                </c:pt>
                <c:pt idx="568">
                  <c:v>33.518900000000812</c:v>
                </c:pt>
                <c:pt idx="569">
                  <c:v>33.519000000000815</c:v>
                </c:pt>
                <c:pt idx="570">
                  <c:v>33.519100000000819</c:v>
                </c:pt>
                <c:pt idx="571">
                  <c:v>33.519200000000822</c:v>
                </c:pt>
                <c:pt idx="572">
                  <c:v>33.519300000000825</c:v>
                </c:pt>
                <c:pt idx="573">
                  <c:v>33.519400000000829</c:v>
                </c:pt>
                <c:pt idx="574">
                  <c:v>33.519500000000832</c:v>
                </c:pt>
                <c:pt idx="575">
                  <c:v>33.519600000000835</c:v>
                </c:pt>
                <c:pt idx="576">
                  <c:v>33.519700000000839</c:v>
                </c:pt>
                <c:pt idx="577">
                  <c:v>33.519800000000842</c:v>
                </c:pt>
                <c:pt idx="578">
                  <c:v>33.519900000000845</c:v>
                </c:pt>
                <c:pt idx="579">
                  <c:v>33.520000000000849</c:v>
                </c:pt>
                <c:pt idx="580">
                  <c:v>33.520100000000852</c:v>
                </c:pt>
                <c:pt idx="581">
                  <c:v>33.520200000000855</c:v>
                </c:pt>
                <c:pt idx="582">
                  <c:v>33.520300000000859</c:v>
                </c:pt>
                <c:pt idx="583">
                  <c:v>33.520400000000862</c:v>
                </c:pt>
                <c:pt idx="584">
                  <c:v>33.520500000000865</c:v>
                </c:pt>
                <c:pt idx="585">
                  <c:v>33.520600000000869</c:v>
                </c:pt>
                <c:pt idx="586">
                  <c:v>33.520700000000872</c:v>
                </c:pt>
                <c:pt idx="587">
                  <c:v>33.520800000000875</c:v>
                </c:pt>
                <c:pt idx="588">
                  <c:v>33.520900000000879</c:v>
                </c:pt>
                <c:pt idx="589">
                  <c:v>33.521000000000882</c:v>
                </c:pt>
                <c:pt idx="590">
                  <c:v>33.521100000000885</c:v>
                </c:pt>
                <c:pt idx="591">
                  <c:v>33.521200000000889</c:v>
                </c:pt>
                <c:pt idx="592">
                  <c:v>33.521300000000892</c:v>
                </c:pt>
                <c:pt idx="593">
                  <c:v>33.521400000000895</c:v>
                </c:pt>
                <c:pt idx="594">
                  <c:v>33.521500000000898</c:v>
                </c:pt>
                <c:pt idx="595">
                  <c:v>33.521600000000902</c:v>
                </c:pt>
                <c:pt idx="596">
                  <c:v>33.521700000000905</c:v>
                </c:pt>
                <c:pt idx="597">
                  <c:v>33.521800000000908</c:v>
                </c:pt>
                <c:pt idx="598">
                  <c:v>33.521900000000912</c:v>
                </c:pt>
                <c:pt idx="599">
                  <c:v>33.522000000000915</c:v>
                </c:pt>
                <c:pt idx="600">
                  <c:v>33.522100000000918</c:v>
                </c:pt>
                <c:pt idx="601">
                  <c:v>33.522200000000922</c:v>
                </c:pt>
                <c:pt idx="602">
                  <c:v>33.522300000000925</c:v>
                </c:pt>
                <c:pt idx="603">
                  <c:v>33.522400000000928</c:v>
                </c:pt>
                <c:pt idx="604">
                  <c:v>33.522500000000932</c:v>
                </c:pt>
                <c:pt idx="605">
                  <c:v>33.522600000000935</c:v>
                </c:pt>
                <c:pt idx="606">
                  <c:v>33.522700000000938</c:v>
                </c:pt>
                <c:pt idx="607">
                  <c:v>33.522800000000942</c:v>
                </c:pt>
                <c:pt idx="608">
                  <c:v>33.522900000000945</c:v>
                </c:pt>
                <c:pt idx="609">
                  <c:v>33.523000000000948</c:v>
                </c:pt>
                <c:pt idx="610">
                  <c:v>33.523100000000952</c:v>
                </c:pt>
                <c:pt idx="611">
                  <c:v>33.523200000000955</c:v>
                </c:pt>
                <c:pt idx="612">
                  <c:v>33.523300000000958</c:v>
                </c:pt>
                <c:pt idx="613">
                  <c:v>33.523400000000962</c:v>
                </c:pt>
                <c:pt idx="614">
                  <c:v>33.523500000000965</c:v>
                </c:pt>
                <c:pt idx="615">
                  <c:v>33.523600000000968</c:v>
                </c:pt>
                <c:pt idx="616">
                  <c:v>33.523700000000971</c:v>
                </c:pt>
                <c:pt idx="617">
                  <c:v>33.523800000000975</c:v>
                </c:pt>
                <c:pt idx="618">
                  <c:v>33.523900000000978</c:v>
                </c:pt>
                <c:pt idx="619">
                  <c:v>33.524000000000981</c:v>
                </c:pt>
                <c:pt idx="620">
                  <c:v>33.524100000000985</c:v>
                </c:pt>
                <c:pt idx="621">
                  <c:v>33.524200000000988</c:v>
                </c:pt>
                <c:pt idx="622">
                  <c:v>33.524300000000991</c:v>
                </c:pt>
                <c:pt idx="623">
                  <c:v>33.524400000000995</c:v>
                </c:pt>
                <c:pt idx="624">
                  <c:v>33.524500000000998</c:v>
                </c:pt>
                <c:pt idx="625">
                  <c:v>33.524600000001001</c:v>
                </c:pt>
                <c:pt idx="626">
                  <c:v>33.524700000001005</c:v>
                </c:pt>
                <c:pt idx="627">
                  <c:v>33.524800000001008</c:v>
                </c:pt>
                <c:pt idx="628">
                  <c:v>33.524900000001011</c:v>
                </c:pt>
                <c:pt idx="629">
                  <c:v>33.525000000001015</c:v>
                </c:pt>
                <c:pt idx="630">
                  <c:v>33.525100000001018</c:v>
                </c:pt>
                <c:pt idx="631">
                  <c:v>33.525200000001021</c:v>
                </c:pt>
                <c:pt idx="632">
                  <c:v>33.525300000001025</c:v>
                </c:pt>
                <c:pt idx="633">
                  <c:v>33.525400000001028</c:v>
                </c:pt>
                <c:pt idx="634">
                  <c:v>33.525500000001031</c:v>
                </c:pt>
                <c:pt idx="635">
                  <c:v>33.525600000001035</c:v>
                </c:pt>
                <c:pt idx="636">
                  <c:v>33.525700000001038</c:v>
                </c:pt>
                <c:pt idx="637">
                  <c:v>33.525800000001041</c:v>
                </c:pt>
                <c:pt idx="638">
                  <c:v>33.525900000001045</c:v>
                </c:pt>
                <c:pt idx="639">
                  <c:v>33.526000000001048</c:v>
                </c:pt>
                <c:pt idx="640">
                  <c:v>33.526100000001051</c:v>
                </c:pt>
                <c:pt idx="641">
                  <c:v>33.526200000001054</c:v>
                </c:pt>
                <c:pt idx="642">
                  <c:v>33.526300000001058</c:v>
                </c:pt>
                <c:pt idx="643">
                  <c:v>33.526400000001061</c:v>
                </c:pt>
                <c:pt idx="644">
                  <c:v>33.526500000001064</c:v>
                </c:pt>
                <c:pt idx="645">
                  <c:v>33.526600000001068</c:v>
                </c:pt>
                <c:pt idx="646">
                  <c:v>33.526700000001071</c:v>
                </c:pt>
                <c:pt idx="647">
                  <c:v>33.526800000001074</c:v>
                </c:pt>
                <c:pt idx="648">
                  <c:v>33.526900000001078</c:v>
                </c:pt>
                <c:pt idx="649">
                  <c:v>33.527000000001081</c:v>
                </c:pt>
                <c:pt idx="650">
                  <c:v>33.527100000001084</c:v>
                </c:pt>
                <c:pt idx="651">
                  <c:v>33.527200000001088</c:v>
                </c:pt>
                <c:pt idx="652">
                  <c:v>33.527300000001091</c:v>
                </c:pt>
                <c:pt idx="653">
                  <c:v>33.527400000001094</c:v>
                </c:pt>
                <c:pt idx="654">
                  <c:v>33.527500000001098</c:v>
                </c:pt>
                <c:pt idx="655">
                  <c:v>33.527600000001101</c:v>
                </c:pt>
                <c:pt idx="656">
                  <c:v>33.527700000001104</c:v>
                </c:pt>
                <c:pt idx="657">
                  <c:v>33.527800000001108</c:v>
                </c:pt>
                <c:pt idx="658">
                  <c:v>33.527900000001111</c:v>
                </c:pt>
                <c:pt idx="659">
                  <c:v>33.528000000001114</c:v>
                </c:pt>
                <c:pt idx="660">
                  <c:v>33.528100000001118</c:v>
                </c:pt>
                <c:pt idx="661">
                  <c:v>33.528200000001121</c:v>
                </c:pt>
                <c:pt idx="662">
                  <c:v>33.528300000001124</c:v>
                </c:pt>
                <c:pt idx="663">
                  <c:v>33.528400000001128</c:v>
                </c:pt>
                <c:pt idx="664">
                  <c:v>33.528500000001131</c:v>
                </c:pt>
                <c:pt idx="665">
                  <c:v>33.528600000001134</c:v>
                </c:pt>
                <c:pt idx="666">
                  <c:v>33.528700000001137</c:v>
                </c:pt>
                <c:pt idx="667">
                  <c:v>33.528800000001141</c:v>
                </c:pt>
                <c:pt idx="668">
                  <c:v>33.528900000001144</c:v>
                </c:pt>
                <c:pt idx="669">
                  <c:v>33.529000000001147</c:v>
                </c:pt>
                <c:pt idx="670">
                  <c:v>33.529100000001151</c:v>
                </c:pt>
                <c:pt idx="671">
                  <c:v>33.529200000001154</c:v>
                </c:pt>
                <c:pt idx="672">
                  <c:v>33.529300000001157</c:v>
                </c:pt>
                <c:pt idx="673">
                  <c:v>33.529400000001161</c:v>
                </c:pt>
                <c:pt idx="674">
                  <c:v>33.529500000001164</c:v>
                </c:pt>
                <c:pt idx="675">
                  <c:v>33.529600000001167</c:v>
                </c:pt>
                <c:pt idx="676">
                  <c:v>33.529700000001171</c:v>
                </c:pt>
                <c:pt idx="677">
                  <c:v>33.529800000001174</c:v>
                </c:pt>
                <c:pt idx="678">
                  <c:v>33.529900000001177</c:v>
                </c:pt>
                <c:pt idx="679">
                  <c:v>33.530000000001181</c:v>
                </c:pt>
                <c:pt idx="680">
                  <c:v>33.530100000001184</c:v>
                </c:pt>
                <c:pt idx="681">
                  <c:v>33.530200000001187</c:v>
                </c:pt>
                <c:pt idx="682">
                  <c:v>33.530300000001191</c:v>
                </c:pt>
                <c:pt idx="683">
                  <c:v>33.530400000001194</c:v>
                </c:pt>
                <c:pt idx="684">
                  <c:v>33.530500000001197</c:v>
                </c:pt>
                <c:pt idx="685">
                  <c:v>33.530600000001201</c:v>
                </c:pt>
                <c:pt idx="686">
                  <c:v>33.530700000001204</c:v>
                </c:pt>
                <c:pt idx="687">
                  <c:v>33.530800000001207</c:v>
                </c:pt>
                <c:pt idx="688">
                  <c:v>33.530900000001211</c:v>
                </c:pt>
                <c:pt idx="689">
                  <c:v>33.531000000001214</c:v>
                </c:pt>
                <c:pt idx="690">
                  <c:v>33.531100000001217</c:v>
                </c:pt>
                <c:pt idx="691">
                  <c:v>33.53120000000122</c:v>
                </c:pt>
                <c:pt idx="692">
                  <c:v>33.531300000001224</c:v>
                </c:pt>
                <c:pt idx="693">
                  <c:v>33.531400000001227</c:v>
                </c:pt>
                <c:pt idx="694">
                  <c:v>33.53150000000123</c:v>
                </c:pt>
                <c:pt idx="695">
                  <c:v>33.531600000001234</c:v>
                </c:pt>
                <c:pt idx="696">
                  <c:v>33.531700000001237</c:v>
                </c:pt>
                <c:pt idx="697">
                  <c:v>33.53180000000124</c:v>
                </c:pt>
                <c:pt idx="698">
                  <c:v>33.531900000001244</c:v>
                </c:pt>
                <c:pt idx="699">
                  <c:v>33.532000000001247</c:v>
                </c:pt>
                <c:pt idx="700">
                  <c:v>33.53210000000125</c:v>
                </c:pt>
                <c:pt idx="701">
                  <c:v>33.532200000001254</c:v>
                </c:pt>
                <c:pt idx="702">
                  <c:v>33.532300000001257</c:v>
                </c:pt>
                <c:pt idx="703">
                  <c:v>33.53240000000126</c:v>
                </c:pt>
                <c:pt idx="704">
                  <c:v>33.532500000001264</c:v>
                </c:pt>
                <c:pt idx="705">
                  <c:v>33.532600000001267</c:v>
                </c:pt>
                <c:pt idx="706">
                  <c:v>33.53270000000127</c:v>
                </c:pt>
                <c:pt idx="707">
                  <c:v>33.532800000001274</c:v>
                </c:pt>
                <c:pt idx="708">
                  <c:v>33.532900000001277</c:v>
                </c:pt>
                <c:pt idx="709">
                  <c:v>33.53300000000128</c:v>
                </c:pt>
                <c:pt idx="710">
                  <c:v>33.533100000001284</c:v>
                </c:pt>
                <c:pt idx="711">
                  <c:v>33.533200000001287</c:v>
                </c:pt>
                <c:pt idx="712">
                  <c:v>33.53330000000129</c:v>
                </c:pt>
                <c:pt idx="713">
                  <c:v>33.533400000001294</c:v>
                </c:pt>
                <c:pt idx="714">
                  <c:v>33.533500000001297</c:v>
                </c:pt>
                <c:pt idx="715">
                  <c:v>33.5336000000013</c:v>
                </c:pt>
                <c:pt idx="716">
                  <c:v>33.533700000001303</c:v>
                </c:pt>
                <c:pt idx="717">
                  <c:v>33.533800000001307</c:v>
                </c:pt>
                <c:pt idx="718">
                  <c:v>33.53390000000131</c:v>
                </c:pt>
                <c:pt idx="719">
                  <c:v>33.534000000001313</c:v>
                </c:pt>
                <c:pt idx="720">
                  <c:v>33.534100000001317</c:v>
                </c:pt>
                <c:pt idx="721">
                  <c:v>33.53420000000132</c:v>
                </c:pt>
                <c:pt idx="722">
                  <c:v>33.534300000001323</c:v>
                </c:pt>
                <c:pt idx="723">
                  <c:v>33.534400000001327</c:v>
                </c:pt>
                <c:pt idx="724">
                  <c:v>33.53450000000133</c:v>
                </c:pt>
                <c:pt idx="725">
                  <c:v>33.534600000001333</c:v>
                </c:pt>
                <c:pt idx="726">
                  <c:v>33.534700000001337</c:v>
                </c:pt>
                <c:pt idx="727">
                  <c:v>33.53480000000134</c:v>
                </c:pt>
                <c:pt idx="728">
                  <c:v>33.534900000001343</c:v>
                </c:pt>
                <c:pt idx="729">
                  <c:v>33.535000000001347</c:v>
                </c:pt>
                <c:pt idx="730">
                  <c:v>33.53510000000135</c:v>
                </c:pt>
                <c:pt idx="731">
                  <c:v>33.535200000001353</c:v>
                </c:pt>
                <c:pt idx="732">
                  <c:v>33.535300000001357</c:v>
                </c:pt>
                <c:pt idx="733">
                  <c:v>33.53540000000136</c:v>
                </c:pt>
                <c:pt idx="734">
                  <c:v>33.535500000001363</c:v>
                </c:pt>
                <c:pt idx="735">
                  <c:v>33.535600000001367</c:v>
                </c:pt>
                <c:pt idx="736">
                  <c:v>33.53570000000137</c:v>
                </c:pt>
                <c:pt idx="737">
                  <c:v>33.535800000001373</c:v>
                </c:pt>
                <c:pt idx="738">
                  <c:v>33.535900000001376</c:v>
                </c:pt>
                <c:pt idx="739">
                  <c:v>33.53600000000138</c:v>
                </c:pt>
                <c:pt idx="740">
                  <c:v>33.536100000001383</c:v>
                </c:pt>
                <c:pt idx="741">
                  <c:v>33.536200000001386</c:v>
                </c:pt>
                <c:pt idx="742">
                  <c:v>33.53630000000139</c:v>
                </c:pt>
                <c:pt idx="743">
                  <c:v>33.536400000001393</c:v>
                </c:pt>
                <c:pt idx="744">
                  <c:v>33.536500000001396</c:v>
                </c:pt>
                <c:pt idx="745">
                  <c:v>33.5366000000014</c:v>
                </c:pt>
                <c:pt idx="746">
                  <c:v>33.536700000001403</c:v>
                </c:pt>
                <c:pt idx="747">
                  <c:v>33.536800000001406</c:v>
                </c:pt>
                <c:pt idx="748">
                  <c:v>33.53690000000141</c:v>
                </c:pt>
                <c:pt idx="749">
                  <c:v>33.537000000001413</c:v>
                </c:pt>
                <c:pt idx="750">
                  <c:v>33.537100000001416</c:v>
                </c:pt>
                <c:pt idx="751">
                  <c:v>33.53720000000142</c:v>
                </c:pt>
                <c:pt idx="752">
                  <c:v>33.537300000001423</c:v>
                </c:pt>
                <c:pt idx="753">
                  <c:v>33.537400000001426</c:v>
                </c:pt>
                <c:pt idx="754">
                  <c:v>33.53750000000143</c:v>
                </c:pt>
                <c:pt idx="755">
                  <c:v>33.537600000001433</c:v>
                </c:pt>
                <c:pt idx="756">
                  <c:v>33.537700000001436</c:v>
                </c:pt>
                <c:pt idx="757">
                  <c:v>33.53780000000144</c:v>
                </c:pt>
                <c:pt idx="758">
                  <c:v>33.537900000001443</c:v>
                </c:pt>
                <c:pt idx="759">
                  <c:v>33.538000000001446</c:v>
                </c:pt>
                <c:pt idx="760">
                  <c:v>33.53810000000145</c:v>
                </c:pt>
                <c:pt idx="761">
                  <c:v>33.538200000001453</c:v>
                </c:pt>
                <c:pt idx="762">
                  <c:v>33.538300000001456</c:v>
                </c:pt>
                <c:pt idx="763">
                  <c:v>33.538400000001459</c:v>
                </c:pt>
                <c:pt idx="764">
                  <c:v>33.538500000001463</c:v>
                </c:pt>
                <c:pt idx="765">
                  <c:v>33.538600000001466</c:v>
                </c:pt>
                <c:pt idx="766">
                  <c:v>33.538700000001469</c:v>
                </c:pt>
                <c:pt idx="767">
                  <c:v>33.538800000001473</c:v>
                </c:pt>
                <c:pt idx="768">
                  <c:v>33.538900000001476</c:v>
                </c:pt>
                <c:pt idx="769">
                  <c:v>33.539000000001479</c:v>
                </c:pt>
                <c:pt idx="770">
                  <c:v>33.539100000001483</c:v>
                </c:pt>
                <c:pt idx="771">
                  <c:v>33.539200000001486</c:v>
                </c:pt>
                <c:pt idx="772">
                  <c:v>33.539300000001489</c:v>
                </c:pt>
                <c:pt idx="773">
                  <c:v>33.539400000001493</c:v>
                </c:pt>
                <c:pt idx="774">
                  <c:v>33.539500000001496</c:v>
                </c:pt>
                <c:pt idx="775">
                  <c:v>33.539600000001499</c:v>
                </c:pt>
                <c:pt idx="776">
                  <c:v>33.539700000001503</c:v>
                </c:pt>
                <c:pt idx="777">
                  <c:v>33.539800000001506</c:v>
                </c:pt>
                <c:pt idx="778">
                  <c:v>33.539900000001509</c:v>
                </c:pt>
                <c:pt idx="779">
                  <c:v>33.540000000001513</c:v>
                </c:pt>
                <c:pt idx="780">
                  <c:v>33.540100000001516</c:v>
                </c:pt>
                <c:pt idx="781">
                  <c:v>33.540200000001519</c:v>
                </c:pt>
                <c:pt idx="782">
                  <c:v>33.540300000001523</c:v>
                </c:pt>
                <c:pt idx="783">
                  <c:v>33.540400000001526</c:v>
                </c:pt>
                <c:pt idx="784">
                  <c:v>33.540500000001529</c:v>
                </c:pt>
                <c:pt idx="785">
                  <c:v>33.540600000001533</c:v>
                </c:pt>
                <c:pt idx="786">
                  <c:v>33.540700000001536</c:v>
                </c:pt>
                <c:pt idx="787">
                  <c:v>33.540800000001539</c:v>
                </c:pt>
                <c:pt idx="788">
                  <c:v>33.540900000001542</c:v>
                </c:pt>
                <c:pt idx="789">
                  <c:v>33.541000000001546</c:v>
                </c:pt>
                <c:pt idx="790">
                  <c:v>33.541100000001549</c:v>
                </c:pt>
                <c:pt idx="791">
                  <c:v>33.541200000001552</c:v>
                </c:pt>
                <c:pt idx="792">
                  <c:v>33.541300000001556</c:v>
                </c:pt>
                <c:pt idx="793">
                  <c:v>33.541400000001559</c:v>
                </c:pt>
                <c:pt idx="794">
                  <c:v>33.541500000001562</c:v>
                </c:pt>
                <c:pt idx="795">
                  <c:v>33.541600000001566</c:v>
                </c:pt>
                <c:pt idx="796">
                  <c:v>33.541700000001569</c:v>
                </c:pt>
                <c:pt idx="797">
                  <c:v>33.541800000001572</c:v>
                </c:pt>
                <c:pt idx="798">
                  <c:v>33.541900000001576</c:v>
                </c:pt>
                <c:pt idx="799">
                  <c:v>33.542000000001579</c:v>
                </c:pt>
                <c:pt idx="800">
                  <c:v>33.542100000001582</c:v>
                </c:pt>
                <c:pt idx="801">
                  <c:v>33.542200000001586</c:v>
                </c:pt>
                <c:pt idx="802">
                  <c:v>33.542300000001589</c:v>
                </c:pt>
                <c:pt idx="803">
                  <c:v>33.542400000001592</c:v>
                </c:pt>
                <c:pt idx="804">
                  <c:v>33.542500000001596</c:v>
                </c:pt>
                <c:pt idx="805">
                  <c:v>33.542600000001599</c:v>
                </c:pt>
                <c:pt idx="806">
                  <c:v>33.542700000001602</c:v>
                </c:pt>
                <c:pt idx="807">
                  <c:v>33.542800000001606</c:v>
                </c:pt>
                <c:pt idx="808">
                  <c:v>33.542900000001609</c:v>
                </c:pt>
                <c:pt idx="809">
                  <c:v>33.543000000001612</c:v>
                </c:pt>
                <c:pt idx="810">
                  <c:v>33.543100000001616</c:v>
                </c:pt>
                <c:pt idx="811">
                  <c:v>33.543200000001619</c:v>
                </c:pt>
                <c:pt idx="812">
                  <c:v>33.543300000001622</c:v>
                </c:pt>
                <c:pt idx="813">
                  <c:v>33.543400000001625</c:v>
                </c:pt>
                <c:pt idx="814">
                  <c:v>33.543500000001629</c:v>
                </c:pt>
                <c:pt idx="815">
                  <c:v>33.543600000001632</c:v>
                </c:pt>
                <c:pt idx="816">
                  <c:v>33.543700000001635</c:v>
                </c:pt>
                <c:pt idx="817">
                  <c:v>33.543800000001639</c:v>
                </c:pt>
                <c:pt idx="818">
                  <c:v>33.543900000001642</c:v>
                </c:pt>
                <c:pt idx="819">
                  <c:v>33.544000000001645</c:v>
                </c:pt>
                <c:pt idx="820">
                  <c:v>33.544100000001649</c:v>
                </c:pt>
                <c:pt idx="821">
                  <c:v>33.544200000001652</c:v>
                </c:pt>
                <c:pt idx="822">
                  <c:v>33.544300000001655</c:v>
                </c:pt>
                <c:pt idx="823">
                  <c:v>33.544400000001659</c:v>
                </c:pt>
                <c:pt idx="824">
                  <c:v>33.544500000001662</c:v>
                </c:pt>
                <c:pt idx="825">
                  <c:v>33.544600000001665</c:v>
                </c:pt>
                <c:pt idx="826">
                  <c:v>33.544700000001669</c:v>
                </c:pt>
                <c:pt idx="827">
                  <c:v>33.544800000001672</c:v>
                </c:pt>
                <c:pt idx="828">
                  <c:v>33.544900000001675</c:v>
                </c:pt>
                <c:pt idx="829">
                  <c:v>33.545000000001679</c:v>
                </c:pt>
                <c:pt idx="830">
                  <c:v>33.545100000001682</c:v>
                </c:pt>
                <c:pt idx="831">
                  <c:v>33.545200000001685</c:v>
                </c:pt>
                <c:pt idx="832">
                  <c:v>33.545300000001689</c:v>
                </c:pt>
                <c:pt idx="833">
                  <c:v>33.545400000001692</c:v>
                </c:pt>
                <c:pt idx="834">
                  <c:v>33.545500000001695</c:v>
                </c:pt>
                <c:pt idx="835">
                  <c:v>33.545600000001699</c:v>
                </c:pt>
                <c:pt idx="836">
                  <c:v>33.545700000001702</c:v>
                </c:pt>
                <c:pt idx="837">
                  <c:v>33.545800000001705</c:v>
                </c:pt>
                <c:pt idx="838">
                  <c:v>33.545900000001708</c:v>
                </c:pt>
                <c:pt idx="839">
                  <c:v>33.546000000001712</c:v>
                </c:pt>
                <c:pt idx="840">
                  <c:v>33.546100000001715</c:v>
                </c:pt>
                <c:pt idx="841">
                  <c:v>33.546200000001718</c:v>
                </c:pt>
                <c:pt idx="842">
                  <c:v>33.546300000001722</c:v>
                </c:pt>
                <c:pt idx="843">
                  <c:v>33.546400000001725</c:v>
                </c:pt>
                <c:pt idx="844">
                  <c:v>33.546500000001728</c:v>
                </c:pt>
                <c:pt idx="845">
                  <c:v>33.546600000001732</c:v>
                </c:pt>
                <c:pt idx="846">
                  <c:v>33.546700000001735</c:v>
                </c:pt>
                <c:pt idx="847">
                  <c:v>33.546800000001738</c:v>
                </c:pt>
                <c:pt idx="848">
                  <c:v>33.546900000001742</c:v>
                </c:pt>
                <c:pt idx="849">
                  <c:v>33.547000000001745</c:v>
                </c:pt>
                <c:pt idx="850">
                  <c:v>33.547100000001748</c:v>
                </c:pt>
                <c:pt idx="851">
                  <c:v>33.547200000001752</c:v>
                </c:pt>
                <c:pt idx="852">
                  <c:v>33.547300000001755</c:v>
                </c:pt>
                <c:pt idx="853">
                  <c:v>33.547400000001758</c:v>
                </c:pt>
                <c:pt idx="854">
                  <c:v>33.547500000001762</c:v>
                </c:pt>
                <c:pt idx="855">
                  <c:v>33.547600000001765</c:v>
                </c:pt>
                <c:pt idx="856">
                  <c:v>33.547700000001768</c:v>
                </c:pt>
                <c:pt idx="857">
                  <c:v>33.547800000001772</c:v>
                </c:pt>
                <c:pt idx="858">
                  <c:v>33.547900000001775</c:v>
                </c:pt>
                <c:pt idx="859">
                  <c:v>33.548000000001778</c:v>
                </c:pt>
                <c:pt idx="860">
                  <c:v>33.548100000001781</c:v>
                </c:pt>
                <c:pt idx="861">
                  <c:v>33.548200000001785</c:v>
                </c:pt>
                <c:pt idx="862">
                  <c:v>33.548300000001788</c:v>
                </c:pt>
                <c:pt idx="863">
                  <c:v>33.548400000001791</c:v>
                </c:pt>
                <c:pt idx="864">
                  <c:v>33.548500000001795</c:v>
                </c:pt>
                <c:pt idx="865">
                  <c:v>33.548600000001798</c:v>
                </c:pt>
                <c:pt idx="866">
                  <c:v>33.548700000001801</c:v>
                </c:pt>
                <c:pt idx="867">
                  <c:v>33.548800000001805</c:v>
                </c:pt>
                <c:pt idx="868">
                  <c:v>33.548900000001808</c:v>
                </c:pt>
                <c:pt idx="869">
                  <c:v>33.549000000001811</c:v>
                </c:pt>
                <c:pt idx="870">
                  <c:v>33.549100000001815</c:v>
                </c:pt>
                <c:pt idx="871">
                  <c:v>33.549200000001818</c:v>
                </c:pt>
                <c:pt idx="872">
                  <c:v>33.549300000001821</c:v>
                </c:pt>
                <c:pt idx="873">
                  <c:v>33.549400000001825</c:v>
                </c:pt>
                <c:pt idx="874">
                  <c:v>33.549500000001828</c:v>
                </c:pt>
                <c:pt idx="875">
                  <c:v>33.549600000001831</c:v>
                </c:pt>
                <c:pt idx="876">
                  <c:v>33.549700000001835</c:v>
                </c:pt>
                <c:pt idx="877">
                  <c:v>33.549800000001838</c:v>
                </c:pt>
                <c:pt idx="878">
                  <c:v>33.549900000001841</c:v>
                </c:pt>
                <c:pt idx="879">
                  <c:v>33.550000000001845</c:v>
                </c:pt>
                <c:pt idx="880">
                  <c:v>33.550100000001848</c:v>
                </c:pt>
                <c:pt idx="881">
                  <c:v>33.550200000001851</c:v>
                </c:pt>
                <c:pt idx="882">
                  <c:v>33.550300000001855</c:v>
                </c:pt>
                <c:pt idx="883">
                  <c:v>33.550400000001858</c:v>
                </c:pt>
                <c:pt idx="884">
                  <c:v>33.550500000001861</c:v>
                </c:pt>
                <c:pt idx="885">
                  <c:v>33.550600000001864</c:v>
                </c:pt>
                <c:pt idx="886">
                  <c:v>33.550700000001868</c:v>
                </c:pt>
                <c:pt idx="887">
                  <c:v>33.550800000001871</c:v>
                </c:pt>
                <c:pt idx="888">
                  <c:v>33.550900000001874</c:v>
                </c:pt>
                <c:pt idx="889">
                  <c:v>33.551000000001878</c:v>
                </c:pt>
                <c:pt idx="890">
                  <c:v>33.551100000001881</c:v>
                </c:pt>
                <c:pt idx="891">
                  <c:v>33.551200000001884</c:v>
                </c:pt>
                <c:pt idx="892">
                  <c:v>33.551300000001888</c:v>
                </c:pt>
                <c:pt idx="893">
                  <c:v>33.551400000001891</c:v>
                </c:pt>
                <c:pt idx="894">
                  <c:v>33.551500000001894</c:v>
                </c:pt>
                <c:pt idx="895">
                  <c:v>33.551600000001898</c:v>
                </c:pt>
                <c:pt idx="896">
                  <c:v>33.551700000001901</c:v>
                </c:pt>
                <c:pt idx="897">
                  <c:v>33.551800000001904</c:v>
                </c:pt>
                <c:pt idx="898">
                  <c:v>33.551900000001908</c:v>
                </c:pt>
                <c:pt idx="899">
                  <c:v>33.552000000001911</c:v>
                </c:pt>
                <c:pt idx="900">
                  <c:v>33.552100000001914</c:v>
                </c:pt>
                <c:pt idx="901">
                  <c:v>33.552200000001918</c:v>
                </c:pt>
                <c:pt idx="902">
                  <c:v>33.552300000001921</c:v>
                </c:pt>
                <c:pt idx="903">
                  <c:v>33.552400000001924</c:v>
                </c:pt>
                <c:pt idx="904">
                  <c:v>33.552500000001928</c:v>
                </c:pt>
                <c:pt idx="905">
                  <c:v>33.552600000001931</c:v>
                </c:pt>
                <c:pt idx="906">
                  <c:v>33.552700000001934</c:v>
                </c:pt>
                <c:pt idx="907">
                  <c:v>33.552800000001938</c:v>
                </c:pt>
                <c:pt idx="908">
                  <c:v>33.552900000001941</c:v>
                </c:pt>
                <c:pt idx="909">
                  <c:v>33.553000000001944</c:v>
                </c:pt>
                <c:pt idx="910">
                  <c:v>33.553100000001947</c:v>
                </c:pt>
                <c:pt idx="911">
                  <c:v>33.553200000001951</c:v>
                </c:pt>
                <c:pt idx="912">
                  <c:v>33.553300000001954</c:v>
                </c:pt>
                <c:pt idx="913">
                  <c:v>33.553400000001957</c:v>
                </c:pt>
                <c:pt idx="914">
                  <c:v>33.553500000001961</c:v>
                </c:pt>
                <c:pt idx="915">
                  <c:v>33.553600000001964</c:v>
                </c:pt>
                <c:pt idx="916">
                  <c:v>33.553700000001967</c:v>
                </c:pt>
                <c:pt idx="917">
                  <c:v>33.553800000001971</c:v>
                </c:pt>
                <c:pt idx="918">
                  <c:v>33.553900000001974</c:v>
                </c:pt>
                <c:pt idx="919">
                  <c:v>33.554000000001977</c:v>
                </c:pt>
                <c:pt idx="920">
                  <c:v>33.554100000001981</c:v>
                </c:pt>
                <c:pt idx="921">
                  <c:v>33.554200000001984</c:v>
                </c:pt>
                <c:pt idx="922">
                  <c:v>33.554300000001987</c:v>
                </c:pt>
                <c:pt idx="923">
                  <c:v>33.554400000001991</c:v>
                </c:pt>
                <c:pt idx="924">
                  <c:v>33.554500000001994</c:v>
                </c:pt>
                <c:pt idx="925">
                  <c:v>33.554600000001997</c:v>
                </c:pt>
                <c:pt idx="926">
                  <c:v>33.554700000002001</c:v>
                </c:pt>
                <c:pt idx="927">
                  <c:v>33.554800000002004</c:v>
                </c:pt>
                <c:pt idx="928">
                  <c:v>33.554900000002007</c:v>
                </c:pt>
                <c:pt idx="929">
                  <c:v>33.555000000002011</c:v>
                </c:pt>
                <c:pt idx="930">
                  <c:v>33.555100000002014</c:v>
                </c:pt>
                <c:pt idx="931">
                  <c:v>33.555200000002017</c:v>
                </c:pt>
                <c:pt idx="932">
                  <c:v>33.555300000002021</c:v>
                </c:pt>
                <c:pt idx="933">
                  <c:v>33.555400000002024</c:v>
                </c:pt>
                <c:pt idx="934">
                  <c:v>33.555500000002027</c:v>
                </c:pt>
                <c:pt idx="935">
                  <c:v>33.55560000000203</c:v>
                </c:pt>
                <c:pt idx="936">
                  <c:v>33.555700000002034</c:v>
                </c:pt>
                <c:pt idx="937">
                  <c:v>33.555800000002037</c:v>
                </c:pt>
                <c:pt idx="938">
                  <c:v>33.55590000000204</c:v>
                </c:pt>
                <c:pt idx="939">
                  <c:v>33.556000000002044</c:v>
                </c:pt>
                <c:pt idx="940">
                  <c:v>33.556100000002047</c:v>
                </c:pt>
                <c:pt idx="941">
                  <c:v>33.55620000000205</c:v>
                </c:pt>
                <c:pt idx="942">
                  <c:v>33.556300000002054</c:v>
                </c:pt>
                <c:pt idx="943">
                  <c:v>33.556400000002057</c:v>
                </c:pt>
                <c:pt idx="944">
                  <c:v>33.55650000000206</c:v>
                </c:pt>
                <c:pt idx="945">
                  <c:v>33.556600000002064</c:v>
                </c:pt>
                <c:pt idx="946">
                  <c:v>33.556700000002067</c:v>
                </c:pt>
                <c:pt idx="947">
                  <c:v>33.55680000000207</c:v>
                </c:pt>
                <c:pt idx="948">
                  <c:v>33.556900000002074</c:v>
                </c:pt>
                <c:pt idx="949">
                  <c:v>33.557000000002077</c:v>
                </c:pt>
                <c:pt idx="950">
                  <c:v>33.55710000000208</c:v>
                </c:pt>
                <c:pt idx="951">
                  <c:v>33.557200000002084</c:v>
                </c:pt>
                <c:pt idx="952">
                  <c:v>33.557300000002087</c:v>
                </c:pt>
                <c:pt idx="953">
                  <c:v>33.55740000000209</c:v>
                </c:pt>
                <c:pt idx="954">
                  <c:v>33.557500000002094</c:v>
                </c:pt>
                <c:pt idx="955">
                  <c:v>33.557600000002097</c:v>
                </c:pt>
                <c:pt idx="956">
                  <c:v>33.5577000000021</c:v>
                </c:pt>
                <c:pt idx="957">
                  <c:v>33.557800000002104</c:v>
                </c:pt>
                <c:pt idx="958">
                  <c:v>33.557900000002107</c:v>
                </c:pt>
                <c:pt idx="959">
                  <c:v>33.55800000000211</c:v>
                </c:pt>
                <c:pt idx="960">
                  <c:v>33.558100000002113</c:v>
                </c:pt>
                <c:pt idx="961">
                  <c:v>33.558200000002117</c:v>
                </c:pt>
                <c:pt idx="962">
                  <c:v>33.55830000000212</c:v>
                </c:pt>
                <c:pt idx="963">
                  <c:v>33.558400000002123</c:v>
                </c:pt>
                <c:pt idx="964">
                  <c:v>33.558500000002127</c:v>
                </c:pt>
                <c:pt idx="965">
                  <c:v>33.55860000000213</c:v>
                </c:pt>
                <c:pt idx="966">
                  <c:v>33.558700000002133</c:v>
                </c:pt>
                <c:pt idx="967">
                  <c:v>33.558800000002137</c:v>
                </c:pt>
                <c:pt idx="968">
                  <c:v>33.55890000000214</c:v>
                </c:pt>
                <c:pt idx="969">
                  <c:v>33.559000000002143</c:v>
                </c:pt>
                <c:pt idx="970">
                  <c:v>33.559100000002147</c:v>
                </c:pt>
                <c:pt idx="971">
                  <c:v>33.55920000000215</c:v>
                </c:pt>
                <c:pt idx="972">
                  <c:v>33.559300000002153</c:v>
                </c:pt>
                <c:pt idx="973">
                  <c:v>33.559400000002157</c:v>
                </c:pt>
                <c:pt idx="974">
                  <c:v>33.55950000000216</c:v>
                </c:pt>
                <c:pt idx="975">
                  <c:v>33.559600000002163</c:v>
                </c:pt>
                <c:pt idx="976">
                  <c:v>33.559700000002167</c:v>
                </c:pt>
                <c:pt idx="977">
                  <c:v>33.55980000000217</c:v>
                </c:pt>
                <c:pt idx="978">
                  <c:v>33.559900000002173</c:v>
                </c:pt>
                <c:pt idx="979">
                  <c:v>33.560000000002177</c:v>
                </c:pt>
                <c:pt idx="980">
                  <c:v>33.56010000000218</c:v>
                </c:pt>
                <c:pt idx="981">
                  <c:v>33.560200000002183</c:v>
                </c:pt>
                <c:pt idx="982">
                  <c:v>33.560300000002186</c:v>
                </c:pt>
                <c:pt idx="983">
                  <c:v>33.56040000000219</c:v>
                </c:pt>
                <c:pt idx="984">
                  <c:v>33.560500000002193</c:v>
                </c:pt>
                <c:pt idx="985">
                  <c:v>33.560600000002196</c:v>
                </c:pt>
                <c:pt idx="986">
                  <c:v>33.5607000000022</c:v>
                </c:pt>
                <c:pt idx="987">
                  <c:v>33.560800000002203</c:v>
                </c:pt>
                <c:pt idx="988">
                  <c:v>33.560900000002206</c:v>
                </c:pt>
                <c:pt idx="989">
                  <c:v>33.56100000000221</c:v>
                </c:pt>
                <c:pt idx="990">
                  <c:v>33.561100000002213</c:v>
                </c:pt>
                <c:pt idx="991">
                  <c:v>33.561200000002216</c:v>
                </c:pt>
                <c:pt idx="992">
                  <c:v>33.56130000000222</c:v>
                </c:pt>
                <c:pt idx="993">
                  <c:v>33.561400000002223</c:v>
                </c:pt>
                <c:pt idx="994">
                  <c:v>33.561500000002226</c:v>
                </c:pt>
                <c:pt idx="995">
                  <c:v>33.56160000000223</c:v>
                </c:pt>
                <c:pt idx="996">
                  <c:v>33.561700000002233</c:v>
                </c:pt>
                <c:pt idx="997">
                  <c:v>33.561800000002236</c:v>
                </c:pt>
                <c:pt idx="998">
                  <c:v>33.56190000000224</c:v>
                </c:pt>
                <c:pt idx="999">
                  <c:v>33.562000000002243</c:v>
                </c:pt>
                <c:pt idx="1000">
                  <c:v>33.562100000002246</c:v>
                </c:pt>
              </c:numCache>
            </c:numRef>
          </c:xVal>
          <c:yVal>
            <c:numRef>
              <c:f>Calculs!$K$4:$K$1004</c:f>
              <c:numCache>
                <c:formatCode>0.00</c:formatCode>
                <c:ptCount val="1001"/>
                <c:pt idx="0">
                  <c:v>564.96320263534824</c:v>
                </c:pt>
                <c:pt idx="1">
                  <c:v>566.4439458607053</c:v>
                </c:pt>
                <c:pt idx="2">
                  <c:v>567.92212391565374</c:v>
                </c:pt>
                <c:pt idx="3">
                  <c:v>569.39774246996137</c:v>
                </c:pt>
                <c:pt idx="4">
                  <c:v>570.8708071697157</c:v>
                </c:pt>
                <c:pt idx="5">
                  <c:v>572.34132363745448</c:v>
                </c:pt>
                <c:pt idx="6">
                  <c:v>573.80929747229504</c:v>
                </c:pt>
                <c:pt idx="7">
                  <c:v>575.27473425006247</c:v>
                </c:pt>
                <c:pt idx="8">
                  <c:v>576.73763952341744</c:v>
                </c:pt>
                <c:pt idx="9">
                  <c:v>578.19801882198283</c:v>
                </c:pt>
                <c:pt idx="10">
                  <c:v>579.65587765246937</c:v>
                </c:pt>
                <c:pt idx="11">
                  <c:v>581.11122148943525</c:v>
                </c:pt>
                <c:pt idx="12">
                  <c:v>582.56405576621398</c:v>
                </c:pt>
                <c:pt idx="13">
                  <c:v>584.01438588473945</c:v>
                </c:pt>
                <c:pt idx="14">
                  <c:v>585.4622172251967</c:v>
                </c:pt>
                <c:pt idx="15">
                  <c:v>586.90755514613522</c:v>
                </c:pt>
                <c:pt idx="16">
                  <c:v>588.35040498458193</c:v>
                </c:pt>
                <c:pt idx="17">
                  <c:v>589.79077205615283</c:v>
                </c:pt>
                <c:pt idx="18">
                  <c:v>591.2286616551645</c:v>
                </c:pt>
                <c:pt idx="19">
                  <c:v>592.66407905474432</c:v>
                </c:pt>
                <c:pt idx="20">
                  <c:v>594.09702950694032</c:v>
                </c:pt>
                <c:pt idx="21">
                  <c:v>595.5275182475134</c:v>
                </c:pt>
                <c:pt idx="22">
                  <c:v>596.95555050064729</c:v>
                </c:pt>
                <c:pt idx="23">
                  <c:v>598.38113147420961</c:v>
                </c:pt>
                <c:pt idx="24">
                  <c:v>599.80426635509707</c:v>
                </c:pt>
                <c:pt idx="25">
                  <c:v>601.22496030934508</c:v>
                </c:pt>
                <c:pt idx="26">
                  <c:v>602.64321848223756</c:v>
                </c:pt>
                <c:pt idx="27">
                  <c:v>604.05904599841529</c:v>
                </c:pt>
                <c:pt idx="28">
                  <c:v>605.47244796198368</c:v>
                </c:pt>
                <c:pt idx="29">
                  <c:v>606.88342945662021</c:v>
                </c:pt>
                <c:pt idx="30">
                  <c:v>608.29199554568072</c:v>
                </c:pt>
                <c:pt idx="31">
                  <c:v>609.69815127230538</c:v>
                </c:pt>
                <c:pt idx="32">
                  <c:v>611.10190165952349</c:v>
                </c:pt>
                <c:pt idx="33">
                  <c:v>612.5032517103582</c:v>
                </c:pt>
                <c:pt idx="34">
                  <c:v>613.90220640792973</c:v>
                </c:pt>
                <c:pt idx="35">
                  <c:v>615.29877071555882</c:v>
                </c:pt>
                <c:pt idx="36">
                  <c:v>616.69294957686895</c:v>
                </c:pt>
                <c:pt idx="37">
                  <c:v>618.08474791588787</c:v>
                </c:pt>
                <c:pt idx="38">
                  <c:v>619.47417063714863</c:v>
                </c:pt>
                <c:pt idx="39">
                  <c:v>620.86122262579011</c:v>
                </c:pt>
                <c:pt idx="40">
                  <c:v>622.24590874765659</c:v>
                </c:pt>
                <c:pt idx="41">
                  <c:v>623.62823384939657</c:v>
                </c:pt>
                <c:pt idx="42">
                  <c:v>625.00820275856154</c:v>
                </c:pt>
                <c:pt idx="43">
                  <c:v>626.38582028370342</c:v>
                </c:pt>
                <c:pt idx="44">
                  <c:v>627.761091214472</c:v>
                </c:pt>
                <c:pt idx="45">
                  <c:v>629.1340203217112</c:v>
                </c:pt>
                <c:pt idx="46">
                  <c:v>630.50461235755483</c:v>
                </c:pt>
                <c:pt idx="47">
                  <c:v>631.87287205552207</c:v>
                </c:pt>
                <c:pt idx="48">
                  <c:v>633.23880413061204</c:v>
                </c:pt>
                <c:pt idx="49">
                  <c:v>634.60241327939787</c:v>
                </c:pt>
                <c:pt idx="50">
                  <c:v>635.96370418011986</c:v>
                </c:pt>
                <c:pt idx="51">
                  <c:v>637.32268149277866</c:v>
                </c:pt>
                <c:pt idx="52">
                  <c:v>638.67934985922705</c:v>
                </c:pt>
                <c:pt idx="53">
                  <c:v>640.03371390326208</c:v>
                </c:pt>
                <c:pt idx="54">
                  <c:v>641.3857782307158</c:v>
                </c:pt>
                <c:pt idx="55">
                  <c:v>642.73554742954559</c:v>
                </c:pt>
                <c:pt idx="56">
                  <c:v>644.08302606992447</c:v>
                </c:pt>
                <c:pt idx="57">
                  <c:v>645.42821870432988</c:v>
                </c:pt>
                <c:pt idx="58">
                  <c:v>646.77112986763291</c:v>
                </c:pt>
                <c:pt idx="59">
                  <c:v>648.11176407718608</c:v>
                </c:pt>
                <c:pt idx="60">
                  <c:v>649.45012583291134</c:v>
                </c:pt>
                <c:pt idx="61">
                  <c:v>650.78621961738656</c:v>
                </c:pt>
                <c:pt idx="62">
                  <c:v>652.12004989593277</c:v>
                </c:pt>
                <c:pt idx="63">
                  <c:v>653.45162111669936</c:v>
                </c:pt>
                <c:pt idx="64">
                  <c:v>654.78093771075021</c:v>
                </c:pt>
                <c:pt idx="65">
                  <c:v>656.10800409214789</c:v>
                </c:pt>
                <c:pt idx="66">
                  <c:v>657.4328246580385</c:v>
                </c:pt>
                <c:pt idx="67">
                  <c:v>658.75540378873518</c:v>
                </c:pt>
                <c:pt idx="68">
                  <c:v>660.07574584780161</c:v>
                </c:pt>
                <c:pt idx="69">
                  <c:v>661.39385518213453</c:v>
                </c:pt>
                <c:pt idx="70">
                  <c:v>662.70973612204614</c:v>
                </c:pt>
                <c:pt idx="71">
                  <c:v>664.02339298134586</c:v>
                </c:pt>
                <c:pt idx="72">
                  <c:v>665.3348300574213</c:v>
                </c:pt>
                <c:pt idx="73">
                  <c:v>666.64405163131926</c:v>
                </c:pt>
                <c:pt idx="74">
                  <c:v>667.95106196782569</c:v>
                </c:pt>
                <c:pt idx="75">
                  <c:v>669.25586531554563</c:v>
                </c:pt>
                <c:pt idx="76">
                  <c:v>670.55846590698195</c:v>
                </c:pt>
                <c:pt idx="77">
                  <c:v>671.85886795861472</c:v>
                </c:pt>
                <c:pt idx="78">
                  <c:v>673.15707567097877</c:v>
                </c:pt>
                <c:pt idx="79">
                  <c:v>674.45309322874198</c:v>
                </c:pt>
                <c:pt idx="80">
                  <c:v>675.74692480078204</c:v>
                </c:pt>
                <c:pt idx="81">
                  <c:v>677.03857454026354</c:v>
                </c:pt>
                <c:pt idx="82">
                  <c:v>678.32804658471434</c:v>
                </c:pt>
                <c:pt idx="83">
                  <c:v>679.61534505610109</c:v>
                </c:pt>
                <c:pt idx="84">
                  <c:v>680.90047406090468</c:v>
                </c:pt>
                <c:pt idx="85">
                  <c:v>682.18343769019532</c:v>
                </c:pt>
                <c:pt idx="86">
                  <c:v>683.46424001970684</c:v>
                </c:pt>
                <c:pt idx="87">
                  <c:v>684.74288510991062</c:v>
                </c:pt>
                <c:pt idx="88">
                  <c:v>686.01937700608914</c:v>
                </c:pt>
                <c:pt idx="89">
                  <c:v>687.29371973840921</c:v>
                </c:pt>
                <c:pt idx="90">
                  <c:v>688.56591732199445</c:v>
                </c:pt>
                <c:pt idx="91">
                  <c:v>689.8359737569973</c:v>
                </c:pt>
                <c:pt idx="92">
                  <c:v>691.10389302867111</c:v>
                </c:pt>
                <c:pt idx="93">
                  <c:v>692.36967910744124</c:v>
                </c:pt>
                <c:pt idx="94">
                  <c:v>693.63333594897597</c:v>
                </c:pt>
                <c:pt idx="95">
                  <c:v>694.89486749425691</c:v>
                </c:pt>
                <c:pt idx="96">
                  <c:v>696.1542776696491</c:v>
                </c:pt>
                <c:pt idx="97">
                  <c:v>697.41157038697031</c:v>
                </c:pt>
                <c:pt idx="98">
                  <c:v>698.66674954356063</c:v>
                </c:pt>
                <c:pt idx="99">
                  <c:v>699.91981902235091</c:v>
                </c:pt>
                <c:pt idx="100">
                  <c:v>701.17078269193121</c:v>
                </c:pt>
                <c:pt idx="101">
                  <c:v>713.56489843057204</c:v>
                </c:pt>
                <c:pt idx="102">
                  <c:v>725.75091110552262</c:v>
                </c:pt>
                <c:pt idx="103">
                  <c:v>737.73255191315161</c:v>
                </c:pt>
                <c:pt idx="104">
                  <c:v>749.51341735208348</c:v>
                </c:pt>
                <c:pt idx="105">
                  <c:v>761.09697538337673</c:v>
                </c:pt>
                <c:pt idx="106">
                  <c:v>772.486571234243</c:v>
                </c:pt>
                <c:pt idx="107">
                  <c:v>783.68543286978581</c:v>
                </c:pt>
                <c:pt idx="108">
                  <c:v>794.69667615528988</c:v>
                </c:pt>
                <c:pt idx="109">
                  <c:v>805.52330972981918</c:v>
                </c:pt>
                <c:pt idx="110">
                  <c:v>816.16823961026557</c:v>
                </c:pt>
                <c:pt idx="111">
                  <c:v>826.63427354352064</c:v>
                </c:pt>
                <c:pt idx="112">
                  <c:v>836.92412512309636</c:v>
                </c:pt>
                <c:pt idx="113">
                  <c:v>847.04041768529385</c:v>
                </c:pt>
                <c:pt idx="114">
                  <c:v>856.98568799889529</c:v>
                </c:pt>
                <c:pt idx="115">
                  <c:v>866.76238976132652</c:v>
                </c:pt>
                <c:pt idx="116">
                  <c:v>876.37289691329329</c:v>
                </c:pt>
                <c:pt idx="117">
                  <c:v>885.81950678303144</c:v>
                </c:pt>
                <c:pt idx="118">
                  <c:v>895.10444307051534</c:v>
                </c:pt>
                <c:pt idx="119">
                  <c:v>904.22985868123965</c:v>
                </c:pt>
                <c:pt idx="120">
                  <c:v>913.19783841851813</c:v>
                </c:pt>
                <c:pt idx="121">
                  <c:v>922.01040154262455</c:v>
                </c:pt>
                <c:pt idx="122">
                  <c:v>930.66950420453213</c:v>
                </c:pt>
                <c:pt idx="123">
                  <c:v>939.17704176148004</c:v>
                </c:pt>
                <c:pt idx="124">
                  <c:v>947.534850981114</c:v>
                </c:pt>
                <c:pt idx="125">
                  <c:v>955.7447121404972</c:v>
                </c:pt>
                <c:pt idx="126">
                  <c:v>963.80835102587503</c:v>
                </c:pt>
                <c:pt idx="127">
                  <c:v>971.72744083869338</c:v>
                </c:pt>
                <c:pt idx="128">
                  <c:v>979.50360401301668</c:v>
                </c:pt>
                <c:pt idx="129">
                  <c:v>987.13841394916187</c:v>
                </c:pt>
                <c:pt idx="130">
                  <c:v>994.63339666806075</c:v>
                </c:pt>
                <c:pt idx="131">
                  <c:v>1001.9900323905811</c:v>
                </c:pt>
                <c:pt idx="132">
                  <c:v>1009.2097570457736</c:v>
                </c:pt>
                <c:pt idx="133">
                  <c:v>1016.2939637117688</c:v>
                </c:pt>
                <c:pt idx="134">
                  <c:v>1023.2440039928222</c:v>
                </c:pt>
                <c:pt idx="135">
                  <c:v>1030.0611893357946</c:v>
                </c:pt>
                <c:pt idx="136">
                  <c:v>1036.7467922891592</c:v>
                </c:pt>
                <c:pt idx="137">
                  <c:v>1043.3020477074474</c:v>
                </c:pt>
                <c:pt idx="138">
                  <c:v>1049.7281539038702</c:v>
                </c:pt>
                <c:pt idx="139">
                  <c:v>1056.0262737537003</c:v>
                </c:pt>
                <c:pt idx="140">
                  <c:v>1062.1975357508511</c:v>
                </c:pt>
                <c:pt idx="141">
                  <c:v>1068.2430350199497</c:v>
                </c:pt>
                <c:pt idx="142">
                  <c:v>1074.1638342860772</c:v>
                </c:pt>
                <c:pt idx="143">
                  <c:v>1079.9609648042283</c:v>
                </c:pt>
                <c:pt idx="144">
                  <c:v>1085.6354272504354</c:v>
                </c:pt>
                <c:pt idx="145">
                  <c:v>1091.1881925763944</c:v>
                </c:pt>
                <c:pt idx="146">
                  <c:v>1096.6202028293394</c:v>
                </c:pt>
                <c:pt idx="147">
                  <c:v>1101.9323719388224</c:v>
                </c:pt>
                <c:pt idx="148">
                  <c:v>1107.1255864719712</c:v>
                </c:pt>
                <c:pt idx="149">
                  <c:v>1112.2007063587268</c:v>
                </c:pt>
                <c:pt idx="150">
                  <c:v>1117.1585655884846</c:v>
                </c:pt>
                <c:pt idx="151">
                  <c:v>1121.9999728795087</c:v>
                </c:pt>
                <c:pt idx="152">
                  <c:v>1126.7257123224208</c:v>
                </c:pt>
                <c:pt idx="153">
                  <c:v>1131.3365439990166</c:v>
                </c:pt>
                <c:pt idx="154">
                  <c:v>1135.833204577614</c:v>
                </c:pt>
                <c:pt idx="155">
                  <c:v>1140.2164078860899</c:v>
                </c:pt>
                <c:pt idx="156">
                  <c:v>1144.4868454637312</c:v>
                </c:pt>
                <c:pt idx="157">
                  <c:v>1148.6451870929843</c:v>
                </c:pt>
                <c:pt idx="158">
                  <c:v>1152.6920813121644</c:v>
                </c:pt>
                <c:pt idx="159">
                  <c:v>1156.6281559101621</c:v>
                </c:pt>
                <c:pt idx="160">
                  <c:v>1160.4540184041662</c:v>
                </c:pt>
                <c:pt idx="161">
                  <c:v>1164.1702565014073</c:v>
                </c:pt>
                <c:pt idx="162">
                  <c:v>1167.7774385459272</c:v>
                </c:pt>
                <c:pt idx="163">
                  <c:v>1171.2761139513693</c:v>
                </c:pt>
                <c:pt idx="164">
                  <c:v>1174.6668136207993</c:v>
                </c:pt>
                <c:pt idx="165">
                  <c:v>1177.9500503545732</c:v>
                </c:pt>
                <c:pt idx="166">
                  <c:v>1181.1263192472927</c:v>
                </c:pt>
                <c:pt idx="167">
                  <c:v>1184.1960980749116</c:v>
                </c:pt>
                <c:pt idx="168">
                  <c:v>1187.1598476730969</c:v>
                </c:pt>
                <c:pt idx="169">
                  <c:v>1190.0180123079904</c:v>
                </c:pt>
                <c:pt idx="170">
                  <c:v>1192.7710200405672</c:v>
                </c:pt>
                <c:pt idx="171">
                  <c:v>1195.4192830858565</c:v>
                </c:pt>
                <c:pt idx="172">
                  <c:v>1197.9631981683556</c:v>
                </c:pt>
                <c:pt idx="173">
                  <c:v>1200.4031468750563</c:v>
                </c:pt>
                <c:pt idx="174">
                  <c:v>1202.739496007591</c:v>
                </c:pt>
                <c:pt idx="175">
                  <c:v>1204.972597935109</c:v>
                </c:pt>
                <c:pt idx="176">
                  <c:v>1207.102790949604</c:v>
                </c:pt>
                <c:pt idx="177">
                  <c:v>1209.1303996255317</c:v>
                </c:pt>
                <c:pt idx="178">
                  <c:v>1211.055735185673</c:v>
                </c:pt>
                <c:pt idx="179">
                  <c:v>1212.8790958753277</c:v>
                </c:pt>
                <c:pt idx="180">
                  <c:v>1214.6007673470358</c:v>
                </c:pt>
                <c:pt idx="181">
                  <c:v>1216.2210230581377</c:v>
                </c:pt>
                <c:pt idx="182">
                  <c:v>1217.7401246835707</c:v>
                </c:pt>
                <c:pt idx="183">
                  <c:v>1219.1583225463655</c:v>
                </c:pt>
                <c:pt idx="184">
                  <c:v>1220.4758560683306</c:v>
                </c:pt>
                <c:pt idx="185">
                  <c:v>1221.69295424338</c:v>
                </c:pt>
                <c:pt idx="186">
                  <c:v>1222.8098361358682</c:v>
                </c:pt>
                <c:pt idx="187">
                  <c:v>1223.82671140611</c:v>
                </c:pt>
                <c:pt idx="188">
                  <c:v>1224.7437808649902</c:v>
                </c:pt>
                <c:pt idx="189">
                  <c:v>1225.5612370591737</c:v>
                </c:pt>
                <c:pt idx="190">
                  <c:v>1226.2792648879138</c:v>
                </c:pt>
                <c:pt idx="191">
                  <c:v>1226.898042251823</c:v>
                </c:pt>
                <c:pt idx="192">
                  <c:v>1227.4177407332074</c:v>
                </c:pt>
                <c:pt idx="193">
                  <c:v>1227.8385263067084</c:v>
                </c:pt>
                <c:pt idx="194">
                  <c:v>1228.1605600780451</c:v>
                </c:pt>
                <c:pt idx="195">
                  <c:v>1228.3839990476765</c:v>
                </c:pt>
                <c:pt idx="196">
                  <c:v>1228.5089968952202</c:v>
                </c:pt>
                <c:pt idx="197">
                  <c:v>1228.5357047795567</c:v>
                </c:pt>
                <c:pt idx="198">
                  <c:v>1228.464272148756</c:v>
                </c:pt>
                <c:pt idx="199">
                  <c:v>1228.294847553356</c:v>
                </c:pt>
                <c:pt idx="200">
                  <c:v>1228.0275794561285</c:v>
                </c:pt>
                <c:pt idx="201">
                  <c:v>1227.6626170313341</c:v>
                </c:pt>
                <c:pt idx="202">
                  <c:v>1227.2001109465996</c:v>
                </c:pt>
                <c:pt idx="203">
                  <c:v>1226.6402141209278</c:v>
                </c:pt>
                <c:pt idx="204">
                  <c:v>1225.9830824529638</c:v>
                </c:pt>
                <c:pt idx="205">
                  <c:v>1225.2288755144284</c:v>
                </c:pt>
                <c:pt idx="206">
                  <c:v>1224.3777572045435</c:v>
                </c:pt>
                <c:pt idx="207">
                  <c:v>1223.4298963622591</c:v>
                </c:pt>
                <c:pt idx="208">
                  <c:v>1222.3854673340752</c:v>
                </c:pt>
                <c:pt idx="209">
                  <c:v>1221.2446504962099</c:v>
                </c:pt>
                <c:pt idx="210">
                  <c:v>1220.0076327307272</c:v>
                </c:pt>
                <c:pt idx="211">
                  <c:v>1218.6746078560057</c:v>
                </c:pt>
                <c:pt idx="212">
                  <c:v>1217.2457770125618</c:v>
                </c:pt>
                <c:pt idx="213">
                  <c:v>1215.7213490057579</c:v>
                </c:pt>
                <c:pt idx="214">
                  <c:v>1214.1015406073006</c:v>
                </c:pt>
                <c:pt idx="215">
                  <c:v>1212.3865768177118</c:v>
                </c:pt>
                <c:pt idx="216">
                  <c:v>1210.5766910921168</c:v>
                </c:pt>
                <c:pt idx="217">
                  <c:v>1208.6721255317771</c:v>
                </c:pt>
                <c:pt idx="218">
                  <c:v>1206.6731310438054</c:v>
                </c:pt>
                <c:pt idx="219">
                  <c:v>1204.5799674714588</c:v>
                </c:pt>
                <c:pt idx="220">
                  <c:v>1202.3929036973209</c:v>
                </c:pt>
                <c:pt idx="221">
                  <c:v>1200.1122177215761</c:v>
                </c:pt>
                <c:pt idx="222">
                  <c:v>1197.7381967174426</c:v>
                </c:pt>
                <c:pt idx="223">
                  <c:v>1195.271137065698</c:v>
                </c:pt>
                <c:pt idx="224">
                  <c:v>1192.7113443700835</c:v>
                </c:pt>
                <c:pt idx="225">
                  <c:v>1190.0591334552314</c:v>
                </c:pt>
                <c:pt idx="226">
                  <c:v>1187.3148283486225</c:v>
                </c:pt>
                <c:pt idx="227">
                  <c:v>1184.4787622479482</c:v>
                </c:pt>
                <c:pt idx="228">
                  <c:v>1181.5512774751287</c:v>
                </c:pt>
                <c:pt idx="229">
                  <c:v>1178.5327254181266</c:v>
                </c:pt>
                <c:pt idx="230">
                  <c:v>1175.4234664615869</c:v>
                </c:pt>
                <c:pt idx="231">
                  <c:v>1172.2238699072418</c:v>
                </c:pt>
                <c:pt idx="232">
                  <c:v>1168.9343138849308</c:v>
                </c:pt>
                <c:pt idx="233">
                  <c:v>1165.5551852550097</c:v>
                </c:pt>
                <c:pt idx="234">
                  <c:v>1162.0868795028498</c:v>
                </c:pt>
                <c:pt idx="235">
                  <c:v>1158.5298006260693</c:v>
                </c:pt>
                <c:pt idx="236">
                  <c:v>1154.8843610150809</c:v>
                </c:pt>
                <c:pt idx="237">
                  <c:v>1151.150981327489</c:v>
                </c:pt>
                <c:pt idx="238">
                  <c:v>1147.3300903568279</c:v>
                </c:pt>
                <c:pt idx="239">
                  <c:v>1143.4221248960914</c:v>
                </c:pt>
                <c:pt idx="240">
                  <c:v>1139.4275295964692</c:v>
                </c:pt>
                <c:pt idx="241">
                  <c:v>1135.3467568216756</c:v>
                </c:pt>
                <c:pt idx="242">
                  <c:v>1131.1802664982263</c:v>
                </c:pt>
                <c:pt idx="243">
                  <c:v>1126.928525961996</c:v>
                </c:pt>
                <c:pt idx="244">
                  <c:v>1122.5920098013678</c:v>
                </c:pt>
                <c:pt idx="245">
                  <c:v>1118.1711996972642</c:v>
                </c:pt>
                <c:pt idx="246">
                  <c:v>1113.6665842603325</c:v>
                </c:pt>
                <c:pt idx="247">
                  <c:v>1109.0786588655435</c:v>
                </c:pt>
                <c:pt idx="248">
                  <c:v>1104.4079254844464</c:v>
                </c:pt>
                <c:pt idx="249">
                  <c:v>1099.6548925153097</c:v>
                </c:pt>
                <c:pt idx="250">
                  <c:v>1094.820074611368</c:v>
                </c:pt>
                <c:pt idx="251">
                  <c:v>1089.9039925073832</c:v>
                </c:pt>
                <c:pt idx="252">
                  <c:v>1084.9071728447211</c:v>
                </c:pt>
                <c:pt idx="253">
                  <c:v>1079.8301479951306</c:v>
                </c:pt>
                <c:pt idx="254">
                  <c:v>1074.6734558834107</c:v>
                </c:pt>
                <c:pt idx="255">
                  <c:v>1069.4376398091413</c:v>
                </c:pt>
                <c:pt idx="256">
                  <c:v>1064.1232482676423</c:v>
                </c:pt>
                <c:pt idx="257">
                  <c:v>1058.7308347703288</c:v>
                </c:pt>
                <c:pt idx="258">
                  <c:v>1053.260957664613</c:v>
                </c:pt>
                <c:pt idx="259">
                  <c:v>1047.714179953507</c:v>
                </c:pt>
                <c:pt idx="260">
                  <c:v>1042.0910691150709</c:v>
                </c:pt>
                <c:pt idx="261">
                  <c:v>1036.3921969218454</c:v>
                </c:pt>
                <c:pt idx="262">
                  <c:v>1030.6181392604055</c:v>
                </c:pt>
                <c:pt idx="263">
                  <c:v>1024.7694759511658</c:v>
                </c:pt>
                <c:pt idx="264">
                  <c:v>1018.8467905685632</c:v>
                </c:pt>
                <c:pt idx="265">
                  <c:v>1012.85067026174</c:v>
                </c:pt>
                <c:pt idx="266">
                  <c:v>1006.7817055758452</c:v>
                </c:pt>
                <c:pt idx="267">
                  <c:v>1000.6404902740668</c:v>
                </c:pt>
                <c:pt idx="268">
                  <c:v>994.4276211605071</c:v>
                </c:pt>
                <c:pt idx="269">
                  <c:v>988.14369790400485</c:v>
                </c:pt>
                <c:pt idx="270">
                  <c:v>981.78932286300903</c:v>
                </c:pt>
                <c:pt idx="271">
                  <c:v>975.36510091160062</c:v>
                </c:pt>
                <c:pt idx="272">
                  <c:v>968.87163926675896</c:v>
                </c:pt>
                <c:pt idx="273">
                  <c:v>962.30954731696397</c:v>
                </c:pt>
                <c:pt idx="274">
                  <c:v>955.67943645222113</c:v>
                </c:pt>
                <c:pt idx="275">
                  <c:v>948.98191989559496</c:v>
                </c:pt>
                <c:pt idx="276">
                  <c:v>942.21761253633156</c:v>
                </c:pt>
                <c:pt idx="277">
                  <c:v>935.38713076464694</c:v>
                </c:pt>
                <c:pt idx="278">
                  <c:v>928.49109230825707</c:v>
                </c:pt>
                <c:pt idx="279">
                  <c:v>921.53011607071903</c:v>
                </c:pt>
                <c:pt idx="280">
                  <c:v>914.50482197165195</c:v>
                </c:pt>
                <c:pt idx="281">
                  <c:v>907.41583078890153</c:v>
                </c:pt>
                <c:pt idx="282">
                  <c:v>900.26376400270976</c:v>
                </c:pt>
                <c:pt idx="283">
                  <c:v>893.04924364194744</c:v>
                </c:pt>
                <c:pt idx="284">
                  <c:v>885.77289213246513</c:v>
                </c:pt>
                <c:pt idx="285">
                  <c:v>878.43533214761362</c:v>
                </c:pt>
                <c:pt idx="286">
                  <c:v>871.03718646098321</c:v>
                </c:pt>
                <c:pt idx="287">
                  <c:v>863.57907780140715</c:v>
                </c:pt>
                <c:pt idx="288">
                  <c:v>856.06162871027288</c:v>
                </c:pt>
                <c:pt idx="289">
                  <c:v>848.48546140117969</c:v>
                </c:pt>
                <c:pt idx="290">
                  <c:v>840.85119762198133</c:v>
                </c:pt>
                <c:pt idx="291">
                  <c:v>833.1594585192463</c:v>
                </c:pt>
                <c:pt idx="292">
                  <c:v>825.41086450516855</c:v>
                </c:pt>
                <c:pt idx="293">
                  <c:v>817.60603512695639</c:v>
                </c:pt>
                <c:pt idx="294">
                  <c:v>809.74558893872609</c:v>
                </c:pt>
                <c:pt idx="295">
                  <c:v>801.83014337592351</c:v>
                </c:pt>
                <c:pt idx="296">
                  <c:v>793.86031463229415</c:v>
                </c:pt>
                <c:pt idx="297">
                  <c:v>785.83671753942042</c:v>
                </c:pt>
                <c:pt idx="298">
                  <c:v>777.75996544884174</c:v>
                </c:pt>
                <c:pt idx="299">
                  <c:v>769.63067011677117</c:v>
                </c:pt>
                <c:pt idx="300">
                  <c:v>761.44944159141892</c:v>
                </c:pt>
                <c:pt idx="301">
                  <c:v>753.21688810293188</c:v>
                </c:pt>
                <c:pt idx="302">
                  <c:v>744.93361595595593</c:v>
                </c:pt>
                <c:pt idx="303">
                  <c:v>736.60022942482533</c:v>
                </c:pt>
                <c:pt idx="304">
                  <c:v>728.21733065138051</c:v>
                </c:pt>
                <c:pt idx="305">
                  <c:v>719.78551954541535</c:v>
                </c:pt>
                <c:pt idx="306">
                  <c:v>711.30539368775203</c:v>
                </c:pt>
                <c:pt idx="307">
                  <c:v>702.77754823593898</c:v>
                </c:pt>
                <c:pt idx="308">
                  <c:v>694.20257583256637</c:v>
                </c:pt>
                <c:pt idx="309">
                  <c:v>685.58106651619266</c:v>
                </c:pt>
                <c:pt idx="310">
                  <c:v>676.91360763487125</c:v>
                </c:pt>
                <c:pt idx="311">
                  <c:v>668.20078376226741</c:v>
                </c:pt>
                <c:pt idx="312">
                  <c:v>659.4431766163525</c:v>
                </c:pt>
                <c:pt idx="313">
                  <c:v>650.64136498066148</c:v>
                </c:pt>
                <c:pt idx="314">
                  <c:v>641.7959246280974</c:v>
                </c:pt>
                <c:pt idx="315">
                  <c:v>632.90742824726658</c:v>
                </c:pt>
                <c:pt idx="316">
                  <c:v>623.9764453713251</c:v>
                </c:pt>
                <c:pt idx="317">
                  <c:v>615.00354230931703</c:v>
                </c:pt>
                <c:pt idx="318">
                  <c:v>605.98928207998347</c:v>
                </c:pt>
                <c:pt idx="319">
                  <c:v>596.93422434801926</c:v>
                </c:pt>
                <c:pt idx="320">
                  <c:v>587.83892536275494</c:v>
                </c:pt>
                <c:pt idx="321">
                  <c:v>578.7039378992381</c:v>
                </c:pt>
                <c:pt idx="322">
                  <c:v>569.52981120168897</c:v>
                </c:pt>
                <c:pt idx="323">
                  <c:v>560.31709092930373</c:v>
                </c:pt>
                <c:pt idx="324">
                  <c:v>551.06631910437795</c:v>
                </c:pt>
                <c:pt idx="325">
                  <c:v>541.77803406272074</c:v>
                </c:pt>
                <c:pt idx="326">
                  <c:v>532.45277040633152</c:v>
                </c:pt>
                <c:pt idx="327">
                  <c:v>523.09105895830862</c:v>
                </c:pt>
                <c:pt idx="328">
                  <c:v>513.69342671995912</c:v>
                </c:pt>
                <c:pt idx="329">
                  <c:v>504.26039683007809</c:v>
                </c:pt>
                <c:pt idx="330">
                  <c:v>494.79248852636556</c:v>
                </c:pt>
                <c:pt idx="331">
                  <c:v>485.29021710894841</c:v>
                </c:pt>
                <c:pt idx="332">
                  <c:v>475.754093905974</c:v>
                </c:pt>
                <c:pt idx="333">
                  <c:v>466.18462624124152</c:v>
                </c:pt>
                <c:pt idx="334">
                  <c:v>456.58231740383752</c:v>
                </c:pt>
                <c:pt idx="335">
                  <c:v>446.94766661974091</c:v>
                </c:pt>
                <c:pt idx="336">
                  <c:v>437.28116902536215</c:v>
                </c:pt>
                <c:pt idx="337">
                  <c:v>427.5833156429822</c:v>
                </c:pt>
                <c:pt idx="338">
                  <c:v>417.85459335805558</c:v>
                </c:pt>
                <c:pt idx="339">
                  <c:v>408.09548489834151</c:v>
                </c:pt>
                <c:pt idx="340">
                  <c:v>398.30646881482789</c:v>
                </c:pt>
                <c:pt idx="341">
                  <c:v>388.48801946441199</c:v>
                </c:pt>
                <c:pt idx="342">
                  <c:v>378.64060699430155</c:v>
                </c:pt>
                <c:pt idx="343">
                  <c:v>368.76469732810045</c:v>
                </c:pt>
                <c:pt idx="344">
                  <c:v>358.86075215354271</c:v>
                </c:pt>
                <c:pt idx="345">
                  <c:v>348.92922891183849</c:v>
                </c:pt>
                <c:pt idx="346">
                  <c:v>338.97058078859612</c:v>
                </c:pt>
                <c:pt idx="347">
                  <c:v>328.98525670628396</c:v>
                </c:pt>
                <c:pt idx="348">
                  <c:v>318.97370131819576</c:v>
                </c:pt>
                <c:pt idx="349">
                  <c:v>308.93635500388422</c:v>
                </c:pt>
                <c:pt idx="350">
                  <c:v>298.87365386602647</c:v>
                </c:pt>
                <c:pt idx="351">
                  <c:v>288.78602972868595</c:v>
                </c:pt>
                <c:pt idx="352">
                  <c:v>278.67391013693521</c:v>
                </c:pt>
                <c:pt idx="353">
                  <c:v>268.53771835780447</c:v>
                </c:pt>
                <c:pt idx="354">
                  <c:v>258.37787338252099</c:v>
                </c:pt>
                <c:pt idx="355">
                  <c:v>248.19478993000413</c:v>
                </c:pt>
                <c:pt idx="356">
                  <c:v>237.98887845158214</c:v>
                </c:pt>
                <c:pt idx="357">
                  <c:v>227.76054513689584</c:v>
                </c:pt>
                <c:pt idx="358">
                  <c:v>217.51019192095595</c:v>
                </c:pt>
                <c:pt idx="359">
                  <c:v>207.23821649231988</c:v>
                </c:pt>
                <c:pt idx="360">
                  <c:v>196.94501230235514</c:v>
                </c:pt>
                <c:pt idx="361">
                  <c:v>186.63096857555635</c:v>
                </c:pt>
                <c:pt idx="362">
                  <c:v>176.29647032088332</c:v>
                </c:pt>
                <c:pt idx="363">
                  <c:v>165.94189834408795</c:v>
                </c:pt>
                <c:pt idx="364">
                  <c:v>155.56762926099847</c:v>
                </c:pt>
                <c:pt idx="365">
                  <c:v>145.17403551172944</c:v>
                </c:pt>
                <c:pt idx="366">
                  <c:v>134.76148537578661</c:v>
                </c:pt>
                <c:pt idx="367">
                  <c:v>124.33034298803619</c:v>
                </c:pt>
                <c:pt idx="368">
                  <c:v>113.88096835550856</c:v>
                </c:pt>
                <c:pt idx="369">
                  <c:v>103.41371737500639</c:v>
                </c:pt>
                <c:pt idx="370">
                  <c:v>92.928941851488531</c:v>
                </c:pt>
                <c:pt idx="371">
                  <c:v>82.426989517200496</c:v>
                </c:pt>
                <c:pt idx="372">
                  <c:v>71.908204051523498</c:v>
                </c:pt>
                <c:pt idx="373">
                  <c:v>61.372925101514092</c:v>
                </c:pt>
                <c:pt idx="374">
                  <c:v>50.821488303107266</c:v>
                </c:pt>
                <c:pt idx="375">
                  <c:v>40.254225302955945</c:v>
                </c:pt>
                <c:pt idx="376">
                  <c:v>29.671463780880597</c:v>
                </c:pt>
                <c:pt idx="377">
                  <c:v>19.07352747290307</c:v>
                </c:pt>
                <c:pt idx="378">
                  <c:v>8.4607361948391766</c:v>
                </c:pt>
                <c:pt idx="379">
                  <c:v>-2.1665941335748737</c:v>
                </c:pt>
                <c:pt idx="380">
                  <c:v>-2.1772286619699859</c:v>
                </c:pt>
                <c:pt idx="381">
                  <c:v>-2.187863204436888</c:v>
                </c:pt>
                <c:pt idx="382">
                  <c:v>-2.1984977609752741</c:v>
                </c:pt>
                <c:pt idx="383">
                  <c:v>-2.2091323315848381</c:v>
                </c:pt>
                <c:pt idx="384">
                  <c:v>-2.2197669162652747</c:v>
                </c:pt>
                <c:pt idx="385">
                  <c:v>-2.2304015150162777</c:v>
                </c:pt>
                <c:pt idx="386">
                  <c:v>-2.2410361278375417</c:v>
                </c:pt>
                <c:pt idx="387">
                  <c:v>-2.2516707547287611</c:v>
                </c:pt>
                <c:pt idx="388">
                  <c:v>-2.26230539568963</c:v>
                </c:pt>
                <c:pt idx="389">
                  <c:v>-2.2729400507198423</c:v>
                </c:pt>
                <c:pt idx="390">
                  <c:v>-2.2835747198190925</c:v>
                </c:pt>
                <c:pt idx="391">
                  <c:v>-2.2942094029870748</c:v>
                </c:pt>
                <c:pt idx="392">
                  <c:v>-2.3048441002234834</c:v>
                </c:pt>
                <c:pt idx="393">
                  <c:v>-2.3154788115280129</c:v>
                </c:pt>
                <c:pt idx="394">
                  <c:v>-2.3261135369003574</c:v>
                </c:pt>
                <c:pt idx="395">
                  <c:v>-2.3367482763402108</c:v>
                </c:pt>
                <c:pt idx="396">
                  <c:v>-2.347383029847268</c:v>
                </c:pt>
                <c:pt idx="397">
                  <c:v>-2.3580177974212226</c:v>
                </c:pt>
                <c:pt idx="398">
                  <c:v>-2.3686525790617696</c:v>
                </c:pt>
                <c:pt idx="399">
                  <c:v>-2.3792873747686025</c:v>
                </c:pt>
                <c:pt idx="400">
                  <c:v>-2.3899221845414163</c:v>
                </c:pt>
                <c:pt idx="401">
                  <c:v>-2.4005570083799048</c:v>
                </c:pt>
                <c:pt idx="402">
                  <c:v>-2.4111918462837627</c:v>
                </c:pt>
                <c:pt idx="403">
                  <c:v>-2.4218266982526839</c:v>
                </c:pt>
                <c:pt idx="404">
                  <c:v>-2.432461564286363</c:v>
                </c:pt>
                <c:pt idx="405">
                  <c:v>-2.4430964443844942</c:v>
                </c:pt>
                <c:pt idx="406">
                  <c:v>-2.4537313385467718</c:v>
                </c:pt>
                <c:pt idx="407">
                  <c:v>-2.4643662467728902</c:v>
                </c:pt>
                <c:pt idx="408">
                  <c:v>-2.4750011690625433</c:v>
                </c:pt>
                <c:pt idx="409">
                  <c:v>-2.4856361054154261</c:v>
                </c:pt>
                <c:pt idx="410">
                  <c:v>-2.4962710558312327</c:v>
                </c:pt>
                <c:pt idx="411">
                  <c:v>-2.5069060203096569</c:v>
                </c:pt>
                <c:pt idx="412">
                  <c:v>-2.5175409988503938</c:v>
                </c:pt>
                <c:pt idx="413">
                  <c:v>-2.5281759914531374</c:v>
                </c:pt>
                <c:pt idx="414">
                  <c:v>-2.5388109981175817</c:v>
                </c:pt>
                <c:pt idx="415">
                  <c:v>-2.5494460188434216</c:v>
                </c:pt>
                <c:pt idx="416">
                  <c:v>-2.5600810536303511</c:v>
                </c:pt>
                <c:pt idx="417">
                  <c:v>-2.5707161024780647</c:v>
                </c:pt>
                <c:pt idx="418">
                  <c:v>-2.5813511653862569</c:v>
                </c:pt>
                <c:pt idx="419">
                  <c:v>-2.5919862423546216</c:v>
                </c:pt>
                <c:pt idx="420">
                  <c:v>-2.6026213333828534</c:v>
                </c:pt>
                <c:pt idx="421">
                  <c:v>-2.6132564384706467</c:v>
                </c:pt>
                <c:pt idx="422">
                  <c:v>-2.623891557617696</c:v>
                </c:pt>
                <c:pt idx="423">
                  <c:v>-2.6345266908236957</c:v>
                </c:pt>
                <c:pt idx="424">
                  <c:v>-2.6451618380883399</c:v>
                </c:pt>
                <c:pt idx="425">
                  <c:v>-2.6557969994113231</c:v>
                </c:pt>
                <c:pt idx="426">
                  <c:v>-2.6664321747923396</c:v>
                </c:pt>
                <c:pt idx="427">
                  <c:v>-2.677067364231084</c:v>
                </c:pt>
                <c:pt idx="428">
                  <c:v>-2.6877025677272508</c:v>
                </c:pt>
                <c:pt idx="429">
                  <c:v>-2.6983377852805344</c:v>
                </c:pt>
                <c:pt idx="430">
                  <c:v>-2.7089730168906287</c:v>
                </c:pt>
                <c:pt idx="431">
                  <c:v>-2.7196082625572284</c:v>
                </c:pt>
                <c:pt idx="432">
                  <c:v>-2.7302435222800279</c:v>
                </c:pt>
                <c:pt idx="433">
                  <c:v>-2.7408787960587215</c:v>
                </c:pt>
                <c:pt idx="434">
                  <c:v>-2.7515140838930039</c:v>
                </c:pt>
                <c:pt idx="435">
                  <c:v>-2.7621493857825694</c:v>
                </c:pt>
                <c:pt idx="436">
                  <c:v>-2.7727847017271126</c:v>
                </c:pt>
                <c:pt idx="437">
                  <c:v>-2.7834200317263273</c:v>
                </c:pt>
                <c:pt idx="438">
                  <c:v>-2.7940553757799087</c:v>
                </c:pt>
                <c:pt idx="439">
                  <c:v>-2.8046907338875506</c:v>
                </c:pt>
                <c:pt idx="440">
                  <c:v>-2.8153261060489481</c:v>
                </c:pt>
                <c:pt idx="441">
                  <c:v>-2.825961492263795</c:v>
                </c:pt>
                <c:pt idx="442">
                  <c:v>-2.8365968925317859</c:v>
                </c:pt>
                <c:pt idx="443">
                  <c:v>-2.8472323068526153</c:v>
                </c:pt>
                <c:pt idx="444">
                  <c:v>-2.857867735225978</c:v>
                </c:pt>
                <c:pt idx="445">
                  <c:v>-2.8685031776515681</c:v>
                </c:pt>
                <c:pt idx="446">
                  <c:v>-2.8791386341290801</c:v>
                </c:pt>
                <c:pt idx="447">
                  <c:v>-2.8897741046582084</c:v>
                </c:pt>
                <c:pt idx="448">
                  <c:v>-2.9004095892386479</c:v>
                </c:pt>
                <c:pt idx="449">
                  <c:v>-2.9110450878700926</c:v>
                </c:pt>
                <c:pt idx="450">
                  <c:v>-2.9216806005522371</c:v>
                </c:pt>
                <c:pt idx="451">
                  <c:v>-2.9323161272847758</c:v>
                </c:pt>
                <c:pt idx="452">
                  <c:v>-2.9429516680674035</c:v>
                </c:pt>
                <c:pt idx="453">
                  <c:v>-2.9535872228998143</c:v>
                </c:pt>
                <c:pt idx="454">
                  <c:v>-2.9642227917817028</c:v>
                </c:pt>
                <c:pt idx="455">
                  <c:v>-2.9748583747127637</c:v>
                </c:pt>
                <c:pt idx="456">
                  <c:v>-2.9854939716926912</c:v>
                </c:pt>
                <c:pt idx="457">
                  <c:v>-2.99612958272118</c:v>
                </c:pt>
                <c:pt idx="458">
                  <c:v>-3.0067652077979248</c:v>
                </c:pt>
                <c:pt idx="459">
                  <c:v>-3.0174008469226199</c:v>
                </c:pt>
                <c:pt idx="460">
                  <c:v>-3.0280365000949594</c:v>
                </c:pt>
                <c:pt idx="461">
                  <c:v>-3.0386721673146386</c:v>
                </c:pt>
                <c:pt idx="462">
                  <c:v>-3.0493078485813516</c:v>
                </c:pt>
                <c:pt idx="463">
                  <c:v>-3.0599435438947928</c:v>
                </c:pt>
                <c:pt idx="464">
                  <c:v>-3.0705792532546567</c:v>
                </c:pt>
                <c:pt idx="465">
                  <c:v>-3.0812149766606383</c:v>
                </c:pt>
                <c:pt idx="466">
                  <c:v>-3.0918507141124318</c:v>
                </c:pt>
                <c:pt idx="467">
                  <c:v>-3.102486465609732</c:v>
                </c:pt>
                <c:pt idx="468">
                  <c:v>-3.1131222311522331</c:v>
                </c:pt>
                <c:pt idx="469">
                  <c:v>-3.1237580107396297</c:v>
                </c:pt>
                <c:pt idx="470">
                  <c:v>-3.1343938043716166</c:v>
                </c:pt>
                <c:pt idx="471">
                  <c:v>-3.145029612047888</c:v>
                </c:pt>
                <c:pt idx="472">
                  <c:v>-3.1556654337681387</c:v>
                </c:pt>
                <c:pt idx="473">
                  <c:v>-3.1663012695320631</c:v>
                </c:pt>
                <c:pt idx="474">
                  <c:v>-3.1769371193393563</c:v>
                </c:pt>
                <c:pt idx="475">
                  <c:v>-3.1875729831897122</c:v>
                </c:pt>
                <c:pt idx="476">
                  <c:v>-3.1982088610828256</c:v>
                </c:pt>
                <c:pt idx="477">
                  <c:v>-3.2088447530183912</c:v>
                </c:pt>
                <c:pt idx="478">
                  <c:v>-3.2194806589961038</c:v>
                </c:pt>
                <c:pt idx="479">
                  <c:v>-3.2301165790156574</c:v>
                </c:pt>
                <c:pt idx="480">
                  <c:v>-3.2407525130767469</c:v>
                </c:pt>
                <c:pt idx="481">
                  <c:v>-3.2513884611790669</c:v>
                </c:pt>
                <c:pt idx="482">
                  <c:v>-3.2620244233223121</c:v>
                </c:pt>
                <c:pt idx="483">
                  <c:v>-3.2726603995061767</c:v>
                </c:pt>
                <c:pt idx="484">
                  <c:v>-3.283296389730356</c:v>
                </c:pt>
                <c:pt idx="485">
                  <c:v>-3.293932393994544</c:v>
                </c:pt>
                <c:pt idx="486">
                  <c:v>-3.3045684122984356</c:v>
                </c:pt>
                <c:pt idx="487">
                  <c:v>-3.3152044446417253</c:v>
                </c:pt>
                <c:pt idx="488">
                  <c:v>-3.3258404910241075</c:v>
                </c:pt>
                <c:pt idx="489">
                  <c:v>-3.3364765514452772</c:v>
                </c:pt>
                <c:pt idx="490">
                  <c:v>-3.3471126259049289</c:v>
                </c:pt>
                <c:pt idx="491">
                  <c:v>-3.3577487144027574</c:v>
                </c:pt>
                <c:pt idx="492">
                  <c:v>-3.3683848169384571</c:v>
                </c:pt>
                <c:pt idx="493">
                  <c:v>-3.3790209335117227</c:v>
                </c:pt>
                <c:pt idx="494">
                  <c:v>-3.389657064122249</c:v>
                </c:pt>
                <c:pt idx="495">
                  <c:v>-3.4002932087697304</c:v>
                </c:pt>
                <c:pt idx="496">
                  <c:v>-3.4109293674538614</c:v>
                </c:pt>
                <c:pt idx="497">
                  <c:v>-3.421565540174337</c:v>
                </c:pt>
                <c:pt idx="498">
                  <c:v>-3.4322017269308516</c:v>
                </c:pt>
                <c:pt idx="499">
                  <c:v>-3.4428379277231</c:v>
                </c:pt>
                <c:pt idx="500">
                  <c:v>-3.4534741425507769</c:v>
                </c:pt>
                <c:pt idx="501">
                  <c:v>-3.464110371413577</c:v>
                </c:pt>
                <c:pt idx="502">
                  <c:v>-3.4747466143111949</c:v>
                </c:pt>
                <c:pt idx="503">
                  <c:v>-3.4853828712433255</c:v>
                </c:pt>
                <c:pt idx="504">
                  <c:v>-3.4960191422096631</c:v>
                </c:pt>
                <c:pt idx="505">
                  <c:v>-3.5066554272099029</c:v>
                </c:pt>
                <c:pt idx="506">
                  <c:v>-3.5172917262437391</c:v>
                </c:pt>
                <c:pt idx="507">
                  <c:v>-3.5279280393108663</c:v>
                </c:pt>
                <c:pt idx="508">
                  <c:v>-3.5385643664109798</c:v>
                </c:pt>
                <c:pt idx="509">
                  <c:v>-3.5492007075437737</c:v>
                </c:pt>
                <c:pt idx="510">
                  <c:v>-3.5598370627089428</c:v>
                </c:pt>
                <c:pt idx="511">
                  <c:v>-3.5704734319061822</c:v>
                </c:pt>
                <c:pt idx="512">
                  <c:v>-3.5811098151351861</c:v>
                </c:pt>
                <c:pt idx="513">
                  <c:v>-3.5917462123956496</c:v>
                </c:pt>
                <c:pt idx="514">
                  <c:v>-3.6023826236872676</c:v>
                </c:pt>
                <c:pt idx="515">
                  <c:v>-3.6130190490097345</c:v>
                </c:pt>
                <c:pt idx="516">
                  <c:v>-3.6236554883627448</c:v>
                </c:pt>
                <c:pt idx="517">
                  <c:v>-3.6342919417459933</c:v>
                </c:pt>
                <c:pt idx="518">
                  <c:v>-3.6449284091591752</c:v>
                </c:pt>
                <c:pt idx="519">
                  <c:v>-3.6555648906019851</c:v>
                </c:pt>
                <c:pt idx="520">
                  <c:v>-3.6662013860741176</c:v>
                </c:pt>
                <c:pt idx="521">
                  <c:v>-3.6768378955752672</c:v>
                </c:pt>
                <c:pt idx="522">
                  <c:v>-3.6874744191051287</c:v>
                </c:pt>
                <c:pt idx="523">
                  <c:v>-3.6981109566633972</c:v>
                </c:pt>
                <c:pt idx="524">
                  <c:v>-3.7087475082497674</c:v>
                </c:pt>
                <c:pt idx="525">
                  <c:v>-3.7193840738639339</c:v>
                </c:pt>
                <c:pt idx="526">
                  <c:v>-3.7300206535055915</c:v>
                </c:pt>
                <c:pt idx="527">
                  <c:v>-3.7406572471744353</c:v>
                </c:pt>
                <c:pt idx="528">
                  <c:v>-3.7512938548701595</c:v>
                </c:pt>
                <c:pt idx="529">
                  <c:v>-3.7619304765924593</c:v>
                </c:pt>
                <c:pt idx="530">
                  <c:v>-3.7725671123410289</c:v>
                </c:pt>
                <c:pt idx="531">
                  <c:v>-3.7832037621155639</c:v>
                </c:pt>
                <c:pt idx="532">
                  <c:v>-3.7938404259157585</c:v>
                </c:pt>
                <c:pt idx="533">
                  <c:v>-3.8044771037413079</c:v>
                </c:pt>
                <c:pt idx="534">
                  <c:v>-3.8151137955919063</c:v>
                </c:pt>
                <c:pt idx="535">
                  <c:v>-3.8257505014672493</c:v>
                </c:pt>
                <c:pt idx="536">
                  <c:v>-3.8363872213670311</c:v>
                </c:pt>
                <c:pt idx="537">
                  <c:v>-3.8470239552909464</c:v>
                </c:pt>
                <c:pt idx="538">
                  <c:v>-3.8576607032386905</c:v>
                </c:pt>
                <c:pt idx="539">
                  <c:v>-3.8682974652099578</c:v>
                </c:pt>
                <c:pt idx="540">
                  <c:v>-3.8789342412044436</c:v>
                </c:pt>
                <c:pt idx="541">
                  <c:v>-3.8895710312218421</c:v>
                </c:pt>
                <c:pt idx="542">
                  <c:v>-3.9002078352618486</c:v>
                </c:pt>
                <c:pt idx="543">
                  <c:v>-3.9108446533241579</c:v>
                </c:pt>
                <c:pt idx="544">
                  <c:v>-3.9214814854084645</c:v>
                </c:pt>
                <c:pt idx="545">
                  <c:v>-3.9321183315144634</c:v>
                </c:pt>
                <c:pt idx="546">
                  <c:v>-3.9427551916418495</c:v>
                </c:pt>
                <c:pt idx="547">
                  <c:v>-3.9533920657903177</c:v>
                </c:pt>
                <c:pt idx="548">
                  <c:v>-3.9640289539595628</c:v>
                </c:pt>
                <c:pt idx="549">
                  <c:v>-3.9746658561492798</c:v>
                </c:pt>
                <c:pt idx="550">
                  <c:v>-3.9853027723591632</c:v>
                </c:pt>
                <c:pt idx="551">
                  <c:v>-3.9959397025889083</c:v>
                </c:pt>
                <c:pt idx="552">
                  <c:v>-4.0065766468382096</c:v>
                </c:pt>
                <c:pt idx="553">
                  <c:v>-4.017213605106762</c:v>
                </c:pt>
                <c:pt idx="554">
                  <c:v>-4.0278505773942603</c:v>
                </c:pt>
                <c:pt idx="555">
                  <c:v>-4.0384875637004001</c:v>
                </c:pt>
                <c:pt idx="556">
                  <c:v>-4.0491245640248756</c:v>
                </c:pt>
                <c:pt idx="557">
                  <c:v>-4.0597615783673815</c:v>
                </c:pt>
                <c:pt idx="558">
                  <c:v>-4.070398606727613</c:v>
                </c:pt>
                <c:pt idx="559">
                  <c:v>-4.0810356491052646</c:v>
                </c:pt>
                <c:pt idx="560">
                  <c:v>-4.0916727055000317</c:v>
                </c:pt>
                <c:pt idx="561">
                  <c:v>-4.1023097759116087</c:v>
                </c:pt>
                <c:pt idx="562">
                  <c:v>-4.112946860339691</c:v>
                </c:pt>
                <c:pt idx="563">
                  <c:v>-4.123583958783974</c:v>
                </c:pt>
                <c:pt idx="564">
                  <c:v>-4.1342210712441512</c:v>
                </c:pt>
                <c:pt idx="565">
                  <c:v>-4.1448581977199188</c:v>
                </c:pt>
                <c:pt idx="566">
                  <c:v>-4.1554953382109714</c:v>
                </c:pt>
                <c:pt idx="567">
                  <c:v>-4.1661324927170034</c:v>
                </c:pt>
                <c:pt idx="568">
                  <c:v>-4.1767696612377101</c:v>
                </c:pt>
                <c:pt idx="569">
                  <c:v>-4.187406843772786</c:v>
                </c:pt>
                <c:pt idx="570">
                  <c:v>-4.1980440403219266</c:v>
                </c:pt>
                <c:pt idx="571">
                  <c:v>-4.2086812508848261</c:v>
                </c:pt>
                <c:pt idx="572">
                  <c:v>-4.2193184754611801</c:v>
                </c:pt>
                <c:pt idx="573">
                  <c:v>-4.2299557140506838</c:v>
                </c:pt>
                <c:pt idx="574">
                  <c:v>-4.2405929666530318</c:v>
                </c:pt>
                <c:pt idx="575">
                  <c:v>-4.2512302332679184</c:v>
                </c:pt>
                <c:pt idx="576">
                  <c:v>-4.261867513895039</c:v>
                </c:pt>
                <c:pt idx="577">
                  <c:v>-4.2725048085340891</c:v>
                </c:pt>
                <c:pt idx="578">
                  <c:v>-4.283142117184763</c:v>
                </c:pt>
                <c:pt idx="579">
                  <c:v>-4.2937794398467561</c:v>
                </c:pt>
                <c:pt idx="580">
                  <c:v>-4.304416776519763</c:v>
                </c:pt>
                <c:pt idx="581">
                  <c:v>-4.3150541272034788</c:v>
                </c:pt>
                <c:pt idx="582">
                  <c:v>-4.3256914918975991</c:v>
                </c:pt>
                <c:pt idx="583">
                  <c:v>-4.3363288706018182</c:v>
                </c:pt>
                <c:pt idx="584">
                  <c:v>-4.3469662633158306</c:v>
                </c:pt>
                <c:pt idx="585">
                  <c:v>-4.3576036700393326</c:v>
                </c:pt>
                <c:pt idx="586">
                  <c:v>-4.3682410907720177</c:v>
                </c:pt>
                <c:pt idx="587">
                  <c:v>-4.3788785255135823</c:v>
                </c:pt>
                <c:pt idx="588">
                  <c:v>-4.3895159742637206</c:v>
                </c:pt>
                <c:pt idx="589">
                  <c:v>-4.4001534370221274</c:v>
                </c:pt>
                <c:pt idx="590">
                  <c:v>-4.4107909137884986</c:v>
                </c:pt>
                <c:pt idx="591">
                  <c:v>-4.4214284045625281</c:v>
                </c:pt>
                <c:pt idx="592">
                  <c:v>-4.4320659093439119</c:v>
                </c:pt>
                <c:pt idx="593">
                  <c:v>-4.4427034281323445</c:v>
                </c:pt>
                <c:pt idx="594">
                  <c:v>-4.4533409609275214</c:v>
                </c:pt>
                <c:pt idx="595">
                  <c:v>-4.463978507729137</c:v>
                </c:pt>
                <c:pt idx="596">
                  <c:v>-4.4746160685368865</c:v>
                </c:pt>
                <c:pt idx="597">
                  <c:v>-4.4852536433504646</c:v>
                </c:pt>
                <c:pt idx="598">
                  <c:v>-4.4958912321695674</c:v>
                </c:pt>
                <c:pt idx="599">
                  <c:v>-4.5065288349938895</c:v>
                </c:pt>
                <c:pt idx="600">
                  <c:v>-4.5171664518231252</c:v>
                </c:pt>
                <c:pt idx="601">
                  <c:v>-4.5278040826569699</c:v>
                </c:pt>
                <c:pt idx="602">
                  <c:v>-4.538441727495119</c:v>
                </c:pt>
                <c:pt idx="603">
                  <c:v>-4.5490793863372669</c:v>
                </c:pt>
                <c:pt idx="604">
                  <c:v>-4.55971705918311</c:v>
                </c:pt>
                <c:pt idx="605">
                  <c:v>-4.5703547460323417</c:v>
                </c:pt>
                <c:pt idx="606">
                  <c:v>-4.5809924468846583</c:v>
                </c:pt>
                <c:pt idx="607">
                  <c:v>-4.5916301617397544</c:v>
                </c:pt>
                <c:pt idx="608">
                  <c:v>-4.6022678905973251</c:v>
                </c:pt>
                <c:pt idx="609">
                  <c:v>-4.6129056334570659</c:v>
                </c:pt>
                <c:pt idx="610">
                  <c:v>-4.6235433903186713</c:v>
                </c:pt>
                <c:pt idx="611">
                  <c:v>-4.6341811611818367</c:v>
                </c:pt>
                <c:pt idx="612">
                  <c:v>-4.6448189460462563</c:v>
                </c:pt>
                <c:pt idx="613">
                  <c:v>-4.6554567449116266</c:v>
                </c:pt>
                <c:pt idx="614">
                  <c:v>-4.666094557777642</c:v>
                </c:pt>
                <c:pt idx="615">
                  <c:v>-4.676732384643997</c:v>
                </c:pt>
                <c:pt idx="616">
                  <c:v>-4.6873702255103877</c:v>
                </c:pt>
                <c:pt idx="617">
                  <c:v>-4.6980080803765087</c:v>
                </c:pt>
                <c:pt idx="618">
                  <c:v>-4.7086459492420554</c:v>
                </c:pt>
                <c:pt idx="619">
                  <c:v>-4.719283832106723</c:v>
                </c:pt>
                <c:pt idx="620">
                  <c:v>-4.729921728970206</c:v>
                </c:pt>
                <c:pt idx="621">
                  <c:v>-4.7405596398321999</c:v>
                </c:pt>
                <c:pt idx="622">
                  <c:v>-4.7511975646923998</c:v>
                </c:pt>
                <c:pt idx="623">
                  <c:v>-4.7618355035505013</c:v>
                </c:pt>
                <c:pt idx="624">
                  <c:v>-4.7724734564061988</c:v>
                </c:pt>
                <c:pt idx="625">
                  <c:v>-4.7831114232591876</c:v>
                </c:pt>
                <c:pt idx="626">
                  <c:v>-4.7937494041091631</c:v>
                </c:pt>
                <c:pt idx="627">
                  <c:v>-4.8043873989558206</c:v>
                </c:pt>
                <c:pt idx="628">
                  <c:v>-4.8150254077988546</c:v>
                </c:pt>
                <c:pt idx="629">
                  <c:v>-4.8256634306379604</c:v>
                </c:pt>
                <c:pt idx="630">
                  <c:v>-4.8363014674728335</c:v>
                </c:pt>
                <c:pt idx="631">
                  <c:v>-4.8469395183031692</c:v>
                </c:pt>
                <c:pt idx="632">
                  <c:v>-4.8575775831286618</c:v>
                </c:pt>
                <c:pt idx="633">
                  <c:v>-4.8682156619490078</c:v>
                </c:pt>
                <c:pt idx="634">
                  <c:v>-4.8788537547639015</c:v>
                </c:pt>
                <c:pt idx="635">
                  <c:v>-4.8894918615730383</c:v>
                </c:pt>
                <c:pt idx="636">
                  <c:v>-4.9001299823761135</c:v>
                </c:pt>
                <c:pt idx="637">
                  <c:v>-4.9107681171728217</c:v>
                </c:pt>
                <c:pt idx="638">
                  <c:v>-4.9214062659628581</c:v>
                </c:pt>
                <c:pt idx="639">
                  <c:v>-4.9320444287459182</c:v>
                </c:pt>
                <c:pt idx="640">
                  <c:v>-4.9426826055216972</c:v>
                </c:pt>
                <c:pt idx="641">
                  <c:v>-4.9533207962898906</c:v>
                </c:pt>
                <c:pt idx="642">
                  <c:v>-4.9639590010501937</c:v>
                </c:pt>
                <c:pt idx="643">
                  <c:v>-4.974597219802301</c:v>
                </c:pt>
                <c:pt idx="644">
                  <c:v>-4.9852354525459086</c:v>
                </c:pt>
                <c:pt idx="645">
                  <c:v>-4.9958736992807111</c:v>
                </c:pt>
                <c:pt idx="646">
                  <c:v>-5.0065119600064039</c:v>
                </c:pt>
                <c:pt idx="647">
                  <c:v>-5.0171502347226813</c:v>
                </c:pt>
                <c:pt idx="648">
                  <c:v>-5.0277885234292397</c:v>
                </c:pt>
                <c:pt idx="649">
                  <c:v>-5.0384268261257743</c:v>
                </c:pt>
                <c:pt idx="650">
                  <c:v>-5.0490651428119797</c:v>
                </c:pt>
                <c:pt idx="651">
                  <c:v>-5.0597034734875512</c:v>
                </c:pt>
                <c:pt idx="652">
                  <c:v>-5.0703418181521842</c:v>
                </c:pt>
                <c:pt idx="653">
                  <c:v>-5.080980176805574</c:v>
                </c:pt>
                <c:pt idx="654">
                  <c:v>-5.091618549447416</c:v>
                </c:pt>
                <c:pt idx="655">
                  <c:v>-5.1022569360774055</c:v>
                </c:pt>
                <c:pt idx="656">
                  <c:v>-5.1128953366952379</c:v>
                </c:pt>
                <c:pt idx="657">
                  <c:v>-5.1235337513006076</c:v>
                </c:pt>
                <c:pt idx="658">
                  <c:v>-5.134172179893211</c:v>
                </c:pt>
                <c:pt idx="659">
                  <c:v>-5.1448106224727423</c:v>
                </c:pt>
                <c:pt idx="660">
                  <c:v>-5.1554490790388972</c:v>
                </c:pt>
                <c:pt idx="661">
                  <c:v>-5.1660875495913707</c:v>
                </c:pt>
                <c:pt idx="662">
                  <c:v>-5.1767260341298584</c:v>
                </c:pt>
                <c:pt idx="663">
                  <c:v>-5.1873645326540556</c:v>
                </c:pt>
                <c:pt idx="664">
                  <c:v>-5.1980030451636576</c:v>
                </c:pt>
                <c:pt idx="665">
                  <c:v>-5.2086415716583598</c:v>
                </c:pt>
                <c:pt idx="666">
                  <c:v>-5.2192801121378576</c:v>
                </c:pt>
                <c:pt idx="667">
                  <c:v>-5.2299186666018453</c:v>
                </c:pt>
                <c:pt idx="668">
                  <c:v>-5.2405572350500194</c:v>
                </c:pt>
                <c:pt idx="669">
                  <c:v>-5.251195817482075</c:v>
                </c:pt>
                <c:pt idx="670">
                  <c:v>-5.2618344138977067</c:v>
                </c:pt>
                <c:pt idx="671">
                  <c:v>-5.2724730242966107</c:v>
                </c:pt>
                <c:pt idx="672">
                  <c:v>-5.2831116486784815</c:v>
                </c:pt>
                <c:pt idx="673">
                  <c:v>-5.2937502870430144</c:v>
                </c:pt>
                <c:pt idx="674">
                  <c:v>-5.3043889393899057</c:v>
                </c:pt>
                <c:pt idx="675">
                  <c:v>-5.3150276057188499</c:v>
                </c:pt>
                <c:pt idx="676">
                  <c:v>-5.3256662860295423</c:v>
                </c:pt>
                <c:pt idx="677">
                  <c:v>-5.3363049803216791</c:v>
                </c:pt>
                <c:pt idx="678">
                  <c:v>-5.3469436885949548</c:v>
                </c:pt>
                <c:pt idx="679">
                  <c:v>-5.3575824108490648</c:v>
                </c:pt>
                <c:pt idx="680">
                  <c:v>-5.3682211470837045</c:v>
                </c:pt>
                <c:pt idx="681">
                  <c:v>-5.3788598972985691</c:v>
                </c:pt>
                <c:pt idx="682">
                  <c:v>-5.3894986614933549</c:v>
                </c:pt>
                <c:pt idx="683">
                  <c:v>-5.4001374396677564</c:v>
                </c:pt>
                <c:pt idx="684">
                  <c:v>-5.4107762318214689</c:v>
                </c:pt>
                <c:pt idx="685">
                  <c:v>-5.4214150379541879</c:v>
                </c:pt>
                <c:pt idx="686">
                  <c:v>-5.4320538580656086</c:v>
                </c:pt>
                <c:pt idx="687">
                  <c:v>-5.4426926921554273</c:v>
                </c:pt>
                <c:pt idx="688">
                  <c:v>-5.4533315402233384</c:v>
                </c:pt>
                <c:pt idx="689">
                  <c:v>-5.4639704022690374</c:v>
                </c:pt>
                <c:pt idx="690">
                  <c:v>-5.4746092782922204</c:v>
                </c:pt>
                <c:pt idx="691">
                  <c:v>-5.485248168292582</c:v>
                </c:pt>
                <c:pt idx="692">
                  <c:v>-5.4958870722698174</c:v>
                </c:pt>
                <c:pt idx="693">
                  <c:v>-5.506525990223623</c:v>
                </c:pt>
                <c:pt idx="694">
                  <c:v>-5.5171649221536931</c:v>
                </c:pt>
                <c:pt idx="695">
                  <c:v>-5.5278038680597241</c:v>
                </c:pt>
                <c:pt idx="696">
                  <c:v>-5.5384428279414104</c:v>
                </c:pt>
                <c:pt idx="697">
                  <c:v>-5.5490818017984482</c:v>
                </c:pt>
                <c:pt idx="698">
                  <c:v>-5.559720789630533</c:v>
                </c:pt>
                <c:pt idx="699">
                  <c:v>-5.5703597914373599</c:v>
                </c:pt>
                <c:pt idx="700">
                  <c:v>-5.5809988072186236</c:v>
                </c:pt>
                <c:pt idx="701">
                  <c:v>-5.5916378369740203</c:v>
                </c:pt>
                <c:pt idx="702">
                  <c:v>-5.6022768807032453</c:v>
                </c:pt>
                <c:pt idx="703">
                  <c:v>-5.6129159384059948</c:v>
                </c:pt>
                <c:pt idx="704">
                  <c:v>-5.6235550100819633</c:v>
                </c:pt>
                <c:pt idx="705">
                  <c:v>-5.6341940957308463</c:v>
                </c:pt>
                <c:pt idx="706">
                  <c:v>-5.644833195352339</c:v>
                </c:pt>
                <c:pt idx="707">
                  <c:v>-5.6554723089461376</c:v>
                </c:pt>
                <c:pt idx="708">
                  <c:v>-5.6661114365119376</c:v>
                </c:pt>
                <c:pt idx="709">
                  <c:v>-5.6767505780494334</c:v>
                </c:pt>
                <c:pt idx="710">
                  <c:v>-5.6873897335583212</c:v>
                </c:pt>
                <c:pt idx="711">
                  <c:v>-5.6980289030382965</c:v>
                </c:pt>
                <c:pt idx="712">
                  <c:v>-5.7086680864890544</c:v>
                </c:pt>
                <c:pt idx="713">
                  <c:v>-5.7193072839102905</c:v>
                </c:pt>
                <c:pt idx="714">
                  <c:v>-5.729946495301701</c:v>
                </c:pt>
                <c:pt idx="715">
                  <c:v>-5.7405857206629802</c:v>
                </c:pt>
                <c:pt idx="716">
                  <c:v>-5.7512249599938245</c:v>
                </c:pt>
                <c:pt idx="717">
                  <c:v>-5.7618642132939293</c:v>
                </c:pt>
                <c:pt idx="718">
                  <c:v>-5.7725034805629898</c:v>
                </c:pt>
                <c:pt idx="719">
                  <c:v>-5.7831427618007014</c:v>
                </c:pt>
                <c:pt idx="720">
                  <c:v>-5.7937820570067595</c:v>
                </c:pt>
                <c:pt idx="721">
                  <c:v>-5.8044213661808595</c:v>
                </c:pt>
                <c:pt idx="722">
                  <c:v>-5.8150606893226975</c:v>
                </c:pt>
                <c:pt idx="723">
                  <c:v>-5.8257000264319689</c:v>
                </c:pt>
                <c:pt idx="724">
                  <c:v>-5.8363393775083692</c:v>
                </c:pt>
                <c:pt idx="725">
                  <c:v>-5.8469787425515936</c:v>
                </c:pt>
                <c:pt idx="726">
                  <c:v>-5.8576181215613374</c:v>
                </c:pt>
                <c:pt idx="727">
                  <c:v>-5.8682575145372962</c:v>
                </c:pt>
                <c:pt idx="728">
                  <c:v>-5.878896921479166</c:v>
                </c:pt>
                <c:pt idx="729">
                  <c:v>-5.8895363423866423</c:v>
                </c:pt>
                <c:pt idx="730">
                  <c:v>-5.9001757772594203</c:v>
                </c:pt>
                <c:pt idx="731">
                  <c:v>-5.9108152260971956</c:v>
                </c:pt>
                <c:pt idx="732">
                  <c:v>-5.9214546888996642</c:v>
                </c:pt>
                <c:pt idx="733">
                  <c:v>-5.9320941656665216</c:v>
                </c:pt>
                <c:pt idx="734">
                  <c:v>-5.9427336563974622</c:v>
                </c:pt>
                <c:pt idx="735">
                  <c:v>-5.9533731610921832</c:v>
                </c:pt>
                <c:pt idx="736">
                  <c:v>-5.964012679750379</c:v>
                </c:pt>
                <c:pt idx="737">
                  <c:v>-5.9746522123717458</c:v>
                </c:pt>
                <c:pt idx="738">
                  <c:v>-5.9852917589559782</c:v>
                </c:pt>
                <c:pt idx="739">
                  <c:v>-5.9959313195027724</c:v>
                </c:pt>
                <c:pt idx="740">
                  <c:v>-6.0065708940118245</c:v>
                </c:pt>
                <c:pt idx="741">
                  <c:v>-6.0172104824828292</c:v>
                </c:pt>
                <c:pt idx="742">
                  <c:v>-6.0278500849154826</c:v>
                </c:pt>
                <c:pt idx="743">
                  <c:v>-6.03848970130948</c:v>
                </c:pt>
                <c:pt idx="744">
                  <c:v>-6.0491293316645169</c:v>
                </c:pt>
                <c:pt idx="745">
                  <c:v>-6.0597689759802895</c:v>
                </c:pt>
                <c:pt idx="746">
                  <c:v>-6.0704086342564931</c:v>
                </c:pt>
                <c:pt idx="747">
                  <c:v>-6.0810483064928231</c:v>
                </c:pt>
                <c:pt idx="748">
                  <c:v>-6.0916879926889749</c:v>
                </c:pt>
                <c:pt idx="749">
                  <c:v>-6.1023276928446446</c:v>
                </c:pt>
                <c:pt idx="750">
                  <c:v>-6.1129674069595277</c:v>
                </c:pt>
                <c:pt idx="751">
                  <c:v>-6.1236071350333194</c:v>
                </c:pt>
                <c:pt idx="752">
                  <c:v>-6.1342468770657161</c:v>
                </c:pt>
                <c:pt idx="753">
                  <c:v>-6.1448866330564131</c:v>
                </c:pt>
                <c:pt idx="754">
                  <c:v>-6.1555264030051058</c:v>
                </c:pt>
                <c:pt idx="755">
                  <c:v>-6.1661661869114894</c:v>
                </c:pt>
                <c:pt idx="756">
                  <c:v>-6.1768059847752603</c:v>
                </c:pt>
                <c:pt idx="757">
                  <c:v>-6.1874457965961138</c:v>
                </c:pt>
                <c:pt idx="758">
                  <c:v>-6.1980856223737462</c:v>
                </c:pt>
                <c:pt idx="759">
                  <c:v>-6.2087254621078527</c:v>
                </c:pt>
                <c:pt idx="760">
                  <c:v>-6.2193653157981288</c:v>
                </c:pt>
                <c:pt idx="761">
                  <c:v>-6.2300051834442698</c:v>
                </c:pt>
                <c:pt idx="762">
                  <c:v>-6.2406450650459719</c:v>
                </c:pt>
                <c:pt idx="763">
                  <c:v>-6.2512849606029306</c:v>
                </c:pt>
                <c:pt idx="764">
                  <c:v>-6.2619248701148411</c:v>
                </c:pt>
                <c:pt idx="765">
                  <c:v>-6.2725647935813997</c:v>
                </c:pt>
                <c:pt idx="766">
                  <c:v>-6.2832047310023018</c:v>
                </c:pt>
                <c:pt idx="767">
                  <c:v>-6.2938446823772436</c:v>
                </c:pt>
                <c:pt idx="768">
                  <c:v>-6.3044846477059204</c:v>
                </c:pt>
                <c:pt idx="769">
                  <c:v>-6.3151246269880277</c:v>
                </c:pt>
                <c:pt idx="770">
                  <c:v>-6.3257646202232607</c:v>
                </c:pt>
                <c:pt idx="771">
                  <c:v>-6.3364046274113157</c:v>
                </c:pt>
                <c:pt idx="772">
                  <c:v>-6.347044648551889</c:v>
                </c:pt>
                <c:pt idx="773">
                  <c:v>-6.357684683644675</c:v>
                </c:pt>
                <c:pt idx="774">
                  <c:v>-6.3683247326893708</c:v>
                </c:pt>
                <c:pt idx="775">
                  <c:v>-6.378964795685671</c:v>
                </c:pt>
                <c:pt idx="776">
                  <c:v>-6.3896048726332717</c:v>
                </c:pt>
                <c:pt idx="777">
                  <c:v>-6.4002449635318683</c:v>
                </c:pt>
                <c:pt idx="778">
                  <c:v>-6.4108850683811571</c:v>
                </c:pt>
                <c:pt idx="779">
                  <c:v>-6.4215251871808334</c:v>
                </c:pt>
                <c:pt idx="780">
                  <c:v>-6.4321653199305935</c:v>
                </c:pt>
                <c:pt idx="781">
                  <c:v>-6.4428054666301326</c:v>
                </c:pt>
                <c:pt idx="782">
                  <c:v>-6.4534456272791463</c:v>
                </c:pt>
                <c:pt idx="783">
                  <c:v>-6.4640858018773306</c:v>
                </c:pt>
                <c:pt idx="784">
                  <c:v>-6.474725990424381</c:v>
                </c:pt>
                <c:pt idx="785">
                  <c:v>-6.4853661929199937</c:v>
                </c:pt>
                <c:pt idx="786">
                  <c:v>-6.4960064093638641</c:v>
                </c:pt>
                <c:pt idx="787">
                  <c:v>-6.5066466397556875</c:v>
                </c:pt>
                <c:pt idx="788">
                  <c:v>-6.5172868840951601</c:v>
                </c:pt>
                <c:pt idx="789">
                  <c:v>-6.5279271423819782</c:v>
                </c:pt>
                <c:pt idx="790">
                  <c:v>-6.5385674146158372</c:v>
                </c:pt>
                <c:pt idx="791">
                  <c:v>-6.5492077007964324</c:v>
                </c:pt>
                <c:pt idx="792">
                  <c:v>-6.5598480009234601</c:v>
                </c:pt>
                <c:pt idx="793">
                  <c:v>-6.5704883149966156</c:v>
                </c:pt>
                <c:pt idx="794">
                  <c:v>-6.5811286430155951</c:v>
                </c:pt>
                <c:pt idx="795">
                  <c:v>-6.591768984980094</c:v>
                </c:pt>
                <c:pt idx="796">
                  <c:v>-6.6024093408898086</c:v>
                </c:pt>
                <c:pt idx="797">
                  <c:v>-6.6130497107444342</c:v>
                </c:pt>
                <c:pt idx="798">
                  <c:v>-6.623690094543667</c:v>
                </c:pt>
                <c:pt idx="799">
                  <c:v>-6.6343304922872024</c:v>
                </c:pt>
                <c:pt idx="800">
                  <c:v>-6.6449709039747367</c:v>
                </c:pt>
                <c:pt idx="801">
                  <c:v>-6.6556113296059651</c:v>
                </c:pt>
                <c:pt idx="802">
                  <c:v>-6.666251769180584</c:v>
                </c:pt>
                <c:pt idx="803">
                  <c:v>-6.6768922226982887</c:v>
                </c:pt>
                <c:pt idx="804">
                  <c:v>-6.6875326901587746</c:v>
                </c:pt>
                <c:pt idx="805">
                  <c:v>-6.6981731715617387</c:v>
                </c:pt>
                <c:pt idx="806">
                  <c:v>-6.7088136669068765</c:v>
                </c:pt>
                <c:pt idx="807">
                  <c:v>-6.7194541761938833</c:v>
                </c:pt>
                <c:pt idx="808">
                  <c:v>-6.7300946994224553</c:v>
                </c:pt>
                <c:pt idx="809">
                  <c:v>-6.7407352365922879</c:v>
                </c:pt>
                <c:pt idx="810">
                  <c:v>-6.7513757877030773</c:v>
                </c:pt>
                <c:pt idx="811">
                  <c:v>-6.762016352754519</c:v>
                </c:pt>
                <c:pt idx="812">
                  <c:v>-6.772656931746309</c:v>
                </c:pt>
                <c:pt idx="813">
                  <c:v>-6.7832975246781437</c:v>
                </c:pt>
                <c:pt idx="814">
                  <c:v>-6.7939381315497185</c:v>
                </c:pt>
                <c:pt idx="815">
                  <c:v>-6.8045787523607295</c:v>
                </c:pt>
                <c:pt idx="816">
                  <c:v>-6.8152193871108722</c:v>
                </c:pt>
                <c:pt idx="817">
                  <c:v>-6.8258600357998427</c:v>
                </c:pt>
                <c:pt idx="818">
                  <c:v>-6.8365006984273364</c:v>
                </c:pt>
                <c:pt idx="819">
                  <c:v>-6.8471413749930496</c:v>
                </c:pt>
                <c:pt idx="820">
                  <c:v>-6.8577820654966786</c:v>
                </c:pt>
                <c:pt idx="821">
                  <c:v>-6.8684227699379186</c:v>
                </c:pt>
                <c:pt idx="822">
                  <c:v>-6.8790634883164659</c:v>
                </c:pt>
                <c:pt idx="823">
                  <c:v>-6.8897042206320158</c:v>
                </c:pt>
                <c:pt idx="824">
                  <c:v>-6.9003449668842647</c:v>
                </c:pt>
                <c:pt idx="825">
                  <c:v>-6.9109857270729078</c:v>
                </c:pt>
                <c:pt idx="826">
                  <c:v>-6.9216265011976414</c:v>
                </c:pt>
                <c:pt idx="827">
                  <c:v>-6.9322672892581618</c:v>
                </c:pt>
                <c:pt idx="828">
                  <c:v>-6.9429080912541652</c:v>
                </c:pt>
                <c:pt idx="829">
                  <c:v>-6.9535489071853469</c:v>
                </c:pt>
                <c:pt idx="830">
                  <c:v>-6.9641897370514023</c:v>
                </c:pt>
                <c:pt idx="831">
                  <c:v>-6.9748305808520277</c:v>
                </c:pt>
                <c:pt idx="832">
                  <c:v>-6.9854714385869192</c:v>
                </c:pt>
                <c:pt idx="833">
                  <c:v>-6.9961123102557732</c:v>
                </c:pt>
                <c:pt idx="834">
                  <c:v>-7.0067531958582849</c:v>
                </c:pt>
                <c:pt idx="835">
                  <c:v>-7.0173940953941507</c:v>
                </c:pt>
                <c:pt idx="836">
                  <c:v>-7.0280350088630659</c:v>
                </c:pt>
                <c:pt idx="837">
                  <c:v>-7.0386759362647267</c:v>
                </c:pt>
                <c:pt idx="838">
                  <c:v>-7.0493168775988293</c:v>
                </c:pt>
                <c:pt idx="839">
                  <c:v>-7.0599578328650701</c:v>
                </c:pt>
                <c:pt idx="840">
                  <c:v>-7.0705988020631443</c:v>
                </c:pt>
                <c:pt idx="841">
                  <c:v>-7.0812397851927473</c:v>
                </c:pt>
                <c:pt idx="842">
                  <c:v>-7.0918807822535763</c:v>
                </c:pt>
                <c:pt idx="843">
                  <c:v>-7.1025217932453266</c:v>
                </c:pt>
                <c:pt idx="844">
                  <c:v>-7.1131628181676945</c:v>
                </c:pt>
                <c:pt idx="845">
                  <c:v>-7.1238038570203752</c:v>
                </c:pt>
                <c:pt idx="846">
                  <c:v>-7.134444909803066</c:v>
                </c:pt>
                <c:pt idx="847">
                  <c:v>-7.1450859765154613</c:v>
                </c:pt>
                <c:pt idx="848">
                  <c:v>-7.1557270571572582</c:v>
                </c:pt>
                <c:pt idx="849">
                  <c:v>-7.1663681517281521</c:v>
                </c:pt>
                <c:pt idx="850">
                  <c:v>-7.1770092602278392</c:v>
                </c:pt>
                <c:pt idx="851">
                  <c:v>-7.1876503826560159</c:v>
                </c:pt>
                <c:pt idx="852">
                  <c:v>-7.1982915190123782</c:v>
                </c:pt>
                <c:pt idx="853">
                  <c:v>-7.2089326692966216</c:v>
                </c:pt>
                <c:pt idx="854">
                  <c:v>-7.2195738335084423</c:v>
                </c:pt>
                <c:pt idx="855">
                  <c:v>-7.2302150116475357</c:v>
                </c:pt>
                <c:pt idx="856">
                  <c:v>-7.2408562037135988</c:v>
                </c:pt>
                <c:pt idx="857">
                  <c:v>-7.2514974097063272</c:v>
                </c:pt>
                <c:pt idx="858">
                  <c:v>-7.2621386296254169</c:v>
                </c:pt>
                <c:pt idx="859">
                  <c:v>-7.2727798634705634</c:v>
                </c:pt>
                <c:pt idx="860">
                  <c:v>-7.2834211112414629</c:v>
                </c:pt>
                <c:pt idx="861">
                  <c:v>-7.2940623729378125</c:v>
                </c:pt>
                <c:pt idx="862">
                  <c:v>-7.3047036485593067</c:v>
                </c:pt>
                <c:pt idx="863">
                  <c:v>-7.3153449381056426</c:v>
                </c:pt>
                <c:pt idx="864">
                  <c:v>-7.3259862415765156</c:v>
                </c:pt>
                <c:pt idx="865">
                  <c:v>-7.3366275589716228</c:v>
                </c:pt>
                <c:pt idx="866">
                  <c:v>-7.3472688902906595</c:v>
                </c:pt>
                <c:pt idx="867">
                  <c:v>-7.3579102355333212</c:v>
                </c:pt>
                <c:pt idx="868">
                  <c:v>-7.368551594699305</c:v>
                </c:pt>
                <c:pt idx="869">
                  <c:v>-7.3791929677883061</c:v>
                </c:pt>
                <c:pt idx="870">
                  <c:v>-7.3898343548000209</c:v>
                </c:pt>
                <c:pt idx="871">
                  <c:v>-7.4004757557341456</c:v>
                </c:pt>
                <c:pt idx="872">
                  <c:v>-7.4111171705903764</c:v>
                </c:pt>
                <c:pt idx="873">
                  <c:v>-7.4217585993684088</c:v>
                </c:pt>
                <c:pt idx="874">
                  <c:v>-7.4324000420679397</c:v>
                </c:pt>
                <c:pt idx="875">
                  <c:v>-7.4430414986886646</c:v>
                </c:pt>
                <c:pt idx="876">
                  <c:v>-7.4536829692302797</c:v>
                </c:pt>
                <c:pt idx="877">
                  <c:v>-7.4643244536924813</c:v>
                </c:pt>
                <c:pt idx="878">
                  <c:v>-7.4749659520749647</c:v>
                </c:pt>
                <c:pt idx="879">
                  <c:v>-7.4856074643774271</c:v>
                </c:pt>
                <c:pt idx="880">
                  <c:v>-7.4962489905995637</c:v>
                </c:pt>
                <c:pt idx="881">
                  <c:v>-7.5068905307410709</c:v>
                </c:pt>
                <c:pt idx="882">
                  <c:v>-7.5175320848016449</c:v>
                </c:pt>
                <c:pt idx="883">
                  <c:v>-7.5281736527809819</c:v>
                </c:pt>
                <c:pt idx="884">
                  <c:v>-7.5388152346787782</c:v>
                </c:pt>
                <c:pt idx="885">
                  <c:v>-7.5494568304947292</c:v>
                </c:pt>
                <c:pt idx="886">
                  <c:v>-7.5600984402285318</c:v>
                </c:pt>
                <c:pt idx="887">
                  <c:v>-7.5707400638798816</c:v>
                </c:pt>
                <c:pt idx="888">
                  <c:v>-7.5813817014484748</c:v>
                </c:pt>
                <c:pt idx="889">
                  <c:v>-7.5920233529340075</c:v>
                </c:pt>
                <c:pt idx="890">
                  <c:v>-7.6026650183361761</c:v>
                </c:pt>
                <c:pt idx="891">
                  <c:v>-7.6133066976546768</c:v>
                </c:pt>
                <c:pt idx="892">
                  <c:v>-7.6239483908892058</c:v>
                </c:pt>
                <c:pt idx="893">
                  <c:v>-7.6345900980394585</c:v>
                </c:pt>
                <c:pt idx="894">
                  <c:v>-7.6452318191051321</c:v>
                </c:pt>
                <c:pt idx="895">
                  <c:v>-7.6558735540859217</c:v>
                </c:pt>
                <c:pt idx="896">
                  <c:v>-7.6665153029815238</c:v>
                </c:pt>
                <c:pt idx="897">
                  <c:v>-7.6771570657916346</c:v>
                </c:pt>
                <c:pt idx="898">
                  <c:v>-7.6877988425159502</c:v>
                </c:pt>
                <c:pt idx="899">
                  <c:v>-7.698440633154167</c:v>
                </c:pt>
                <c:pt idx="900">
                  <c:v>-7.7090824377059812</c:v>
                </c:pt>
                <c:pt idx="901">
                  <c:v>-7.719724256171089</c:v>
                </c:pt>
                <c:pt idx="902">
                  <c:v>-7.7303660885491867</c:v>
                </c:pt>
                <c:pt idx="903">
                  <c:v>-7.7410079348399705</c:v>
                </c:pt>
                <c:pt idx="904">
                  <c:v>-7.7516497950431358</c:v>
                </c:pt>
                <c:pt idx="905">
                  <c:v>-7.7622916691583796</c:v>
                </c:pt>
                <c:pt idx="906">
                  <c:v>-7.7729335571853984</c:v>
                </c:pt>
                <c:pt idx="907">
                  <c:v>-7.7835754591238873</c:v>
                </c:pt>
                <c:pt idx="908">
                  <c:v>-7.7942173749735435</c:v>
                </c:pt>
                <c:pt idx="909">
                  <c:v>-7.8048593047340624</c:v>
                </c:pt>
                <c:pt idx="910">
                  <c:v>-7.8155012484051403</c:v>
                </c:pt>
                <c:pt idx="911">
                  <c:v>-7.8261432059864742</c:v>
                </c:pt>
                <c:pt idx="912">
                  <c:v>-7.8367851774777595</c:v>
                </c:pt>
                <c:pt idx="913">
                  <c:v>-7.8474271628786925</c:v>
                </c:pt>
                <c:pt idx="914">
                  <c:v>-7.8580691621889702</c:v>
                </c:pt>
                <c:pt idx="915">
                  <c:v>-7.8687111754082881</c:v>
                </c:pt>
                <c:pt idx="916">
                  <c:v>-7.8793532025363424</c:v>
                </c:pt>
                <c:pt idx="917">
                  <c:v>-7.8899952435728302</c:v>
                </c:pt>
                <c:pt idx="918">
                  <c:v>-7.9006372985174469</c:v>
                </c:pt>
                <c:pt idx="919">
                  <c:v>-7.9112793673698887</c:v>
                </c:pt>
                <c:pt idx="920">
                  <c:v>-7.9219214501298518</c:v>
                </c:pt>
                <c:pt idx="921">
                  <c:v>-7.9325635467970335</c:v>
                </c:pt>
                <c:pt idx="922">
                  <c:v>-7.9432056573711289</c:v>
                </c:pt>
                <c:pt idx="923">
                  <c:v>-7.9538477818518345</c:v>
                </c:pt>
                <c:pt idx="924">
                  <c:v>-7.9644899202388473</c:v>
                </c:pt>
                <c:pt idx="925">
                  <c:v>-7.9751320725318626</c:v>
                </c:pt>
                <c:pt idx="926">
                  <c:v>-7.9857742387305768</c:v>
                </c:pt>
                <c:pt idx="927">
                  <c:v>-7.9964164188346869</c:v>
                </c:pt>
                <c:pt idx="928">
                  <c:v>-8.0070586128438883</c:v>
                </c:pt>
                <c:pt idx="929">
                  <c:v>-8.0177008207578773</c:v>
                </c:pt>
                <c:pt idx="930">
                  <c:v>-8.0283430425763509</c:v>
                </c:pt>
                <c:pt idx="931">
                  <c:v>-8.0389852782990054</c:v>
                </c:pt>
                <c:pt idx="932">
                  <c:v>-8.0496275279255372</c:v>
                </c:pt>
                <c:pt idx="933">
                  <c:v>-8.0602697914556423</c:v>
                </c:pt>
                <c:pt idx="934">
                  <c:v>-8.070912068889017</c:v>
                </c:pt>
                <c:pt idx="935">
                  <c:v>-8.0815543602253577</c:v>
                </c:pt>
                <c:pt idx="936">
                  <c:v>-8.0921966654643604</c:v>
                </c:pt>
                <c:pt idx="937">
                  <c:v>-8.1028389846057216</c:v>
                </c:pt>
                <c:pt idx="938">
                  <c:v>-8.1134813176491374</c:v>
                </c:pt>
                <c:pt idx="939">
                  <c:v>-8.124123664594304</c:v>
                </c:pt>
                <c:pt idx="940">
                  <c:v>-8.1347660254409178</c:v>
                </c:pt>
                <c:pt idx="941">
                  <c:v>-8.1454084001886748</c:v>
                </c:pt>
                <c:pt idx="942">
                  <c:v>-8.1560507888372715</c:v>
                </c:pt>
                <c:pt idx="943">
                  <c:v>-8.1666931913864058</c:v>
                </c:pt>
                <c:pt idx="944">
                  <c:v>-8.1773356078357722</c:v>
                </c:pt>
                <c:pt idx="945">
                  <c:v>-8.1879780381850669</c:v>
                </c:pt>
                <c:pt idx="946">
                  <c:v>-8.1986204824339879</c:v>
                </c:pt>
                <c:pt idx="947">
                  <c:v>-8.2092629405822297</c:v>
                </c:pt>
                <c:pt idx="948">
                  <c:v>-8.2199054126294904</c:v>
                </c:pt>
                <c:pt idx="949">
                  <c:v>-8.2305478985754661</c:v>
                </c:pt>
                <c:pt idx="950">
                  <c:v>-8.2411903984198513</c:v>
                </c:pt>
                <c:pt idx="951">
                  <c:v>-8.2518329121623442</c:v>
                </c:pt>
                <c:pt idx="952">
                  <c:v>-8.2624754398026408</c:v>
                </c:pt>
                <c:pt idx="953">
                  <c:v>-8.2731179813404374</c:v>
                </c:pt>
                <c:pt idx="954">
                  <c:v>-8.2837605367754303</c:v>
                </c:pt>
                <c:pt idx="955">
                  <c:v>-8.2944031061073158</c:v>
                </c:pt>
                <c:pt idx="956">
                  <c:v>-8.30504568933579</c:v>
                </c:pt>
                <c:pt idx="957">
                  <c:v>-8.315688286460551</c:v>
                </c:pt>
                <c:pt idx="958">
                  <c:v>-8.3263308974812933</c:v>
                </c:pt>
                <c:pt idx="959">
                  <c:v>-8.3369735223977131</c:v>
                </c:pt>
                <c:pt idx="960">
                  <c:v>-8.3476161612095083</c:v>
                </c:pt>
                <c:pt idx="961">
                  <c:v>-8.3582588139163754</c:v>
                </c:pt>
                <c:pt idx="962">
                  <c:v>-8.3689014805180086</c:v>
                </c:pt>
                <c:pt idx="963">
                  <c:v>-8.3795441610141062</c:v>
                </c:pt>
                <c:pt idx="964">
                  <c:v>-8.3901868554043642</c:v>
                </c:pt>
                <c:pt idx="965">
                  <c:v>-8.4008295636884789</c:v>
                </c:pt>
                <c:pt idx="966">
                  <c:v>-8.4114722858661466</c:v>
                </c:pt>
                <c:pt idx="967">
                  <c:v>-8.4221150219370635</c:v>
                </c:pt>
                <c:pt idx="968">
                  <c:v>-8.4327577719009259</c:v>
                </c:pt>
                <c:pt idx="969">
                  <c:v>-8.4434005357574318</c:v>
                </c:pt>
                <c:pt idx="970">
                  <c:v>-8.4540433135062756</c:v>
                </c:pt>
                <c:pt idx="971">
                  <c:v>-8.4646861051471554</c:v>
                </c:pt>
                <c:pt idx="972">
                  <c:v>-8.4753289106797673</c:v>
                </c:pt>
                <c:pt idx="973">
                  <c:v>-8.4859717301038078</c:v>
                </c:pt>
                <c:pt idx="974">
                  <c:v>-8.4966145634189729</c:v>
                </c:pt>
                <c:pt idx="975">
                  <c:v>-8.507257410624959</c:v>
                </c:pt>
                <c:pt idx="976">
                  <c:v>-8.5179002717214622</c:v>
                </c:pt>
                <c:pt idx="977">
                  <c:v>-8.5285431467081789</c:v>
                </c:pt>
                <c:pt idx="978">
                  <c:v>-8.539186035584807</c:v>
                </c:pt>
                <c:pt idx="979">
                  <c:v>-8.5498289383510411</c:v>
                </c:pt>
                <c:pt idx="980">
                  <c:v>-8.560471855006579</c:v>
                </c:pt>
                <c:pt idx="981">
                  <c:v>-8.5711147855511172</c:v>
                </c:pt>
                <c:pt idx="982">
                  <c:v>-8.5817577299843517</c:v>
                </c:pt>
                <c:pt idx="983">
                  <c:v>-8.5924006883059789</c:v>
                </c:pt>
                <c:pt idx="984">
                  <c:v>-8.603043660515695</c:v>
                </c:pt>
                <c:pt idx="985">
                  <c:v>-8.6136866466131981</c:v>
                </c:pt>
                <c:pt idx="986">
                  <c:v>-8.6243296465981825</c:v>
                </c:pt>
                <c:pt idx="987">
                  <c:v>-8.6349726604703463</c:v>
                </c:pt>
                <c:pt idx="988">
                  <c:v>-8.6456156882293858</c:v>
                </c:pt>
                <c:pt idx="989">
                  <c:v>-8.6562587298749971</c:v>
                </c:pt>
                <c:pt idx="990">
                  <c:v>-8.6669017854068766</c:v>
                </c:pt>
                <c:pt idx="991">
                  <c:v>-8.6775448548247205</c:v>
                </c:pt>
                <c:pt idx="992">
                  <c:v>-8.6881879381282268</c:v>
                </c:pt>
                <c:pt idx="993">
                  <c:v>-8.6988310353170899</c:v>
                </c:pt>
                <c:pt idx="994">
                  <c:v>-8.7094741463910079</c:v>
                </c:pt>
                <c:pt idx="995">
                  <c:v>-8.7201172713496771</c:v>
                </c:pt>
                <c:pt idx="996">
                  <c:v>-8.7307604101927936</c:v>
                </c:pt>
                <c:pt idx="997">
                  <c:v>-8.7414035629200555</c:v>
                </c:pt>
                <c:pt idx="998">
                  <c:v>-8.7520467295311573</c:v>
                </c:pt>
                <c:pt idx="999">
                  <c:v>-8.7626899100257969</c:v>
                </c:pt>
                <c:pt idx="1000">
                  <c:v>-8.7733331044036689</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Abaco!$K$43:$K$51</c:f>
              <c:numCache>
                <c:formatCode>General" m/s"</c:formatCode>
                <c:ptCount val="9"/>
                <c:pt idx="0">
                  <c:v>0.80796981852254368</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Abaco!$K$52:$K$60</c:f>
              <c:numCache>
                <c:formatCode>General" m/s"</c:formatCode>
                <c:ptCount val="9"/>
                <c:pt idx="0">
                  <c:v>0.40398490927024355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Abaco!$K$61:$K$69</c:f>
              <c:numCache>
                <c:formatCode>General" m/s"</c:formatCode>
                <c:ptCount val="9"/>
                <c:pt idx="0">
                  <c:v>0.26932327284682905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5083"/>
</file>

<file path=xl/ctrlProps/ctrlProp3.xml><?xml version="1.0" encoding="utf-8"?>
<formControlPr xmlns="http://schemas.microsoft.com/office/spreadsheetml/2009/9/main" objectType="Spin" dx="15" fmlaLink="$C$13" inc="50" max="30000" noThreeD="1" page="10" val="49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9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5083"/>
</file>

<file path=xl/ctrlProps/ctrlProp13.xml><?xml version="1.0" encoding="utf-8"?>
<formControlPr xmlns="http://schemas.microsoft.com/office/spreadsheetml/2009/9/main" objectType="Spin" dx="15" fmlaLink="$C$12" inc="100" max="30000" noThreeD="1" page="10" val="5083"/>
</file>

<file path=xl/ctrlProps/ctrlProp14.xml><?xml version="1.0" encoding="utf-8"?>
<formControlPr xmlns="http://schemas.microsoft.com/office/spreadsheetml/2009/9/main" objectType="Spin" dx="15" fmlaLink="Stabilito!C12" inc="100" max="30000" noThreeD="1" page="10" val="5083"/>
</file>

<file path=xl/ctrlProps/ctrlProp15.xml><?xml version="1.0" encoding="utf-8"?>
<formControlPr xmlns="http://schemas.microsoft.com/office/spreadsheetml/2009/9/main" objectType="Spin" dx="15" fmlaLink="$B$44" inc="50" max="30000" noThreeD="1" page="10" val="32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5083"/>
</file>

<file path=xl/ctrlProps/ctrlProp20.xml><?xml version="1.0" encoding="utf-8"?>
<formControlPr xmlns="http://schemas.microsoft.com/office/spreadsheetml/2009/9/main" objectType="Spin" dx="15" fmlaLink="Stabilito!C12" inc="100" max="30000" noThreeD="1" page="10" val="508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alpha.xlsx" TargetMode="External"/><Relationship Id="rId1" Type="http://schemas.openxmlformats.org/officeDocument/2006/relationships/externalLinkPath" Target="alp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sheetDataSet>
      <sheetData sheetId="0" refreshError="1"/>
      <sheetData sheetId="1" refreshError="1"/>
      <sheetData sheetId="2" refreshError="1"/>
      <sheetData sheetId="3">
        <row r="2">
          <cell r="L2">
            <v>0.65200000000000002</v>
          </cell>
        </row>
      </sheetData>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opLeftCell="A7" zoomScale="115" zoomScaleNormal="115" zoomScaleSheetLayoutView="100" workbookViewId="0">
      <selection activeCell="T22" sqref="T22"/>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60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84</v>
      </c>
      <c r="N7" s="555"/>
      <c r="O7" s="575">
        <v>104</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104</v>
      </c>
      <c r="N8" s="555"/>
      <c r="O8" s="575">
        <v>84</v>
      </c>
      <c r="P8" s="575"/>
      <c r="Q8" s="29"/>
    </row>
    <row r="9" spans="1:20" ht="12.75" customHeight="1" x14ac:dyDescent="0.2">
      <c r="A9" s="25"/>
      <c r="B9" s="138" t="s">
        <v>4</v>
      </c>
      <c r="C9" s="557" t="s">
        <v>568</v>
      </c>
      <c r="D9" s="557"/>
      <c r="E9" s="90"/>
      <c r="K9" s="33"/>
      <c r="L9" s="139" t="str">
        <f>IF(Lang="Français","Implantation 'x'",IF(Lang="English","Basement 'x'",""))</f>
        <v>Implantation 'x'</v>
      </c>
      <c r="M9" s="554">
        <v>1</v>
      </c>
      <c r="N9" s="555"/>
      <c r="O9" s="575">
        <v>1070</v>
      </c>
      <c r="P9" s="575"/>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563" t="s">
        <v>567</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5083</v>
      </c>
      <c r="D12" s="34" t="s">
        <v>572</v>
      </c>
      <c r="L12" s="108" t="str">
        <f>IF(Lang="Français","Masse propu",IF(Lang="English","Motor Mass",""))</f>
        <v>Masse propu</v>
      </c>
      <c r="M12" s="109">
        <f ca="1">MpropuPlein</f>
        <v>1E-4</v>
      </c>
      <c r="N12" s="587">
        <f ca="1">MpropuVide</f>
        <v>0</v>
      </c>
      <c r="O12" s="588"/>
      <c r="P12" s="110" t="s">
        <v>14</v>
      </c>
      <c r="Q12" s="29"/>
      <c r="S12" s="386" t="str">
        <f>IF(Lang="Français","Haut",IF(Lang="English","Top",""))</f>
        <v>Haut</v>
      </c>
      <c r="T12" s="387">
        <f ca="1">XpropuRef-Long_propu</f>
        <v>1110</v>
      </c>
    </row>
    <row r="13" spans="1:20" ht="12.75" customHeight="1" x14ac:dyDescent="0.2">
      <c r="A13" s="25"/>
      <c r="B13" s="139" t="str">
        <f>IF(Lang="Français","Centre de Masse",IF(Lang="English","Center of Mass",""))</f>
        <v>Centre de Masse</v>
      </c>
      <c r="C13" s="35">
        <v>495</v>
      </c>
      <c r="D13" s="34" t="s">
        <v>572</v>
      </c>
      <c r="L13" s="108" t="str">
        <f>IF(Lang="Français","CdM propu",IF(Lang="English","Motor CoM",""))</f>
        <v>CdM propu</v>
      </c>
      <c r="M13" s="111">
        <f ca="1">XpropuPlein</f>
        <v>0</v>
      </c>
      <c r="N13" s="585">
        <f ca="1">XpropuVide</f>
        <v>0</v>
      </c>
      <c r="O13" s="586"/>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54">
        <v>1120</v>
      </c>
      <c r="D14" s="555"/>
      <c r="L14" s="108" t="str">
        <f>IF(Lang="Français","Masse fusée",IF(Lang="English","Rocket Mass",""))</f>
        <v>Masse fusée</v>
      </c>
      <c r="M14" s="112">
        <f ca="1">MasseSans+MpropuPlein</f>
        <v>5.0831</v>
      </c>
      <c r="N14" s="567">
        <f ca="1">MasseSans+MpropuVide</f>
        <v>5.0830000000000002</v>
      </c>
      <c r="O14" s="568"/>
      <c r="P14" s="109">
        <f>IF(OR(D12="sans propu",D12="without motor"),C12/1000,IF(OR(D12="avec propu vide",D12="with empty motor"),C12/1000-MpropuVide,IF(OR(D12="avec propu plein",D12="with loaded motor"),C12/1000-MpropuPlein,"Erreur")))</f>
        <v>5.0830000000000002</v>
      </c>
      <c r="Q14" s="29"/>
      <c r="S14" s="386" t="str">
        <f>IF(Lang="Français","Bas",IF(Lang="English","Base",""))</f>
        <v>Bas</v>
      </c>
      <c r="T14" s="387">
        <f>XpropuRef</f>
        <v>1110</v>
      </c>
    </row>
    <row r="15" spans="1:20" ht="12.75" customHeight="1" x14ac:dyDescent="0.2">
      <c r="A15" s="25"/>
      <c r="B15" s="139" t="str">
        <f>IF(Lang="Français","Diamètre Réf.",IF(Lang="English","Ref. Diameter",""))</f>
        <v>Diamètre Réf.</v>
      </c>
      <c r="C15" s="554">
        <v>104</v>
      </c>
      <c r="D15" s="555"/>
      <c r="L15" s="175" t="str">
        <f>IF(Lang="Français","CdM fusée",IF(Lang="English","Rocket CoM",""))</f>
        <v>CdM fusée</v>
      </c>
      <c r="M15" s="176">
        <f ca="1">(XcgSans*MasseSans+(XpropuRef-Long_propu+XpropuPlein)*MpropuPlein)/MassePlein</f>
        <v>495.01209891601582</v>
      </c>
      <c r="N15" s="569">
        <f ca="1">(XcgSans*MasseSans+(XpropuRef-Long_propu+XpropuVide)*MpropuVide)/MasseVide</f>
        <v>495</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495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850</v>
      </c>
    </row>
    <row r="18" spans="1:22" ht="12.75" customHeight="1" thickTop="1" x14ac:dyDescent="0.2">
      <c r="A18" s="25"/>
      <c r="B18" s="139" t="s">
        <v>54</v>
      </c>
      <c r="C18" s="544" t="s">
        <v>44</v>
      </c>
      <c r="D18" s="545"/>
      <c r="K18" s="37"/>
      <c r="L18" s="108" t="str">
        <f>IF(Lang="Français","Coiffe",IF(Lang="English","Nose Cone",""))</f>
        <v>Coiffe</v>
      </c>
      <c r="M18" s="547">
        <f>IF(LEFT(Forme_ogive,5)="Parab",1/2*Long_ogive,IF(LEFT(Forme_ogive,4)="Ogiv",7/15*Long_ogive,IF(LEFT(Forme_ogive,3)="Con",2/3*Long_ogive)))</f>
        <v>0.66666666666666663</v>
      </c>
      <c r="N18" s="548"/>
      <c r="O18" s="546">
        <f>2*POWER(D_og/D_ref, 2)</f>
        <v>1.304733727810651</v>
      </c>
      <c r="P18" s="546"/>
      <c r="Q18" s="29"/>
      <c r="S18" s="386" t="str">
        <f>IF(Lang="Français","Emplanture","Root edge")</f>
        <v>Emplanture</v>
      </c>
      <c r="T18" s="387">
        <f>m_ail</f>
        <v>190</v>
      </c>
    </row>
    <row r="19" spans="1:22" ht="12.75" customHeight="1" x14ac:dyDescent="0.2">
      <c r="A19" s="25"/>
      <c r="B19" s="139" t="str">
        <f>IF(Lang="Français","Position du bas",IF(Lang="English","Basement",""))</f>
        <v>Position du bas</v>
      </c>
      <c r="C19" s="575">
        <v>1110</v>
      </c>
      <c r="D19" s="575"/>
      <c r="L19" s="108" t="str">
        <f>IF(Lang="Français","Ailerons",IF(Lang="English","Fins",""))</f>
        <v>Ailerons</v>
      </c>
      <c r="M19" s="547">
        <f>(XCpa*Cnail-0.5*XCpi*Cni)/Cnai</f>
        <v>963.39506172839526</v>
      </c>
      <c r="N19" s="548"/>
      <c r="O19" s="549">
        <f>Cnail-Cni/2</f>
        <v>14.372450779495276</v>
      </c>
      <c r="P19" s="550"/>
      <c r="Q19" s="29"/>
      <c r="S19" s="386" t="str">
        <f>IF(Lang="Français","Bas","Base")</f>
        <v>Bas</v>
      </c>
      <c r="T19" s="387">
        <f>X_ail</f>
        <v>1040</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963.39506172839515</v>
      </c>
      <c r="N20" s="548"/>
      <c r="O20" s="546">
        <f>4*Q_ail*POWER((E_ail/D_ref),2)*(1+D_ail/(2*E_ail+D_ail))/(1+SQRT(1+POWER(2*f_ail/(m_ail+n_ail),2)))</f>
        <v>14.372450779495276</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1</v>
      </c>
      <c r="D23" s="555"/>
      <c r="L23" s="108" t="s">
        <v>156</v>
      </c>
      <c r="M23" s="547">
        <f>IF(OR(RIGHT(Nb_diam,1)=",",D2j=0),0, X_j+l_j/3*(1+1/(1+D1j/D2j)) )</f>
        <v>32.063829787234042</v>
      </c>
      <c r="N23" s="548"/>
      <c r="O23" s="546">
        <f>IF(OR(RIGHT(Nb_diam,1)=",",D2j=0),0,2*(POWER(D2j/D_ref,2)-POWER(D1j/D_ref,2)))</f>
        <v>0.695266272189349</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1094.113475177305</v>
      </c>
      <c r="N24" s="548"/>
      <c r="O24" s="546">
        <f>IF( OR(RIGHT(Nb_diam,1)=",",D2r=0), 0, 2*(POWER(D2r/D_ref,2)-POWER(D1r/D_ref,2)) )</f>
        <v>-0.695266272189349</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45991</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423</v>
      </c>
      <c r="D27" s="574"/>
      <c r="E27" s="146">
        <f>m_ail</f>
        <v>190</v>
      </c>
      <c r="F27" s="105" t="s">
        <v>64</v>
      </c>
      <c r="G27" s="104">
        <f>IF(RIGHT(Type_fusee,1)=".",10, IF(OR(LEFT(Type_fusee,1)="R",LEFT(Type_fusee,1)=",",LEFT(Type_fusee,4)="Mini"),10, IF(LEFT(Type_fusee,5)="Micro",10, IF(RIGHT(Type_fusee,1)=" ",1))))</f>
        <v>10</v>
      </c>
      <c r="H27" s="589">
        <f>Long_tot/D_ref</f>
        <v>10.76923076923077</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190</v>
      </c>
      <c r="D28" s="177">
        <v>180</v>
      </c>
      <c r="E28" s="146">
        <f>n_ail+(m_ail-n_ail)*(1-E_int/E_ail)</f>
        <v>106.55172413793105</v>
      </c>
      <c r="F28" s="105" t="str">
        <f>IF(Lang="Français","Portance","Lift")</f>
        <v>Portance</v>
      </c>
      <c r="G28" s="104">
        <f>IF(RIGHT(Type_fusee,1)=".",15,IF(OR(LEFT(Type_fusee,1)="R",LEFT(Type_fusee,1)=",",LEFT(Type_fusee,4)="Mini"),15, IF(LEFT(Type_fusee,5)="Micro",15, IF(RIGHT(Type_fusee,1)=" ",15))))</f>
        <v>15</v>
      </c>
      <c r="H28" s="508">
        <f>Cnai+Cnc+Cno+Cnj+Cnr</f>
        <v>15.677184507305929</v>
      </c>
      <c r="I28" s="508">
        <f>Cnail+Cnc+Cno+Cnj+Cnr</f>
        <v>15.677184507305929</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136.55172413793105</v>
      </c>
      <c r="F29" s="515" t="str">
        <f>IF(Lang="Français","MargeStat.","StatMargin")</f>
        <v>MargeStat.</v>
      </c>
      <c r="G29" s="510">
        <f>IF(RIGHT(Type_fusee,1)=".",2, IF(OR(LEFT(Type_fusee,1)="R",LEFT(Type_fusee,1)=",",LEFT(Type_fusee,4)="Mini"),1.5, IF(LEFT(Type_fusee,5)="Micro",1, IF(RIGHT(Type_fusee,1)=" ",1))))</f>
        <v>2</v>
      </c>
      <c r="H29" s="97">
        <f ca="1">(XCp-XcgPlein)/D_ref</f>
        <v>3.2803762470178883</v>
      </c>
      <c r="I29" s="98">
        <f ca="1">(XCp0-XcgVide)/D_ref</f>
        <v>3.2804925827488094</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573</v>
      </c>
    </row>
    <row r="30" spans="1:22" ht="12.75" customHeight="1" x14ac:dyDescent="0.2">
      <c r="A30" s="25"/>
      <c r="B30" s="524" t="str">
        <f>IF(Lang="Français"," Flèche          'p'"," Offset         'p'")</f>
        <v xml:space="preserve"> Flèche          'p'</v>
      </c>
      <c r="C30" s="35">
        <v>180</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51.427063677883204</v>
      </c>
      <c r="I30" s="96">
        <f ca="1">MS_max*Cn0</f>
        <v>51.428887494601646</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575</v>
      </c>
    </row>
    <row r="31" spans="1:22" ht="12.75" customHeight="1" x14ac:dyDescent="0.2">
      <c r="A31" s="25"/>
      <c r="B31" s="524" t="str">
        <f>IF(Lang="Français"," Envergure     'E'",IF(Lang="English"," Span          'E'",""))</f>
        <v xml:space="preserve"> Envergure     'E'</v>
      </c>
      <c r="C31" s="35">
        <v>145</v>
      </c>
      <c r="D31" s="35">
        <v>110</v>
      </c>
      <c r="E31" s="146">
        <f>ep_ail</f>
        <v>3</v>
      </c>
      <c r="F31" s="106" t="s">
        <v>55</v>
      </c>
      <c r="G31" s="103"/>
      <c r="H31" s="509">
        <f>(Cnai*XCpai+Cnc*XCpc+Cnj*XCpj+Cnr*XCpr+Cno*XCpo)/(Cnai+Cnc+Cnr+Cnj+Cno)</f>
        <v>836.17122860587619</v>
      </c>
      <c r="I31" s="509">
        <f>(Cnail*XCpa+Cnc*XCpc+Cnj*XCpj+Cnr*XCpr+Cno*XCpo)/(Cnail+Cnc+Cnr+Cnj+Cno)</f>
        <v>836.17122860587619</v>
      </c>
      <c r="J31" s="102"/>
      <c r="K31" s="32"/>
      <c r="Q31" s="29"/>
      <c r="R31" s="38"/>
      <c r="S31" s="388"/>
      <c r="U31" s="24">
        <v>4.0199999999999996</v>
      </c>
      <c r="V31" s="24">
        <v>14.656000000000001</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30.460636579451823</v>
      </c>
      <c r="I32" s="101">
        <f ca="1">(XCp-XcgVide)/Long_tot*100</f>
        <v>30.461716839810375</v>
      </c>
      <c r="J32" s="102"/>
      <c r="K32" s="32"/>
      <c r="Q32" s="29"/>
      <c r="R32" s="38"/>
      <c r="U32" s="24">
        <v>3.89</v>
      </c>
      <c r="V32" s="24">
        <v>14.656000000000001</v>
      </c>
    </row>
    <row r="33" spans="1:23" ht="12.75" customHeight="1" x14ac:dyDescent="0.2">
      <c r="A33" s="25"/>
      <c r="B33" s="524" t="str">
        <f>IF(Lang="Français"," Nombre            ",IF(Lang="English"," Number of fins",""))</f>
        <v xml:space="preserve"> Nombre            </v>
      </c>
      <c r="C33" s="36">
        <v>4</v>
      </c>
      <c r="D33" s="36">
        <v>4</v>
      </c>
      <c r="E33" s="146">
        <f>X_ail</f>
        <v>1040</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v>1040</v>
      </c>
      <c r="D34" s="35">
        <v>1250</v>
      </c>
      <c r="E34" s="146">
        <f>D_ail</f>
        <v>104</v>
      </c>
      <c r="G34" s="24"/>
      <c r="H34" s="581"/>
      <c r="I34" s="582"/>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145.23178407575389</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-850</v>
      </c>
      <c r="D132" s="197">
        <f>D_ail/2</f>
        <v>52</v>
      </c>
      <c r="E132" s="198">
        <f t="shared" si="0"/>
        <v>-52</v>
      </c>
      <c r="K132" s="46"/>
    </row>
    <row r="133" spans="2:11" x14ac:dyDescent="0.2">
      <c r="B133" s="185" t="s">
        <v>79</v>
      </c>
      <c r="C133" s="46">
        <f>-X_ail+m_ail-p_ail</f>
        <v>-1030</v>
      </c>
      <c r="D133" s="46">
        <f>D_ail/2+E_ail</f>
        <v>197</v>
      </c>
      <c r="E133" s="199">
        <f t="shared" si="0"/>
        <v>-197</v>
      </c>
      <c r="K133" s="46"/>
    </row>
    <row r="134" spans="2:11" x14ac:dyDescent="0.2">
      <c r="B134" s="185" t="s">
        <v>80</v>
      </c>
      <c r="C134" s="46">
        <f>-X_ail+m_ail-p_ail-n_ail</f>
        <v>-1110</v>
      </c>
      <c r="D134" s="46">
        <f>D_ail/2+E_ail</f>
        <v>197</v>
      </c>
      <c r="E134" s="199">
        <f t="shared" si="0"/>
        <v>-197</v>
      </c>
      <c r="K134" s="46"/>
    </row>
    <row r="135" spans="2:11" x14ac:dyDescent="0.2">
      <c r="B135" s="185" t="s">
        <v>81</v>
      </c>
      <c r="C135" s="46">
        <f>-X_ail</f>
        <v>-1040</v>
      </c>
      <c r="D135" s="46">
        <f>D_ail/2</f>
        <v>52</v>
      </c>
      <c r="E135" s="199">
        <f t="shared" si="0"/>
        <v>-52</v>
      </c>
      <c r="K135" s="46"/>
    </row>
    <row r="136" spans="2:11" x14ac:dyDescent="0.2">
      <c r="B136" s="187" t="s">
        <v>78</v>
      </c>
      <c r="C136" s="200">
        <f>-X_ail+m_ail</f>
        <v>-850</v>
      </c>
      <c r="D136" s="200">
        <f>D_ail/2</f>
        <v>52</v>
      </c>
      <c r="E136" s="201">
        <f t="shared" si="0"/>
        <v>-52</v>
      </c>
      <c r="K136" s="46"/>
    </row>
    <row r="137" spans="2:11" x14ac:dyDescent="0.2">
      <c r="B137" s="192" t="str">
        <f>IF(E_ail&gt;0,IF(Lang="Français","Envergure","Span"),"")</f>
        <v>Envergure</v>
      </c>
      <c r="C137" s="197">
        <f>MIN(-X_ail,-X_ail+m_ail-p_ail-n_ail)-Long_tot/30</f>
        <v>-1147.3333333333333</v>
      </c>
      <c r="D137" s="207">
        <f>-D_ail/2-E_ail</f>
        <v>-197</v>
      </c>
      <c r="E137" s="93"/>
      <c r="K137" s="46"/>
    </row>
    <row r="138" spans="2:11" x14ac:dyDescent="0.2">
      <c r="B138" s="195" t="s">
        <v>166</v>
      </c>
      <c r="C138" s="46">
        <f>MIN(-X_ail,-X_ail+m_ail-p_ail-n_ail)-Long_tot/30</f>
        <v>-1147.3333333333333</v>
      </c>
      <c r="D138" s="208">
        <f>-D_ail/2-E_ail/2</f>
        <v>-124.5</v>
      </c>
      <c r="E138" s="93"/>
      <c r="K138" s="46"/>
    </row>
    <row r="139" spans="2:11" x14ac:dyDescent="0.2">
      <c r="B139" s="212" t="s">
        <v>162</v>
      </c>
      <c r="C139" s="200">
        <f>MIN(-X_ail,-X_ail+m_ail-p_ail-n_ail)-Long_tot/30</f>
        <v>-1147.3333333333333</v>
      </c>
      <c r="D139" s="209">
        <f>-D_ail/2</f>
        <v>-52</v>
      </c>
      <c r="E139" s="93"/>
      <c r="K139" s="46"/>
    </row>
    <row r="140" spans="2:11" x14ac:dyDescent="0.2">
      <c r="B140" s="192" t="str">
        <f>IF(Lang="Français","Emplanture","Root edge")</f>
        <v>Emplanture</v>
      </c>
      <c r="C140" s="197">
        <f>-X_ail+m_ail</f>
        <v>-850</v>
      </c>
      <c r="D140" s="207">
        <f>D_ail/2+E_ail+Long_tot/20</f>
        <v>253</v>
      </c>
      <c r="E140" s="93"/>
      <c r="K140" s="46"/>
    </row>
    <row r="141" spans="2:11" x14ac:dyDescent="0.2">
      <c r="B141" s="195" t="s">
        <v>168</v>
      </c>
      <c r="C141" s="46">
        <f>-X_ail+m_ail/2</f>
        <v>-945</v>
      </c>
      <c r="D141" s="208">
        <f>D_ail/2+E_ail+Long_tot/20</f>
        <v>253</v>
      </c>
      <c r="E141" s="93"/>
      <c r="K141" s="46"/>
    </row>
    <row r="142" spans="2:11" x14ac:dyDescent="0.2">
      <c r="B142" s="212" t="s">
        <v>169</v>
      </c>
      <c r="C142" s="200">
        <f>-X_ail</f>
        <v>-1040</v>
      </c>
      <c r="D142" s="209">
        <f>D_ail/2+E_ail+Long_tot/20</f>
        <v>253</v>
      </c>
      <c r="E142" s="93"/>
      <c r="K142" s="46"/>
    </row>
    <row r="143" spans="2:11" x14ac:dyDescent="0.2">
      <c r="B143" s="192" t="str">
        <f>IF(p_ail&lt;&gt;0,IF(Lang="Français","Flèche","Offset"),"")</f>
        <v>Flèche</v>
      </c>
      <c r="C143" s="197">
        <f>-X_ail+m_ail</f>
        <v>-850</v>
      </c>
      <c r="D143" s="207">
        <f>-D_ail/2-E_ail-Long_tot/30</f>
        <v>-234.33333333333334</v>
      </c>
      <c r="E143" s="93"/>
      <c r="K143" s="46"/>
    </row>
    <row r="144" spans="2:11" x14ac:dyDescent="0.2">
      <c r="B144" s="195" t="s">
        <v>165</v>
      </c>
      <c r="C144" s="46">
        <f>-X_ail+m_ail-p_ail/2</f>
        <v>-940</v>
      </c>
      <c r="D144" s="208">
        <f>-D_ail/2-E_ail-Long_tot/30</f>
        <v>-234.33333333333334</v>
      </c>
      <c r="E144" s="93"/>
      <c r="K144" s="46"/>
    </row>
    <row r="145" spans="2:11" x14ac:dyDescent="0.2">
      <c r="B145" s="212" t="s">
        <v>163</v>
      </c>
      <c r="C145" s="200">
        <f>-X_ail+m_ail-p_ail</f>
        <v>-1030</v>
      </c>
      <c r="D145" s="209">
        <f>-D_ail/2-E_ail-Long_tot/30</f>
        <v>-234.33333333333334</v>
      </c>
      <c r="E145" s="93"/>
      <c r="K145" s="46"/>
    </row>
    <row r="146" spans="2:11" x14ac:dyDescent="0.2">
      <c r="B146" s="192" t="str">
        <f>IF(n_ail&gt;0,IF(Lang="Français","Saumon","Tip edge"),"")</f>
        <v>Saumon</v>
      </c>
      <c r="C146" s="197">
        <f>-X_ail+m_ail-p_ail</f>
        <v>-1030</v>
      </c>
      <c r="D146" s="207">
        <f>-D_ail/2-E_ail-Long_tot/20</f>
        <v>-253</v>
      </c>
      <c r="E146" s="93"/>
      <c r="K146" s="46"/>
    </row>
    <row r="147" spans="2:11" x14ac:dyDescent="0.2">
      <c r="B147" s="195" t="s">
        <v>167</v>
      </c>
      <c r="C147" s="46">
        <f>-X_ail+m_ail-p_ail-n_ail/2</f>
        <v>-1070</v>
      </c>
      <c r="D147" s="208">
        <f>-D_ail/2-E_ail-Long_tot/20</f>
        <v>-253</v>
      </c>
      <c r="E147" s="93"/>
      <c r="K147" s="46"/>
    </row>
    <row r="148" spans="2:11" x14ac:dyDescent="0.2">
      <c r="B148" s="212" t="s">
        <v>164</v>
      </c>
      <c r="C148" s="200">
        <f>-X_ail+m_ail-p_ail-n_ail</f>
        <v>-1110</v>
      </c>
      <c r="D148" s="209">
        <f>-D_ail/2-E_ail-Long_tot/20</f>
        <v>-253</v>
      </c>
      <c r="E148" s="93"/>
      <c r="K148" s="46"/>
    </row>
    <row r="149" spans="2:11" x14ac:dyDescent="0.2">
      <c r="B149" s="183" t="s">
        <v>82</v>
      </c>
      <c r="C149" s="197">
        <f ca="1">-XcgPlein</f>
        <v>-495.01209891601582</v>
      </c>
      <c r="D149" s="207">
        <v>0</v>
      </c>
      <c r="E149" s="93"/>
      <c r="K149" s="46"/>
    </row>
    <row r="150" spans="2:11" x14ac:dyDescent="0.2">
      <c r="B150" s="187" t="s">
        <v>83</v>
      </c>
      <c r="C150" s="200">
        <f ca="1">-XcgVide</f>
        <v>-495</v>
      </c>
      <c r="D150" s="209">
        <v>0</v>
      </c>
      <c r="E150" s="93"/>
      <c r="K150" s="46"/>
    </row>
    <row r="151" spans="2:11" x14ac:dyDescent="0.2">
      <c r="B151" s="183" t="s">
        <v>84</v>
      </c>
      <c r="C151" s="197">
        <f>-XCp</f>
        <v>-836.17122860587619</v>
      </c>
      <c r="D151" s="207">
        <v>0</v>
      </c>
      <c r="E151" s="93"/>
      <c r="K151" s="46"/>
    </row>
    <row r="152" spans="2:11" x14ac:dyDescent="0.2">
      <c r="B152" s="187" t="s">
        <v>84</v>
      </c>
      <c r="C152" s="200">
        <f>-XCp</f>
        <v>-836.17122860587619</v>
      </c>
      <c r="D152" s="209">
        <f>Cn*D_ref/CritCnmin</f>
        <v>108.6951459173211</v>
      </c>
      <c r="E152" s="93"/>
      <c r="K152" s="46"/>
    </row>
    <row r="153" spans="2:11" x14ac:dyDescent="0.2">
      <c r="B153" s="185" t="s">
        <v>422</v>
      </c>
      <c r="C153" s="46">
        <f>-XCp0</f>
        <v>-836.17122860587619</v>
      </c>
      <c r="D153" s="208">
        <f>Cn0*D_ref/CritCnmin</f>
        <v>108.6951459173211</v>
      </c>
      <c r="E153" s="93"/>
      <c r="K153" s="46"/>
    </row>
    <row r="154" spans="2:11" x14ac:dyDescent="0.2">
      <c r="B154" s="185" t="s">
        <v>422</v>
      </c>
      <c r="C154" s="46">
        <f>-XCp0</f>
        <v>-836.17122860587619</v>
      </c>
      <c r="D154" s="208">
        <v>0</v>
      </c>
      <c r="E154" s="93"/>
      <c r="K154" s="46"/>
    </row>
    <row r="155" spans="2:11" x14ac:dyDescent="0.2">
      <c r="B155" s="192" t="str">
        <f>IF(n_ail&gt;0,IF(Lang="Français","Marge Statique","Static Margin"),"")</f>
        <v>Marge Statique</v>
      </c>
      <c r="C155" s="197">
        <f ca="1">(-XcgPlein-XcgVide)/2</f>
        <v>-495.00604945800791</v>
      </c>
      <c r="D155" s="207">
        <f>-D_ail/2-E_ail-Long_tot/20</f>
        <v>-253</v>
      </c>
      <c r="E155" s="93"/>
      <c r="K155" s="46"/>
    </row>
    <row r="156" spans="2:11" x14ac:dyDescent="0.2">
      <c r="B156" s="195" t="s">
        <v>170</v>
      </c>
      <c r="C156" s="46">
        <f ca="1">(C155+C157)/2</f>
        <v>-665.58863903194208</v>
      </c>
      <c r="D156" s="208">
        <f>-D_ail/2-E_ail-Long_tot/20</f>
        <v>-253</v>
      </c>
      <c r="E156" s="93"/>
      <c r="K156" s="46"/>
    </row>
    <row r="157" spans="2:11" x14ac:dyDescent="0.2">
      <c r="B157" s="212" t="s">
        <v>171</v>
      </c>
      <c r="C157" s="200">
        <f>-XCp</f>
        <v>-836.17122860587619</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-1131.2</v>
      </c>
      <c r="D168" s="46">
        <f>MAX(E_ail+D_ail/2, Long_tot/3)</f>
        <v>373.33333333333331</v>
      </c>
      <c r="E168" s="93"/>
      <c r="K168" s="46"/>
    </row>
    <row r="169" spans="2:11" x14ac:dyDescent="0.2">
      <c r="B169" s="45" t="s">
        <v>93</v>
      </c>
      <c r="C169" s="46">
        <f>C168</f>
        <v>-1131.2</v>
      </c>
      <c r="D169" s="46">
        <f>-D168</f>
        <v>-373.33333333333331</v>
      </c>
      <c r="E169" s="93"/>
      <c r="K169" s="46"/>
    </row>
    <row r="170" spans="2:11" x14ac:dyDescent="0.2">
      <c r="B170" s="183" t="s">
        <v>94</v>
      </c>
      <c r="C170" s="197">
        <f ca="1">-XpropuRef+Long_propu</f>
        <v>-1110</v>
      </c>
      <c r="D170" s="207">
        <f ca="1">-Diam_propu/2</f>
        <v>0</v>
      </c>
      <c r="E170" s="93"/>
      <c r="K170" s="46"/>
    </row>
    <row r="171" spans="2:11" x14ac:dyDescent="0.2">
      <c r="B171" s="185" t="s">
        <v>95</v>
      </c>
      <c r="C171" s="46">
        <f ca="1">-XpropuRef+Long_propu</f>
        <v>-1110</v>
      </c>
      <c r="D171" s="208">
        <f ca="1">Diam_propu/2</f>
        <v>0</v>
      </c>
      <c r="E171" s="93"/>
      <c r="K171" s="46"/>
    </row>
    <row r="172" spans="2:11" x14ac:dyDescent="0.2">
      <c r="B172" s="185" t="s">
        <v>96</v>
      </c>
      <c r="C172" s="46">
        <f>-XpropuRef</f>
        <v>-1110</v>
      </c>
      <c r="D172" s="208">
        <f ca="1">Diam_propu/2</f>
        <v>0</v>
      </c>
      <c r="E172" s="93"/>
      <c r="K172" s="46"/>
    </row>
    <row r="173" spans="2:11" x14ac:dyDescent="0.2">
      <c r="B173" s="185" t="s">
        <v>97</v>
      </c>
      <c r="C173" s="46">
        <f>-XpropuRef</f>
        <v>-1110</v>
      </c>
      <c r="D173" s="208">
        <f ca="1">-Diam_propu/2</f>
        <v>0</v>
      </c>
      <c r="E173" s="93"/>
      <c r="K173" s="46"/>
    </row>
    <row r="174" spans="2:11" x14ac:dyDescent="0.2">
      <c r="B174" s="187" t="s">
        <v>98</v>
      </c>
      <c r="C174" s="200">
        <f ca="1">-XpropuRef+Long_propu</f>
        <v>-1110</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3.2803762470178883</v>
      </c>
      <c r="C190" s="203">
        <f>Cn</f>
        <v>15.677184507305929</v>
      </c>
      <c r="D190" s="185">
        <v>3</v>
      </c>
      <c r="E190" s="205">
        <f t="shared" si="4"/>
        <v>33.333333333333336</v>
      </c>
      <c r="K190" s="45"/>
    </row>
    <row r="191" spans="2:11" x14ac:dyDescent="0.2">
      <c r="B191" s="512">
        <f ca="1">(XCp0-XcgPlein)/D_ref</f>
        <v>3.2803762470178883</v>
      </c>
      <c r="C191" s="513">
        <f>Cn0</f>
        <v>15.677184507305929</v>
      </c>
      <c r="D191" s="185">
        <v>4</v>
      </c>
      <c r="E191" s="205">
        <f t="shared" si="4"/>
        <v>25</v>
      </c>
      <c r="K191" s="45"/>
    </row>
    <row r="192" spans="2:11" x14ac:dyDescent="0.2">
      <c r="B192" s="512">
        <f ca="1">(XCp0-XcgVide)/D_ref</f>
        <v>3.2804925827488094</v>
      </c>
      <c r="C192" s="513">
        <f>Cn0</f>
        <v>15.677184507305929</v>
      </c>
      <c r="D192" s="185">
        <v>6</v>
      </c>
      <c r="E192" s="205">
        <f t="shared" si="4"/>
        <v>16.666666666666668</v>
      </c>
      <c r="K192" s="45"/>
    </row>
    <row r="193" spans="2:11" x14ac:dyDescent="0.2">
      <c r="B193" s="512">
        <f ca="1">(XCp-XcgVide)/D_ref</f>
        <v>3.2804925827488094</v>
      </c>
      <c r="C193" s="513">
        <f>Cn</f>
        <v>15.677184507305929</v>
      </c>
      <c r="D193" s="187">
        <v>7</v>
      </c>
      <c r="E193" s="206">
        <f t="shared" si="4"/>
        <v>14.285714285714286</v>
      </c>
      <c r="K193" s="45"/>
    </row>
    <row r="194" spans="2:11" x14ac:dyDescent="0.2">
      <c r="B194" s="512">
        <f ca="1">MS_min</f>
        <v>3.2803762470178883</v>
      </c>
      <c r="C194" s="514">
        <f>Cn</f>
        <v>15.677184507305929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zoomScaleNormal="100" workbookViewId="0">
      <selection activeCell="S28" sqref="S28"/>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562</v>
      </c>
      <c r="C10" s="630" t="str">
        <f>Matricule</f>
        <v>FX0</v>
      </c>
      <c r="D10" s="630"/>
      <c r="F10" s="5"/>
      <c r="N10" s="58"/>
    </row>
    <row r="11" spans="1:14" ht="12.75" customHeight="1" x14ac:dyDescent="0.2">
      <c r="A11" s="59"/>
      <c r="B11" s="140" t="str">
        <f>IF(Lang="Français","Masse totale",IF(Lang="English","Total Mass",""))</f>
        <v>Masse totale</v>
      </c>
      <c r="C11" s="607">
        <f ca="1">MassePlein</f>
        <v>5.0831</v>
      </c>
      <c r="D11" s="607"/>
      <c r="F11" s="5"/>
      <c r="N11" s="58"/>
    </row>
    <row r="12" spans="1:14" ht="12.75" customHeight="1" x14ac:dyDescent="0.2">
      <c r="A12" s="59"/>
      <c r="B12" s="227" t="str">
        <f>IF(Lang="Français","Propulseur",IF(Lang="English","Motor",""))</f>
        <v>Propulseur</v>
      </c>
      <c r="C12" s="610" t="str">
        <f>Propu</f>
        <v>Aucun (2e ét. inerte)</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1.0234866535306801E-2</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75.426997324279156</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45991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5.0830000000000002</v>
      </c>
      <c r="D25" s="480">
        <f>IF(RIGHT(Type_fusee,1)=".",1,0.15)</f>
        <v>1</v>
      </c>
      <c r="F25" s="619" t="str">
        <f>IF(Lang="Français","Vit max &amp; Acc max",IF(Lang="English","Max Velocity &amp; Acc",""))</f>
        <v>Vit max &amp; Acc max</v>
      </c>
      <c r="G25" s="599"/>
      <c r="H25" s="115"/>
      <c r="I25" s="115"/>
      <c r="J25" s="115"/>
      <c r="K25" s="158">
        <f ca="1">MAX(vit_xz)</f>
        <v>153.12922149896602</v>
      </c>
      <c r="L25" s="494">
        <f ca="1">MAX(acc_xz)</f>
        <v>26.00944007931453</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579.65587765246937</v>
      </c>
      <c r="J26" s="154">
        <f ca="1">IF(T_satellite&lt;&gt;0,INDEX(pos_x,MATCH("Satellite",Event_sat,0)),"")</f>
        <v>134.98758970893073</v>
      </c>
      <c r="K26" s="159">
        <f ca="1">IF(T_satellite&lt;&gt;0,INDEX(vit_xz,MATCH("Satellite",Event_sat,0)),"")</f>
        <v>150.56603765974225</v>
      </c>
      <c r="L26" s="495"/>
      <c r="M26" s="485">
        <f ca="1">1/2*Rho_moyen*1*V_ouv_sat^2*S_satellite</f>
        <v>1388.5455664139893</v>
      </c>
      <c r="N26" s="58"/>
    </row>
    <row r="27" spans="1:18" x14ac:dyDescent="0.2">
      <c r="A27" s="59"/>
      <c r="B27" s="468" t="str">
        <f>IF(Lang="Français","Ouverture para",IF(Lang="English","Opening time",""))</f>
        <v>Ouverture para</v>
      </c>
      <c r="C27" s="507">
        <v>15.2</v>
      </c>
      <c r="D27" s="507">
        <v>4.7</v>
      </c>
      <c r="F27" s="619" t="s">
        <v>15</v>
      </c>
      <c r="G27" s="599"/>
      <c r="H27" s="153">
        <f ca="1">INDEX(t,MATCH("Apogée",Event,0))</f>
        <v>15.199999999999944</v>
      </c>
      <c r="I27" s="157">
        <f ca="1">INDEX(pos_z,MATCH("Apogée",Event,0))</f>
        <v>1228.5089968952202</v>
      </c>
      <c r="J27" s="155">
        <f ca="1">INDEX(pos_x,MATCH("Apogée",Event,0))</f>
        <v>426.80026927146088</v>
      </c>
      <c r="K27" s="160">
        <f ca="1">INDEX(vit_xz,MATCH("Apogée",Event,0))</f>
        <v>23.164016636698022</v>
      </c>
      <c r="L27" s="496"/>
      <c r="M27" s="500"/>
      <c r="N27" s="58"/>
    </row>
    <row r="28" spans="1:18" x14ac:dyDescent="0.2">
      <c r="A28" s="59"/>
      <c r="B28" s="534" t="s">
        <v>557</v>
      </c>
      <c r="C28" s="507" t="s">
        <v>559</v>
      </c>
      <c r="D28" s="507"/>
      <c r="F28" s="618" t="str">
        <f>IF(Lang="Français","Ouverture parachute fusée",IF(Lang="English","Rocket parachute opening",""))</f>
        <v>Ouverture parachute fusée</v>
      </c>
      <c r="G28" s="604"/>
      <c r="H28" s="152">
        <f>T_para</f>
        <v>15.2</v>
      </c>
      <c r="I28" s="156">
        <f ca="1">INDEX(pos_z,MATCH("Para",Event_para,0))</f>
        <v>1228.5089968952202</v>
      </c>
      <c r="J28" s="486">
        <f ca="1">INDEX(pos_x,MATCH("Para",Event_para,0))</f>
        <v>426.80026927146088</v>
      </c>
      <c r="K28" s="159">
        <f ca="1">INDEX(vit_xz,MATCH("Para",Event_para,0))</f>
        <v>23.164016636698022</v>
      </c>
      <c r="L28" s="495"/>
      <c r="M28" s="485">
        <f ca="1">1/2*Rho_moyen*1*V_ouverture^2*S_para</f>
        <v>168.26887469130187</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0.51200000000000001</v>
      </c>
      <c r="D29" s="17">
        <f>IF(RIGHT(Type_fusee,1)=".",0.1,0.02)</f>
        <v>0.1</v>
      </c>
      <c r="F29" s="623" t="str">
        <f>IF(Lang="Français","Impact balistique",IF(Lang="English","Balistic Impact",""))</f>
        <v>Impact balistique</v>
      </c>
      <c r="G29" s="624"/>
      <c r="H29" s="497">
        <f ca="1">INDEX(t,MATCH("Impact balistique",Event,0))</f>
        <v>33.500000000000185</v>
      </c>
      <c r="I29" s="517" t="s">
        <v>427</v>
      </c>
      <c r="J29" s="487">
        <f ca="1">INDEX(pos_x,MATCH("Impact balistique",Event,0))</f>
        <v>737.71243752511418</v>
      </c>
      <c r="K29" s="501">
        <f ca="1">K47</f>
        <v>106.75614031073187</v>
      </c>
      <c r="L29" s="498"/>
      <c r="M29" s="502">
        <f ca="1">0.5*m_vide*K29^2</f>
        <v>28965.153985114524</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12.609751601803412</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97.42531301881651</v>
      </c>
      <c r="D33" s="132">
        <f ca="1">IF(V_satellite&lt;&gt;0,Alt_sat/V_satellite,0)</f>
        <v>45.802458169373914</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112.62531301881651</v>
      </c>
      <c r="D34" s="132">
        <f ca="1">T_satellite+Dt_satellite</f>
        <v>50.502458169373917</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487.12656509408248</v>
      </c>
      <c r="D35" s="151">
        <f ca="1">IF(V_satellite&lt;&gt;0,Alt_sat*V_vent_sat/V_satellite,0)</f>
        <v>229.01229084686958</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4.5999999999999996</v>
      </c>
      <c r="I42" s="150">
        <v>564.96320263534824</v>
      </c>
      <c r="J42" s="150">
        <v>131.1551130355156</v>
      </c>
      <c r="K42" s="150">
        <v>153.12922149896602</v>
      </c>
      <c r="L42" s="148" t="s">
        <v>14</v>
      </c>
      <c r="M42" s="149">
        <f>Beta_rampe</f>
        <v>75.426997324279156</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320</v>
      </c>
      <c r="D44" s="162"/>
      <c r="F44" s="599" t="str">
        <f>IF(Lang="Français","Vit max &amp; Acc max",IF(Lang="English","Max Velocity &amp; Acc",""))</f>
        <v>Vit max &amp; Acc max</v>
      </c>
      <c r="G44" s="599"/>
      <c r="H44" s="115" t="s">
        <v>14</v>
      </c>
      <c r="I44" s="115" t="s">
        <v>14</v>
      </c>
      <c r="J44" s="115" t="s">
        <v>14</v>
      </c>
      <c r="K44" s="117">
        <f ca="1">MAX(vit_xz)</f>
        <v>153.12922149896602</v>
      </c>
      <c r="L44" s="118">
        <f ca="1">MAX(acc_xz)</f>
        <v>26.00944007931453</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4.8099999999999952</v>
      </c>
      <c r="I45" s="119">
        <f ca="1">INDEX(pos_z,MATCH("Fin de propulsion",Event,0))</f>
        <v>595.5275182475134</v>
      </c>
      <c r="J45" s="119">
        <f ca="1">INDEX(pos_x,MATCH("Fin de propulsion",Event,0))</f>
        <v>139.15699710632998</v>
      </c>
      <c r="K45" s="119">
        <f ca="1">INDEX(vit_xz,MATCH("Fin de propulsion",Event,0))</f>
        <v>147.81125910412652</v>
      </c>
      <c r="L45" s="116">
        <f ca="1">INDEX(acc_xz,MATCH("Fin de propulsion",Event,0))</f>
        <v>24.897500579015112</v>
      </c>
      <c r="M45" s="116">
        <f ca="1">INDEX(BetaD,MATCH("Fin de propulsion",Event,0))</f>
        <v>75.228155019876056</v>
      </c>
    </row>
    <row r="46" spans="1:16" x14ac:dyDescent="0.2">
      <c r="A46" s="161"/>
      <c r="B46" s="168">
        <v>320</v>
      </c>
      <c r="D46" s="162"/>
      <c r="F46" s="599" t="s">
        <v>15</v>
      </c>
      <c r="G46" s="599"/>
      <c r="H46" s="118">
        <f ca="1">INDEX(t,MATCH("Apogée",Event,0))</f>
        <v>15.199999999999944</v>
      </c>
      <c r="I46" s="117">
        <f ca="1">INDEX(pos_z,MATCH("Apogée",Event,0))</f>
        <v>1228.5089968952202</v>
      </c>
      <c r="J46" s="120">
        <f ca="1">INDEX(pos_x,MATCH("Apogée",Event,0))</f>
        <v>426.80026927146088</v>
      </c>
      <c r="K46" s="120">
        <f ca="1">INDEX(vit_xz,MATCH("Apogée",Event,0))</f>
        <v>23.164016636698022</v>
      </c>
      <c r="L46" s="116">
        <f ca="1">INDEX(acc_xz,MATCH("Apogée",Event,0))</f>
        <v>9.8428256146590716</v>
      </c>
      <c r="M46" s="121">
        <f ca="1">INDEX(BetaD,MATCH("Apogée",Event,0))</f>
        <v>1.8756138269926141</v>
      </c>
    </row>
    <row r="47" spans="1:16" x14ac:dyDescent="0.2">
      <c r="A47" s="161"/>
      <c r="B47" s="169" t="s">
        <v>9</v>
      </c>
      <c r="D47" s="162"/>
      <c r="F47" s="602" t="str">
        <f>IF(Lang="Français","Impact balistique",IF(Lang="English","Balistic Impact",""))</f>
        <v>Impact balistique</v>
      </c>
      <c r="G47" s="602"/>
      <c r="H47" s="116">
        <f ca="1">INDEX(t,MATCH("Impact balistique",Event,0))</f>
        <v>33.500000000000185</v>
      </c>
      <c r="I47" s="148" t="s">
        <v>16</v>
      </c>
      <c r="J47" s="117">
        <f ca="1">INDEX(pos_x,MATCH("Impact balistique",Event,0))</f>
        <v>737.71243752511418</v>
      </c>
      <c r="K47" s="119">
        <f ca="1">INDEX(vit_xz,MATCH("Impact balistique",Event,0))</f>
        <v>106.75614031073187</v>
      </c>
      <c r="L47" s="116">
        <f ca="1">INDEX(acc_xz,MATCH("Impact balistique",Event,0))</f>
        <v>1.619036554426071</v>
      </c>
      <c r="M47" s="116">
        <f ca="1">INDEX(BetaD,MATCH("Impact balistique",Event,0))</f>
        <v>-84.971218167015138</v>
      </c>
    </row>
    <row r="48" spans="1:16" x14ac:dyDescent="0.2">
      <c r="A48" s="161"/>
      <c r="B48" s="174">
        <f>(4*B44*B46+B44^2)/10^6</f>
        <v>0.51200000000000001</v>
      </c>
      <c r="D48" s="162"/>
      <c r="F48" s="604" t="str">
        <f>IF(Lang="Français","Ouverture parachute fusée",IF(Lang="English","Rocket parachute opening",""))</f>
        <v>Ouverture parachute fusée</v>
      </c>
      <c r="G48" s="604"/>
      <c r="H48" s="122">
        <f>T_para</f>
        <v>15.2</v>
      </c>
      <c r="I48" s="123">
        <f ca="1">INDEX(pos_z,MATCH("Para",Event_para,0))</f>
        <v>1228.5089968952202</v>
      </c>
      <c r="J48" s="123">
        <f ca="1">INDEX(pos_x,MATCH("Para",Event_para,0))</f>
        <v>426.80026927146088</v>
      </c>
      <c r="K48" s="123">
        <f ca="1">INDEX(vit_xz,MATCH("Para",Event_para,0))</f>
        <v>23.164016636698022</v>
      </c>
      <c r="L48" s="122">
        <f ca="1">INDEX(acc_xz,MATCH("Para",Event_para,0))</f>
        <v>9.8428256146590716</v>
      </c>
      <c r="M48" s="124">
        <f ca="1">INDEX(BetaD,MATCH("Para",Event_para,0))</f>
        <v>1.8756138269926141</v>
      </c>
    </row>
    <row r="49" spans="1:13" x14ac:dyDescent="0.2">
      <c r="A49" s="161"/>
      <c r="D49" s="162"/>
      <c r="F49" s="603" t="str">
        <f>IF(Lang="Français","Impact fusée sous para.",IF(Lang="English","Impact of rocket with para. ",""))</f>
        <v>Impact fusée sous para.</v>
      </c>
      <c r="G49" s="603"/>
      <c r="H49" s="125">
        <f ca="1">T_para+Dt_para</f>
        <v>112.62531301881651</v>
      </c>
      <c r="I49" s="127" t="s">
        <v>16</v>
      </c>
      <c r="J49" s="126" t="str">
        <f ca="1">CONCATENATE(TEXT(X_para-Dx_para,"0")," | ",TEXT(X_para+Dx_para,"0"))</f>
        <v>-60 | 914</v>
      </c>
      <c r="K49" s="126">
        <f ca="1">V_para</f>
        <v>12.609751601803412</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579.65587765246937</v>
      </c>
      <c r="J50" s="129">
        <f ca="1">IF(T_satellite&lt;&gt;0,INDEX(pos_x,MATCH("Satellite",Event_sat,0)),"")</f>
        <v>134.98758970893073</v>
      </c>
      <c r="K50" s="123">
        <f ca="1">IF(T_satellite&lt;&gt;0,INDEX(vit_xz,MATCH("Satellite",Event_sat,0)),"")</f>
        <v>150.56603765974225</v>
      </c>
      <c r="L50" s="122">
        <f ca="1">IF(T_satellite&lt;&gt;0,INDEX(acc_xz,MATCH("Satellite",Event_sat,0)),"")</f>
        <v>25.495991228904241</v>
      </c>
      <c r="M50" s="124">
        <f ca="1">IF(T_satellite&lt;&gt;0,INDEX(BetaD,MATCH("Satellite",Event_sat,0)),"")</f>
        <v>75.333514679483528</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50.502458169373917</v>
      </c>
      <c r="I51" s="130" t="str">
        <f>IF(T_satellite&lt;&gt;0,"~0","")</f>
        <v>~0</v>
      </c>
      <c r="J51" s="130" t="str">
        <f ca="1">IF(T_satellite&lt;&gt;0,CONCATENATE(TEXT(X_satellite-Dx_sat,"0")," | ",TEXT(X_satellite+Dx_sat,"0")),"")</f>
        <v>-94 | 364</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15.2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1228.5089968952202</v>
      </c>
      <c r="C121" s="216">
        <f ca="1">MAX(Altitude_culmi,Portee_balistique)</f>
        <v>1228.5089968952202</v>
      </c>
    </row>
    <row r="123" spans="2:3" x14ac:dyDescent="0.2">
      <c r="B123" s="210" t="s">
        <v>49</v>
      </c>
      <c r="C123" s="211" t="s">
        <v>45</v>
      </c>
    </row>
    <row r="124" spans="2:3" x14ac:dyDescent="0.2">
      <c r="B124" s="217">
        <f ca="1">X_para</f>
        <v>426.80026927146088</v>
      </c>
      <c r="C124" s="214">
        <f ca="1">Alt_para</f>
        <v>1228.5089968952202</v>
      </c>
    </row>
    <row r="125" spans="2:3" x14ac:dyDescent="0.2">
      <c r="B125" s="217">
        <f ca="1">X_para</f>
        <v>426.80026927146088</v>
      </c>
      <c r="C125" s="214">
        <f ca="1">Alt_para/2</f>
        <v>614.2544984476101</v>
      </c>
    </row>
    <row r="126" spans="2:3" x14ac:dyDescent="0.2">
      <c r="B126" s="217">
        <f ca="1">X_para</f>
        <v>426.80026927146088</v>
      </c>
      <c r="C126" s="214">
        <v>0</v>
      </c>
    </row>
    <row r="127" spans="2:3" x14ac:dyDescent="0.2">
      <c r="B127" s="217">
        <f ca="1">X_para+Alt_para/40</f>
        <v>457.51299419384139</v>
      </c>
      <c r="C127" s="214">
        <f ca="1">Alt_para/20</f>
        <v>61.425449844761012</v>
      </c>
    </row>
    <row r="128" spans="2:3" x14ac:dyDescent="0.2">
      <c r="B128" s="217">
        <f ca="1">X_para</f>
        <v>426.80026927146088</v>
      </c>
      <c r="C128" s="214">
        <v>0</v>
      </c>
    </row>
    <row r="129" spans="2:6" x14ac:dyDescent="0.2">
      <c r="B129" s="217">
        <f ca="1">X_para-Alt_para/40</f>
        <v>396.08754434908036</v>
      </c>
      <c r="C129" s="214">
        <f ca="1">Alt_para/20</f>
        <v>61.425449844761012</v>
      </c>
    </row>
    <row r="130" spans="2:6" x14ac:dyDescent="0.2">
      <c r="B130" s="218">
        <f ca="1">X_para</f>
        <v>426.80026927146088</v>
      </c>
      <c r="C130" s="219">
        <v>0</v>
      </c>
    </row>
    <row r="131" spans="2:6" x14ac:dyDescent="0.2">
      <c r="B131" s="210" t="s">
        <v>48</v>
      </c>
      <c r="C131" s="211" t="s">
        <v>45</v>
      </c>
    </row>
    <row r="132" spans="2:6" x14ac:dyDescent="0.2">
      <c r="B132" s="213">
        <f>T_para</f>
        <v>15.2</v>
      </c>
      <c r="C132" s="214">
        <f ca="1">Alt_para</f>
        <v>1228.5089968952202</v>
      </c>
    </row>
    <row r="133" spans="2:6" x14ac:dyDescent="0.2">
      <c r="B133" s="213">
        <f ca="1">(B132+B134)/2</f>
        <v>63.912656509408258</v>
      </c>
      <c r="C133" s="214">
        <f ca="1">(C132+C134)/2</f>
        <v>614.2544984476101</v>
      </c>
      <c r="E133" s="232">
        <v>1</v>
      </c>
      <c r="F133" s="233" t="s">
        <v>175</v>
      </c>
    </row>
    <row r="134" spans="2:6" x14ac:dyDescent="0.2">
      <c r="B134" s="213">
        <f ca="1">H49</f>
        <v>112.62531301881651</v>
      </c>
      <c r="C134" s="214">
        <f>0</f>
        <v>0</v>
      </c>
      <c r="E134" s="161">
        <v>1</v>
      </c>
      <c r="F134" s="234" t="s">
        <v>176</v>
      </c>
    </row>
    <row r="135" spans="2:6" x14ac:dyDescent="0.2">
      <c r="B135" s="213">
        <f ca="1">H49+E133*sS/2*zZ_fus-E134*sS*tT_fus</f>
        <v>111.40243162905729</v>
      </c>
      <c r="C135" s="214">
        <f ca="1">Alt_para-V_para*(H49-T_para)+E133*sS*Altitude_culmi/H49*zZ_fus+E134*sS/2*Altitude_culmi/H49*tT_fus</f>
        <v>52.346507736153903</v>
      </c>
      <c r="E135" s="161"/>
      <c r="F135" s="241" t="s">
        <v>177</v>
      </c>
    </row>
    <row r="136" spans="2:6" x14ac:dyDescent="0.2">
      <c r="B136" s="213">
        <f ca="1">H49</f>
        <v>112.62531301881651</v>
      </c>
      <c r="C136" s="214">
        <f ca="1">Alt_para-V_para*(H49-T_para)</f>
        <v>0</v>
      </c>
      <c r="E136" s="235" t="s">
        <v>172</v>
      </c>
      <c r="F136" s="236">
        <f ca="1">T_balistique/10</f>
        <v>3.3500000000000183</v>
      </c>
    </row>
    <row r="137" spans="2:6" x14ac:dyDescent="0.2">
      <c r="B137" s="213">
        <f ca="1">H49-E133*sS/2*zZ_fus-E134*sS*tT_fus</f>
        <v>108.05243162905727</v>
      </c>
      <c r="C137" s="214">
        <f ca="1">Alt_para-V_para*(H49-T_para)+E133*sS*Altitude_culmi/H49*zZ_fus-E134*sS/2*Altitude_culmi/H49*tT_fus</f>
        <v>20.736621256551764</v>
      </c>
      <c r="E137" s="235" t="s">
        <v>173</v>
      </c>
      <c r="F137" s="236">
        <f ca="1">(H49-T_para)/H49</f>
        <v>0.86503922082364815</v>
      </c>
    </row>
    <row r="138" spans="2:6" x14ac:dyDescent="0.2">
      <c r="B138" s="215">
        <f ca="1">H49</f>
        <v>112.62531301881651</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0.8597014925373142</v>
      </c>
    </row>
    <row r="155" spans="2:6" x14ac:dyDescent="0.2">
      <c r="B155" s="215" t="b">
        <f>IF(Nb_sat="1 satellite",H51)</f>
        <v>0</v>
      </c>
      <c r="C155" s="216" t="b">
        <f>IF(Nb_sat="1 satellite",0)</f>
        <v>0</v>
      </c>
      <c r="E155" s="237" t="s">
        <v>174</v>
      </c>
      <c r="F155" s="238">
        <f ca="1">V_satellite*(T_balistique-T_satellite)/Alt_sat</f>
        <v>0.6287872125443581</v>
      </c>
    </row>
    <row r="157" spans="2:6" x14ac:dyDescent="0.2">
      <c r="B157" s="210" t="s">
        <v>2</v>
      </c>
      <c r="C157" s="228" t="s">
        <v>29</v>
      </c>
      <c r="D157" s="211" t="s">
        <v>3</v>
      </c>
    </row>
    <row r="158" spans="2:6" x14ac:dyDescent="0.2">
      <c r="B158" s="231">
        <f>T_para/4</f>
        <v>3.8</v>
      </c>
      <c r="C158" s="82">
        <f ca="1">Alt_para/2</f>
        <v>614.2544984476101</v>
      </c>
      <c r="D158" s="214">
        <f ca="1">X_para/4</f>
        <v>106.70006731786522</v>
      </c>
    </row>
    <row r="159" spans="2:6" x14ac:dyDescent="0.2">
      <c r="B159" s="229">
        <f ca="1">Temps_culmi + (T_balistique-Temps_culmi)/2</f>
        <v>24.350000000000065</v>
      </c>
      <c r="C159" s="230">
        <f ca="1">Altitude_culmi/2</f>
        <v>614.2544984476101</v>
      </c>
      <c r="D159" s="216">
        <f ca="1">X_culmi+(Portee_balistique-X_culmi)*2/3</f>
        <v>634.0750481072298</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426.80026927146088</v>
      </c>
      <c r="E162" s="422"/>
      <c r="F162" s="423" t="s">
        <v>305</v>
      </c>
    </row>
    <row r="163" spans="2:6" x14ac:dyDescent="0.2">
      <c r="B163" s="231" t="e">
        <f ca="1">IF(AND(Altitude_culmi&gt;80, Altitude_culmi&lt;=350), 49, NA())</f>
        <v>#N/A</v>
      </c>
      <c r="C163" s="5">
        <v>23</v>
      </c>
      <c r="D163" s="82">
        <f t="shared" ca="1" si="0"/>
        <v>449.80026927146088</v>
      </c>
      <c r="E163" s="82"/>
      <c r="F163" s="214">
        <f t="shared" ref="F163:F178" ca="1" si="1">X_culmi-C162</f>
        <v>426.80026927146088</v>
      </c>
    </row>
    <row r="164" spans="2:6" x14ac:dyDescent="0.2">
      <c r="B164" s="231" t="e">
        <f ca="1">IF(AND(Altitude_culmi&gt;80, Altitude_culmi&lt;=350), 43, NA())</f>
        <v>#N/A</v>
      </c>
      <c r="C164" s="5">
        <v>23</v>
      </c>
      <c r="D164" s="82">
        <f t="shared" ca="1" si="0"/>
        <v>449.80026927146088</v>
      </c>
      <c r="E164" s="82"/>
      <c r="F164" s="214">
        <f t="shared" ca="1" si="1"/>
        <v>403.80026927146088</v>
      </c>
    </row>
    <row r="165" spans="2:6" x14ac:dyDescent="0.2">
      <c r="B165" s="231" t="e">
        <f ca="1">IF(AND(Altitude_culmi&gt;80, Altitude_culmi&lt;=350), 43, NA())</f>
        <v>#N/A</v>
      </c>
      <c r="C165" s="5">
        <v>0</v>
      </c>
      <c r="D165" s="82">
        <f t="shared" ca="1" si="0"/>
        <v>426.80026927146088</v>
      </c>
      <c r="E165" s="82"/>
      <c r="F165" s="214">
        <f t="shared" ca="1" si="1"/>
        <v>403.80026927146088</v>
      </c>
    </row>
    <row r="166" spans="2:6" x14ac:dyDescent="0.2">
      <c r="B166" s="231" t="e">
        <f ca="1">IF(AND(Altitude_culmi&gt;80, Altitude_culmi&lt;=350), 43, NA())</f>
        <v>#N/A</v>
      </c>
      <c r="C166" s="5">
        <v>23</v>
      </c>
      <c r="D166" s="82">
        <f t="shared" ca="1" si="0"/>
        <v>449.80026927146088</v>
      </c>
      <c r="E166" s="82"/>
      <c r="F166" s="214">
        <f t="shared" ca="1" si="1"/>
        <v>426.80026927146088</v>
      </c>
    </row>
    <row r="167" spans="2:6" x14ac:dyDescent="0.2">
      <c r="B167" s="231" t="e">
        <f ca="1">IF(AND(Altitude_culmi&gt;80, Altitude_culmi&lt;=350), 0.5, NA())</f>
        <v>#N/A</v>
      </c>
      <c r="C167" s="5">
        <v>23</v>
      </c>
      <c r="D167" s="82">
        <f t="shared" ca="1" si="0"/>
        <v>449.80026927146088</v>
      </c>
      <c r="E167" s="82"/>
      <c r="F167" s="214">
        <f t="shared" ca="1" si="1"/>
        <v>403.80026927146088</v>
      </c>
    </row>
    <row r="168" spans="2:6" x14ac:dyDescent="0.2">
      <c r="B168" s="231" t="e">
        <f ca="1">IF(AND(Altitude_culmi&gt;80, Altitude_culmi&lt;=350), 0.5, NA())</f>
        <v>#N/A</v>
      </c>
      <c r="C168" s="5">
        <v>8</v>
      </c>
      <c r="D168" s="82">
        <f t="shared" ca="1" si="0"/>
        <v>434.80026927146088</v>
      </c>
      <c r="E168" s="82"/>
      <c r="F168" s="214">
        <f t="shared" ca="1" si="1"/>
        <v>403.80026927146088</v>
      </c>
    </row>
    <row r="169" spans="2:6" x14ac:dyDescent="0.2">
      <c r="B169" s="231" t="e">
        <f ca="1">IF(AND(Altitude_culmi&gt;80, Altitude_culmi&lt;=350), 27, NA())</f>
        <v>#N/A</v>
      </c>
      <c r="C169" s="5">
        <v>8</v>
      </c>
      <c r="D169" s="82">
        <f t="shared" ca="1" si="0"/>
        <v>434.80026927146088</v>
      </c>
      <c r="E169" s="82"/>
      <c r="F169" s="214">
        <f t="shared" ca="1" si="1"/>
        <v>418.80026927146088</v>
      </c>
    </row>
    <row r="170" spans="2:6" x14ac:dyDescent="0.2">
      <c r="B170" s="231" t="e">
        <f ca="1">IF(AND(Altitude_culmi&gt;80, Altitude_culmi&lt;=350), 27, NA())</f>
        <v>#N/A</v>
      </c>
      <c r="C170" s="5">
        <v>23</v>
      </c>
      <c r="D170" s="82">
        <f t="shared" ca="1" si="0"/>
        <v>449.80026927146088</v>
      </c>
      <c r="E170" s="82"/>
      <c r="F170" s="214">
        <f t="shared" ca="1" si="1"/>
        <v>418.80026927146088</v>
      </c>
    </row>
    <row r="171" spans="2:6" x14ac:dyDescent="0.2">
      <c r="B171" s="231" t="e">
        <f ca="1">IF(AND(Altitude_culmi&gt;80, Altitude_culmi&lt;=350), 27, NA())</f>
        <v>#N/A</v>
      </c>
      <c r="C171" s="5">
        <v>8</v>
      </c>
      <c r="D171" s="82">
        <f t="shared" ca="1" si="0"/>
        <v>434.80026927146088</v>
      </c>
      <c r="E171" s="82"/>
      <c r="F171" s="214">
        <f t="shared" ca="1" si="1"/>
        <v>403.80026927146088</v>
      </c>
    </row>
    <row r="172" spans="2:6" x14ac:dyDescent="0.2">
      <c r="B172" s="231" t="e">
        <f ca="1">IF(AND(Altitude_culmi&gt;80, Altitude_culmi&lt;=350), 29, NA())</f>
        <v>#N/A</v>
      </c>
      <c r="C172" s="5">
        <v>7.6</v>
      </c>
      <c r="D172" s="82">
        <f t="shared" ca="1" si="0"/>
        <v>434.4002692714609</v>
      </c>
      <c r="E172" s="82"/>
      <c r="F172" s="214">
        <f t="shared" ca="1" si="1"/>
        <v>418.80026927146088</v>
      </c>
    </row>
    <row r="173" spans="2:6" x14ac:dyDescent="0.2">
      <c r="B173" s="231" t="e">
        <f ca="1">IF(AND(Altitude_culmi&gt;80, Altitude_culmi&lt;=350), 31, NA())</f>
        <v>#N/A</v>
      </c>
      <c r="C173" s="5">
        <v>6.8</v>
      </c>
      <c r="D173" s="82">
        <f t="shared" ca="1" si="0"/>
        <v>433.60026927146089</v>
      </c>
      <c r="E173" s="82"/>
      <c r="F173" s="214">
        <f t="shared" ca="1" si="1"/>
        <v>419.20026927146085</v>
      </c>
    </row>
    <row r="174" spans="2:6" x14ac:dyDescent="0.2">
      <c r="B174" s="231" t="e">
        <f ca="1">IF(AND(Altitude_culmi&gt;80, Altitude_culmi&lt;=350), 32, NA())</f>
        <v>#N/A</v>
      </c>
      <c r="C174" s="5">
        <v>6</v>
      </c>
      <c r="D174" s="82">
        <f t="shared" ca="1" si="0"/>
        <v>432.80026927146088</v>
      </c>
      <c r="E174" s="82"/>
      <c r="F174" s="214">
        <f t="shared" ca="1" si="1"/>
        <v>420.00026927146087</v>
      </c>
    </row>
    <row r="175" spans="2:6" x14ac:dyDescent="0.2">
      <c r="B175" s="231" t="e">
        <f ca="1">IF(AND(Altitude_culmi&gt;80, Altitude_culmi&lt;=350), 33, NA())</f>
        <v>#N/A</v>
      </c>
      <c r="C175" s="5">
        <v>5</v>
      </c>
      <c r="D175" s="82">
        <f t="shared" ca="1" si="0"/>
        <v>431.80026927146088</v>
      </c>
      <c r="E175" s="82"/>
      <c r="F175" s="214">
        <f t="shared" ca="1" si="1"/>
        <v>420.80026927146088</v>
      </c>
    </row>
    <row r="176" spans="2:6" x14ac:dyDescent="0.2">
      <c r="B176" s="231" t="e">
        <f ca="1">IF(AND(Altitude_culmi&gt;80, Altitude_culmi&lt;=350), 34, NA())</f>
        <v>#N/A</v>
      </c>
      <c r="C176" s="5">
        <v>3.8</v>
      </c>
      <c r="D176" s="82">
        <f t="shared" ca="1" si="0"/>
        <v>430.60026927146089</v>
      </c>
      <c r="E176" s="82"/>
      <c r="F176" s="214">
        <f t="shared" ca="1" si="1"/>
        <v>421.80026927146088</v>
      </c>
    </row>
    <row r="177" spans="2:6" x14ac:dyDescent="0.2">
      <c r="B177" s="229" t="e">
        <f ca="1">IF(AND(Altitude_culmi&gt;80, Altitude_culmi&lt;=350), 35, NA())</f>
        <v>#N/A</v>
      </c>
      <c r="C177" s="421">
        <v>0</v>
      </c>
      <c r="D177" s="230">
        <f t="shared" ca="1" si="0"/>
        <v>426.80026927146088</v>
      </c>
      <c r="E177" s="82"/>
      <c r="F177" s="214">
        <f t="shared" ca="1" si="1"/>
        <v>423.00026927146087</v>
      </c>
    </row>
    <row r="178" spans="2:6" x14ac:dyDescent="0.2">
      <c r="E178" s="230"/>
      <c r="F178" s="216">
        <f t="shared" ca="1" si="1"/>
        <v>426.80026927146088</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426.80026927146088</v>
      </c>
      <c r="E180" s="228"/>
      <c r="F180" s="211" t="s">
        <v>308</v>
      </c>
    </row>
    <row r="181" spans="2:6" x14ac:dyDescent="0.2">
      <c r="B181" s="231">
        <f ca="1">IF(Altitude_culmi&gt;350, 300, NA())</f>
        <v>300</v>
      </c>
      <c r="C181" s="5">
        <v>0</v>
      </c>
      <c r="D181" s="82">
        <f t="shared" ca="1" si="2"/>
        <v>426.80026927146088</v>
      </c>
      <c r="E181" s="82"/>
      <c r="F181" s="214">
        <f t="shared" ref="F181:F201" ca="1" si="3">X_culmi-C180</f>
        <v>426.80026927146088</v>
      </c>
    </row>
    <row r="182" spans="2:6" x14ac:dyDescent="0.2">
      <c r="B182" s="231">
        <f ca="1">IF(Altitude_culmi&gt;350, 280, NA())</f>
        <v>280</v>
      </c>
      <c r="C182" s="5">
        <v>10</v>
      </c>
      <c r="D182" s="82">
        <f t="shared" ca="1" si="2"/>
        <v>436.80026927146088</v>
      </c>
      <c r="E182" s="82"/>
      <c r="F182" s="214">
        <f t="shared" ca="1" si="3"/>
        <v>426.80026927146088</v>
      </c>
    </row>
    <row r="183" spans="2:6" x14ac:dyDescent="0.2">
      <c r="B183" s="231">
        <f ca="1">IF(Altitude_culmi&gt;350, 280, NA())</f>
        <v>280</v>
      </c>
      <c r="C183" s="5">
        <v>0</v>
      </c>
      <c r="D183" s="82">
        <f t="shared" ca="1" si="2"/>
        <v>426.80026927146088</v>
      </c>
      <c r="E183" s="82"/>
      <c r="F183" s="214">
        <f t="shared" ca="1" si="3"/>
        <v>416.80026927146088</v>
      </c>
    </row>
    <row r="184" spans="2:6" x14ac:dyDescent="0.2">
      <c r="B184" s="231">
        <f ca="1">IF(Altitude_culmi&gt;350, 280, NA())</f>
        <v>280</v>
      </c>
      <c r="C184" s="5">
        <v>10</v>
      </c>
      <c r="D184" s="82">
        <f t="shared" ca="1" si="2"/>
        <v>436.80026927146088</v>
      </c>
      <c r="E184" s="82"/>
      <c r="F184" s="214">
        <f t="shared" ca="1" si="3"/>
        <v>426.80026927146088</v>
      </c>
    </row>
    <row r="185" spans="2:6" x14ac:dyDescent="0.2">
      <c r="B185" s="231">
        <f ca="1">IF(Altitude_culmi&gt;350, 200, NA())</f>
        <v>200</v>
      </c>
      <c r="C185" s="5">
        <v>13</v>
      </c>
      <c r="D185" s="82">
        <f t="shared" ca="1" si="2"/>
        <v>439.80026927146088</v>
      </c>
      <c r="E185" s="82"/>
      <c r="F185" s="214">
        <f t="shared" ca="1" si="3"/>
        <v>416.80026927146088</v>
      </c>
    </row>
    <row r="186" spans="2:6" x14ac:dyDescent="0.2">
      <c r="B186" s="231">
        <f ca="1">IF(Altitude_culmi&gt;350, 160, NA())</f>
        <v>160</v>
      </c>
      <c r="C186" s="5">
        <v>17</v>
      </c>
      <c r="D186" s="82">
        <f t="shared" ca="1" si="2"/>
        <v>443.80026927146088</v>
      </c>
      <c r="E186" s="82"/>
      <c r="F186" s="214">
        <f t="shared" ca="1" si="3"/>
        <v>413.80026927146088</v>
      </c>
    </row>
    <row r="187" spans="2:6" x14ac:dyDescent="0.2">
      <c r="B187" s="231">
        <f ca="1">IF(Altitude_culmi&gt;350, 115, NA())</f>
        <v>115</v>
      </c>
      <c r="C187" s="5">
        <v>20</v>
      </c>
      <c r="D187" s="82">
        <f t="shared" ca="1" si="2"/>
        <v>446.80026927146088</v>
      </c>
      <c r="E187" s="82"/>
      <c r="F187" s="214">
        <f t="shared" ca="1" si="3"/>
        <v>409.80026927146088</v>
      </c>
    </row>
    <row r="188" spans="2:6" x14ac:dyDescent="0.2">
      <c r="B188" s="231">
        <f ca="1">IF(Altitude_culmi&gt;350, 90, NA())</f>
        <v>90</v>
      </c>
      <c r="C188" s="5">
        <v>25</v>
      </c>
      <c r="D188" s="82">
        <f t="shared" ca="1" si="2"/>
        <v>451.80026927146088</v>
      </c>
      <c r="E188" s="82"/>
      <c r="F188" s="214">
        <f t="shared" ca="1" si="3"/>
        <v>406.80026927146088</v>
      </c>
    </row>
    <row r="189" spans="2:6" x14ac:dyDescent="0.2">
      <c r="B189" s="231">
        <f ca="1">IF(Altitude_culmi&gt;350, 57, NA())</f>
        <v>57</v>
      </c>
      <c r="C189" s="5">
        <v>30</v>
      </c>
      <c r="D189" s="82">
        <f t="shared" ca="1" si="2"/>
        <v>456.80026927146088</v>
      </c>
      <c r="E189" s="82"/>
      <c r="F189" s="214">
        <f t="shared" ca="1" si="3"/>
        <v>401.80026927146088</v>
      </c>
    </row>
    <row r="190" spans="2:6" x14ac:dyDescent="0.2">
      <c r="B190" s="231">
        <f ca="1">IF(Altitude_culmi&gt;350, 40, NA())</f>
        <v>40</v>
      </c>
      <c r="C190" s="5">
        <v>36</v>
      </c>
      <c r="D190" s="82">
        <f t="shared" ca="1" si="2"/>
        <v>462.80026927146088</v>
      </c>
      <c r="E190" s="82"/>
      <c r="F190" s="214">
        <f t="shared" ca="1" si="3"/>
        <v>396.80026927146088</v>
      </c>
    </row>
    <row r="191" spans="2:6" x14ac:dyDescent="0.2">
      <c r="B191" s="231">
        <f ca="1">IF(Altitude_culmi&gt;350, 20, NA())</f>
        <v>20</v>
      </c>
      <c r="C191" s="5">
        <v>48</v>
      </c>
      <c r="D191" s="82">
        <f t="shared" ca="1" si="2"/>
        <v>474.80026927146088</v>
      </c>
      <c r="E191" s="82"/>
      <c r="F191" s="214">
        <f t="shared" ca="1" si="3"/>
        <v>390.80026927146088</v>
      </c>
    </row>
    <row r="192" spans="2:6" x14ac:dyDescent="0.2">
      <c r="B192" s="231">
        <f ca="1">IF(Altitude_culmi&gt;350, 0.5, NA())</f>
        <v>0.5</v>
      </c>
      <c r="C192" s="5">
        <v>62</v>
      </c>
      <c r="D192" s="82">
        <f t="shared" ca="1" si="2"/>
        <v>488.80026927146088</v>
      </c>
      <c r="E192" s="82"/>
      <c r="F192" s="214">
        <f t="shared" ca="1" si="3"/>
        <v>378.80026927146088</v>
      </c>
    </row>
    <row r="193" spans="2:6" x14ac:dyDescent="0.2">
      <c r="B193" s="231">
        <f ca="1">IF(Altitude_culmi&gt;350, 0.5, NA())</f>
        <v>0.5</v>
      </c>
      <c r="C193" s="5">
        <v>37</v>
      </c>
      <c r="D193" s="82">
        <f t="shared" ca="1" si="2"/>
        <v>463.80026927146088</v>
      </c>
      <c r="E193" s="82"/>
      <c r="F193" s="214">
        <f t="shared" ca="1" si="3"/>
        <v>364.80026927146088</v>
      </c>
    </row>
    <row r="194" spans="2:6" x14ac:dyDescent="0.2">
      <c r="B194" s="231">
        <f ca="1">IF(Altitude_culmi&gt;350, 15, NA())</f>
        <v>15</v>
      </c>
      <c r="C194" s="5">
        <v>30</v>
      </c>
      <c r="D194" s="82">
        <f t="shared" ca="1" si="2"/>
        <v>456.80026927146088</v>
      </c>
      <c r="E194" s="82"/>
      <c r="F194" s="214">
        <f t="shared" ca="1" si="3"/>
        <v>389.80026927146088</v>
      </c>
    </row>
    <row r="195" spans="2:6" x14ac:dyDescent="0.2">
      <c r="B195" s="231">
        <f ca="1">IF(Altitude_culmi&gt;350, 30, NA())</f>
        <v>30</v>
      </c>
      <c r="C195" s="5">
        <v>15</v>
      </c>
      <c r="D195" s="82">
        <f t="shared" ca="1" si="2"/>
        <v>441.80026927146088</v>
      </c>
      <c r="E195" s="82"/>
      <c r="F195" s="214">
        <f t="shared" ca="1" si="3"/>
        <v>396.80026927146088</v>
      </c>
    </row>
    <row r="196" spans="2:6" x14ac:dyDescent="0.2">
      <c r="B196" s="231">
        <f ca="1">IF(Altitude_culmi&gt;350, 37, NA())</f>
        <v>37</v>
      </c>
      <c r="C196" s="5">
        <v>0</v>
      </c>
      <c r="D196" s="82">
        <f t="shared" ca="1" si="2"/>
        <v>426.80026927146088</v>
      </c>
      <c r="E196" s="82"/>
      <c r="F196" s="214">
        <f t="shared" ca="1" si="3"/>
        <v>411.80026927146088</v>
      </c>
    </row>
    <row r="197" spans="2:6" x14ac:dyDescent="0.2">
      <c r="B197" s="231">
        <f ca="1">IF(Altitude_culmi&gt;350, 67, NA())</f>
        <v>67</v>
      </c>
      <c r="C197" s="5">
        <v>0</v>
      </c>
      <c r="D197" s="82">
        <f t="shared" ca="1" si="2"/>
        <v>426.80026927146088</v>
      </c>
      <c r="E197" s="82"/>
      <c r="F197" s="214">
        <f t="shared" ca="1" si="3"/>
        <v>426.80026927146088</v>
      </c>
    </row>
    <row r="198" spans="2:6" x14ac:dyDescent="0.2">
      <c r="B198" s="231">
        <f ca="1">IF(Altitude_culmi&gt;350, 67, NA())</f>
        <v>67</v>
      </c>
      <c r="C198" s="5">
        <v>17</v>
      </c>
      <c r="D198" s="82">
        <f t="shared" ca="1" si="2"/>
        <v>443.80026927146088</v>
      </c>
      <c r="E198" s="82"/>
      <c r="F198" s="214">
        <f t="shared" ca="1" si="3"/>
        <v>426.80026927146088</v>
      </c>
    </row>
    <row r="199" spans="2:6" x14ac:dyDescent="0.2">
      <c r="B199" s="231">
        <f ca="1">IF(Altitude_culmi&gt;350, 100, NA())</f>
        <v>100</v>
      </c>
      <c r="C199" s="5">
        <v>11</v>
      </c>
      <c r="D199" s="82">
        <f t="shared" ca="1" si="2"/>
        <v>437.80026927146088</v>
      </c>
      <c r="E199" s="82"/>
      <c r="F199" s="214">
        <f t="shared" ca="1" si="3"/>
        <v>409.80026927146088</v>
      </c>
    </row>
    <row r="200" spans="2:6" x14ac:dyDescent="0.2">
      <c r="B200" s="229">
        <f ca="1">IF(Altitude_culmi&gt;350, 100, NA())</f>
        <v>100</v>
      </c>
      <c r="C200" s="421">
        <v>0</v>
      </c>
      <c r="D200" s="230">
        <f t="shared" ca="1" si="2"/>
        <v>426.80026927146088</v>
      </c>
      <c r="E200" s="82"/>
      <c r="F200" s="214">
        <f t="shared" ca="1" si="3"/>
        <v>415.80026927146088</v>
      </c>
    </row>
    <row r="201" spans="2:6" x14ac:dyDescent="0.2">
      <c r="E201" s="230"/>
      <c r="F201" s="216">
        <f t="shared" ca="1" si="3"/>
        <v>426.80026927146088</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04"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38.529356904449145</v>
      </c>
      <c r="H4" s="293">
        <f>vit_xz*SIN(Beta)</f>
        <v>148.2027230971448</v>
      </c>
      <c r="I4" s="349">
        <f>V_ini</f>
        <v>153.12922149896602</v>
      </c>
      <c r="J4" s="350">
        <f>X_ini</f>
        <v>131.1551130355156</v>
      </c>
      <c r="K4" s="351">
        <f>Z_ini</f>
        <v>564.96320263534824</v>
      </c>
      <c r="L4" s="327">
        <f t="shared" ref="L4:L67" si="0">SQRT(pos_x^2+pos_z^2)</f>
        <v>579.98714124310413</v>
      </c>
      <c r="M4" s="292">
        <f>RADIANS(N4)</f>
        <v>1.3164494482016245</v>
      </c>
      <c r="N4" s="349">
        <f>Beta_rampe</f>
        <v>75.426997324279156</v>
      </c>
      <c r="P4" s="292" t="s">
        <v>14</v>
      </c>
      <c r="Q4" s="294" t="s">
        <v>14</v>
      </c>
      <c r="R4" s="292" t="s">
        <v>14</v>
      </c>
      <c r="S4" s="351">
        <f ca="1">m_tot</f>
        <v>5.0831</v>
      </c>
      <c r="T4" s="327">
        <f t="shared" ref="T4:T67" ca="1" si="1">m*g</f>
        <v>49.865211000000002</v>
      </c>
      <c r="U4" s="328">
        <f t="shared" ref="U4:U67" si="2">IF(pos_xz&lt;L_rampe,Poids*COS(Beta),0)</f>
        <v>0</v>
      </c>
      <c r="V4" s="329">
        <f t="shared" ref="V4:V67" si="3">Rho_moyen*(20000-Alt_rampe-pos_z)/(20000+Alt_rampe+pos_z)</f>
        <v>1.1576932981684489</v>
      </c>
      <c r="W4" s="327">
        <f t="shared" ref="W4:W67" si="4">1/2*Rho*Sref*Cx*vit_xz^2</f>
        <v>83.351439931372639</v>
      </c>
      <c r="Y4" s="295" t="s">
        <v>14</v>
      </c>
      <c r="Z4" s="296" t="s">
        <v>14</v>
      </c>
      <c r="AA4" s="297" t="s">
        <v>14</v>
      </c>
      <c r="AC4" s="320">
        <f>IF(ABS(t-ROUND(t,0))&lt;0.001,t,-1)</f>
        <v>-1</v>
      </c>
      <c r="AD4" s="321">
        <f>IF(ABS(t-ROUND(t,0))&lt;0.001,pos_x,-1)</f>
        <v>-1</v>
      </c>
      <c r="AE4" s="322">
        <f t="shared" ref="AE4:AE67" si="5">IF(t&lt;T_para, pos_z, NA())</f>
        <v>564.96320263534824</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-4.1258703462425581</v>
      </c>
      <c r="E5" s="307">
        <f t="shared" ref="E5:E68" ca="1" si="9">IF(AND(L4&lt;L_rampe,Poussee&lt;Poids*SIN(M4)),0,(-W4+Poussee)/m*SIN(M4)+U4/m*COS(M4)-Poids/m)</f>
        <v>-25.680112288022599</v>
      </c>
      <c r="F5" s="304">
        <f t="shared" ref="F5:F68" ca="1" si="10">SQRT(acc_x^2+acc_z^2)</f>
        <v>26.00944007931453</v>
      </c>
      <c r="G5" s="306">
        <f t="shared" ref="G5:G68" ca="1" si="11">G4+acc_x*pas</f>
        <v>38.48809820098672</v>
      </c>
      <c r="H5" s="307">
        <f t="shared" ref="H5:H68" ca="1" si="12">H4+acc_z*pas</f>
        <v>147.94592197426456</v>
      </c>
      <c r="I5" s="304">
        <f t="shared" ref="I5:I68" ca="1" si="13">SQRT(vit_x^2+vit_z^2)</f>
        <v>152.87030297590169</v>
      </c>
      <c r="J5" s="306">
        <f t="shared" ref="J5:J68" ca="1" si="14">J4+0.5*(vit_x+G4)*pas*(K4&gt;=0)</f>
        <v>131.54020031104278</v>
      </c>
      <c r="K5" s="307">
        <f t="shared" ref="K5:K68" ca="1" si="15">K4+0.5*(vit_z+H4)*pas</f>
        <v>566.4439458607053</v>
      </c>
      <c r="L5" s="304">
        <f t="shared" ca="1" si="0"/>
        <v>581.51661033896096</v>
      </c>
      <c r="M5" s="306">
        <f t="shared" ref="M5:M68" ca="1" si="16">IF(AND(L4&gt;L_rampe,G5&gt;0),ATAN2(G5,H5),$M$4)</f>
        <v>1.3162879827660088</v>
      </c>
      <c r="N5" s="304">
        <f t="shared" ref="N5:N68" ca="1" si="17">DEGREES(Beta)</f>
        <v>75.417746036281144</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5.0830995000000003</v>
      </c>
      <c r="T5" s="304">
        <f t="shared" ca="1" si="1"/>
        <v>49.865206095000005</v>
      </c>
      <c r="U5" s="311">
        <f t="shared" ca="1" si="2"/>
        <v>0</v>
      </c>
      <c r="V5" s="306">
        <f t="shared" ca="1" si="3"/>
        <v>1.1575217489707044</v>
      </c>
      <c r="W5" s="304">
        <f t="shared" ca="1" si="4"/>
        <v>83.057499247014832</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566.4439458607053</v>
      </c>
      <c r="AG5" s="306">
        <f t="shared" ref="AG5:AG68" ca="1" si="27">IF(AND(L4&lt;L_rampe,Poussee&lt;Poids*SIN(M4)),0,(-W4+Poussee)/m-Poids*SIN(M4)/m)</f>
        <v>-25.892051581180624</v>
      </c>
      <c r="AH5" s="304">
        <f t="shared" ref="AH5:AH68" ca="1" si="28">IF(AND(L4&lt;L_rampe,Poussee&lt;Poids*SIN(M4)), g*SIN(M4), (-W4+Poussee)/m)</f>
        <v>-16.397660508391116</v>
      </c>
    </row>
    <row r="6" spans="1:248" x14ac:dyDescent="0.2">
      <c r="A6" s="347">
        <f t="shared" ca="1" si="6"/>
        <v>0.01</v>
      </c>
      <c r="B6" s="304">
        <f t="shared" ca="1" si="7"/>
        <v>4.6199999999999992</v>
      </c>
      <c r="D6" s="306">
        <f t="shared" ca="1" si="8"/>
        <v>-4.1138253540848648</v>
      </c>
      <c r="E6" s="307">
        <f t="shared" ca="1" si="9"/>
        <v>-25.623295883650272</v>
      </c>
      <c r="F6" s="304">
        <f t="shared" ca="1" si="10"/>
        <v>25.95143254205826</v>
      </c>
      <c r="G6" s="306">
        <f t="shared" ca="1" si="11"/>
        <v>38.446959947445869</v>
      </c>
      <c r="H6" s="307">
        <f t="shared" ca="1" si="12"/>
        <v>147.68968901542806</v>
      </c>
      <c r="I6" s="304">
        <f t="shared" ca="1" si="13"/>
        <v>152.61196863507908</v>
      </c>
      <c r="J6" s="306">
        <f t="shared" ca="1" si="14"/>
        <v>131.92487560178495</v>
      </c>
      <c r="K6" s="307">
        <f t="shared" ca="1" si="15"/>
        <v>567.92212391565374</v>
      </c>
      <c r="L6" s="304">
        <f t="shared" ca="1" si="0"/>
        <v>583.04349034648658</v>
      </c>
      <c r="M6" s="306">
        <f t="shared" ca="1" si="16"/>
        <v>1.3161261435595413</v>
      </c>
      <c r="N6" s="304">
        <f t="shared" ca="1" si="17"/>
        <v>75.408473332790805</v>
      </c>
      <c r="P6" s="310">
        <f t="shared" ca="1" si="18"/>
        <v>1</v>
      </c>
      <c r="Q6" s="304">
        <f t="shared" ca="1" si="19"/>
        <v>1.4999999999999679E-3</v>
      </c>
      <c r="R6" s="306">
        <f t="shared" ca="1" si="20"/>
        <v>1.4999999999999679E-4</v>
      </c>
      <c r="S6" s="307">
        <f t="shared" ca="1" si="21"/>
        <v>5.0830980000000006</v>
      </c>
      <c r="T6" s="304">
        <f t="shared" ca="1" si="1"/>
        <v>49.865191380000006</v>
      </c>
      <c r="U6" s="311">
        <f t="shared" ca="1" si="2"/>
        <v>0</v>
      </c>
      <c r="V6" s="306">
        <f t="shared" ca="1" si="3"/>
        <v>1.1573505215932596</v>
      </c>
      <c r="W6" s="304">
        <f t="shared" ca="1" si="4"/>
        <v>82.764775127866002</v>
      </c>
      <c r="Y6" s="314" t="str">
        <f t="shared" ca="1" si="22"/>
        <v/>
      </c>
      <c r="Z6" s="315" t="str">
        <f t="shared" ca="1" si="23"/>
        <v/>
      </c>
      <c r="AA6" s="316" t="str">
        <f t="shared" ca="1" si="24"/>
        <v/>
      </c>
      <c r="AC6" s="310" t="e">
        <f t="shared" ca="1" si="25"/>
        <v>#N/A</v>
      </c>
      <c r="AD6" s="323" t="e">
        <f t="shared" ca="1" si="26"/>
        <v>#N/A</v>
      </c>
      <c r="AE6" s="324">
        <f t="shared" ca="1" si="5"/>
        <v>567.92212391565374</v>
      </c>
      <c r="AG6" s="306">
        <f t="shared" ca="1" si="27"/>
        <v>-25.833633942351064</v>
      </c>
      <c r="AH6" s="304">
        <f t="shared" ca="1" si="28"/>
        <v>-16.339641542817947</v>
      </c>
    </row>
    <row r="7" spans="1:248" x14ac:dyDescent="0.2">
      <c r="A7" s="347">
        <f t="shared" ca="1" si="6"/>
        <v>0.01</v>
      </c>
      <c r="B7" s="304">
        <f t="shared" ca="1" si="7"/>
        <v>4.629999999999999</v>
      </c>
      <c r="D7" s="306">
        <f t="shared" ca="1" si="8"/>
        <v>-4.1018291046272317</v>
      </c>
      <c r="E7" s="307">
        <f t="shared" ca="1" si="9"/>
        <v>-25.566716933794197</v>
      </c>
      <c r="F7" s="304">
        <f t="shared" ca="1" si="10"/>
        <v>25.89366750339407</v>
      </c>
      <c r="G7" s="306">
        <f t="shared" ca="1" si="11"/>
        <v>38.405941656399598</v>
      </c>
      <c r="H7" s="307">
        <f t="shared" ca="1" si="12"/>
        <v>147.4340218460901</v>
      </c>
      <c r="I7" s="304">
        <f t="shared" ca="1" si="13"/>
        <v>152.35421606318658</v>
      </c>
      <c r="J7" s="306">
        <f t="shared" ca="1" si="14"/>
        <v>132.30914010980416</v>
      </c>
      <c r="K7" s="307">
        <f t="shared" ca="1" si="15"/>
        <v>569.39774246996137</v>
      </c>
      <c r="L7" s="304">
        <f t="shared" ca="1" si="0"/>
        <v>584.56778707561728</v>
      </c>
      <c r="M7" s="306">
        <f t="shared" ca="1" si="16"/>
        <v>1.3159639297054126</v>
      </c>
      <c r="N7" s="304">
        <f t="shared" ca="1" si="17"/>
        <v>75.399179163570693</v>
      </c>
      <c r="P7" s="310">
        <f t="shared" ca="1" si="18"/>
        <v>1</v>
      </c>
      <c r="Q7" s="304">
        <f t="shared" ca="1" si="19"/>
        <v>2.4999999999999467E-3</v>
      </c>
      <c r="R7" s="306">
        <f t="shared" ca="1" si="20"/>
        <v>2.4999999999999469E-4</v>
      </c>
      <c r="S7" s="307">
        <f t="shared" ca="1" si="21"/>
        <v>5.0830955000000007</v>
      </c>
      <c r="T7" s="304">
        <f t="shared" ca="1" si="1"/>
        <v>49.865166855000012</v>
      </c>
      <c r="U7" s="311">
        <f t="shared" ca="1" si="2"/>
        <v>0</v>
      </c>
      <c r="V7" s="306">
        <f t="shared" ca="1" si="3"/>
        <v>1.157179615246047</v>
      </c>
      <c r="W7" s="304">
        <f t="shared" ca="1" si="4"/>
        <v>82.473260960938205</v>
      </c>
      <c r="Y7" s="314" t="str">
        <f t="shared" ca="1" si="22"/>
        <v/>
      </c>
      <c r="Z7" s="315" t="str">
        <f t="shared" ca="1" si="23"/>
        <v/>
      </c>
      <c r="AA7" s="316" t="str">
        <f t="shared" ca="1" si="24"/>
        <v/>
      </c>
      <c r="AC7" s="310" t="e">
        <f t="shared" ca="1" si="25"/>
        <v>#N/A</v>
      </c>
      <c r="AD7" s="323" t="e">
        <f t="shared" ca="1" si="26"/>
        <v>#N/A</v>
      </c>
      <c r="AE7" s="324">
        <f t="shared" ca="1" si="5"/>
        <v>569.39774246996137</v>
      </c>
      <c r="AG7" s="306">
        <f t="shared" ca="1" si="27"/>
        <v>-25.775457636618384</v>
      </c>
      <c r="AH7" s="304">
        <f t="shared" ca="1" si="28"/>
        <v>-16.281865081595651</v>
      </c>
    </row>
    <row r="8" spans="1:248" x14ac:dyDescent="0.2">
      <c r="A8" s="347">
        <f t="shared" ca="1" si="6"/>
        <v>0.01</v>
      </c>
      <c r="B8" s="304">
        <f t="shared" ca="1" si="7"/>
        <v>4.6399999999999988</v>
      </c>
      <c r="D8" s="306">
        <f t="shared" ca="1" si="8"/>
        <v>-4.0898813267544121</v>
      </c>
      <c r="E8" s="307">
        <f t="shared" ca="1" si="9"/>
        <v>-25.510374131463323</v>
      </c>
      <c r="F8" s="304">
        <f t="shared" ca="1" si="10"/>
        <v>25.836143628532636</v>
      </c>
      <c r="G8" s="306">
        <f t="shared" ca="1" si="11"/>
        <v>38.365042843132052</v>
      </c>
      <c r="H8" s="307">
        <f t="shared" ca="1" si="12"/>
        <v>147.17891810477548</v>
      </c>
      <c r="I8" s="304">
        <f t="shared" ca="1" si="13"/>
        <v>152.09704286029879</v>
      </c>
      <c r="J8" s="306">
        <f t="shared" ca="1" si="14"/>
        <v>132.69299503230181</v>
      </c>
      <c r="K8" s="307">
        <f t="shared" ca="1" si="15"/>
        <v>570.8708071697157</v>
      </c>
      <c r="L8" s="304">
        <f t="shared" ca="1" si="0"/>
        <v>586.08950631217169</v>
      </c>
      <c r="M8" s="306">
        <f t="shared" ca="1" si="16"/>
        <v>1.3158013403235744</v>
      </c>
      <c r="N8" s="304">
        <f t="shared" ca="1" si="17"/>
        <v>75.389863478197711</v>
      </c>
      <c r="P8" s="310">
        <f t="shared" ca="1" si="18"/>
        <v>1</v>
      </c>
      <c r="Q8" s="304">
        <f t="shared" ca="1" si="19"/>
        <v>3.499999999999925E-3</v>
      </c>
      <c r="R8" s="306">
        <f t="shared" ca="1" si="20"/>
        <v>3.4999999999999252E-4</v>
      </c>
      <c r="S8" s="307">
        <f t="shared" ca="1" si="21"/>
        <v>5.0830920000000006</v>
      </c>
      <c r="T8" s="304">
        <f t="shared" ca="1" si="1"/>
        <v>49.86513252000001</v>
      </c>
      <c r="U8" s="311">
        <f t="shared" ca="1" si="2"/>
        <v>0</v>
      </c>
      <c r="V8" s="306">
        <f t="shared" ca="1" si="3"/>
        <v>1.1570090291423967</v>
      </c>
      <c r="W8" s="304">
        <f t="shared" ca="1" si="4"/>
        <v>82.182950178913174</v>
      </c>
      <c r="Y8" s="314" t="str">
        <f t="shared" ca="1" si="22"/>
        <v/>
      </c>
      <c r="Z8" s="315" t="str">
        <f t="shared" ca="1" si="23"/>
        <v/>
      </c>
      <c r="AA8" s="316" t="str">
        <f t="shared" ca="1" si="24"/>
        <v/>
      </c>
      <c r="AC8" s="310" t="e">
        <f t="shared" ca="1" si="25"/>
        <v>#N/A</v>
      </c>
      <c r="AD8" s="323" t="e">
        <f t="shared" ca="1" si="26"/>
        <v>#N/A</v>
      </c>
      <c r="AE8" s="324">
        <f t="shared" ca="1" si="5"/>
        <v>570.8708071697157</v>
      </c>
      <c r="AG8" s="306">
        <f t="shared" ca="1" si="27"/>
        <v>-25.717521325383085</v>
      </c>
      <c r="AH8" s="304">
        <f t="shared" ca="1" si="28"/>
        <v>-16.224329790005413</v>
      </c>
    </row>
    <row r="9" spans="1:248" x14ac:dyDescent="0.2">
      <c r="A9" s="347">
        <f t="shared" ca="1" si="6"/>
        <v>0.01</v>
      </c>
      <c r="B9" s="304">
        <f t="shared" ca="1" si="7"/>
        <v>4.6499999999999986</v>
      </c>
      <c r="D9" s="306">
        <f t="shared" ca="1" si="8"/>
        <v>-4.0779817512279113</v>
      </c>
      <c r="E9" s="307">
        <f t="shared" ca="1" si="9"/>
        <v>-25.454266178740514</v>
      </c>
      <c r="F9" s="304">
        <f t="shared" ca="1" si="10"/>
        <v>25.778859591950944</v>
      </c>
      <c r="G9" s="306">
        <f t="shared" ca="1" si="11"/>
        <v>38.324263025619771</v>
      </c>
      <c r="H9" s="307">
        <f t="shared" ca="1" si="12"/>
        <v>146.92437544298807</v>
      </c>
      <c r="I9" s="304">
        <f t="shared" ca="1" si="13"/>
        <v>151.84044663978369</v>
      </c>
      <c r="J9" s="306">
        <f t="shared" ca="1" si="14"/>
        <v>133.07644156164557</v>
      </c>
      <c r="K9" s="307">
        <f t="shared" ca="1" si="15"/>
        <v>572.34132363745448</v>
      </c>
      <c r="L9" s="304">
        <f t="shared" ca="1" si="0"/>
        <v>587.60865381798408</v>
      </c>
      <c r="M9" s="306">
        <f t="shared" ca="1" si="16"/>
        <v>1.3156383745307256</v>
      </c>
      <c r="N9" s="304">
        <f t="shared" ca="1" si="17"/>
        <v>75.380526226062472</v>
      </c>
      <c r="P9" s="310">
        <f t="shared" ca="1" si="18"/>
        <v>1</v>
      </c>
      <c r="Q9" s="304">
        <f t="shared" ca="1" si="19"/>
        <v>4.4999999999999034E-3</v>
      </c>
      <c r="R9" s="306">
        <f t="shared" ca="1" si="20"/>
        <v>4.4999999999999034E-4</v>
      </c>
      <c r="S9" s="307">
        <f t="shared" ca="1" si="21"/>
        <v>5.0830875000000004</v>
      </c>
      <c r="T9" s="304">
        <f t="shared" ca="1" si="1"/>
        <v>49.865088375000006</v>
      </c>
      <c r="U9" s="311">
        <f t="shared" ca="1" si="2"/>
        <v>0</v>
      </c>
      <c r="V9" s="306">
        <f t="shared" ca="1" si="3"/>
        <v>1.156838762499016</v>
      </c>
      <c r="W9" s="304">
        <f t="shared" ca="1" si="4"/>
        <v>81.893836259762509</v>
      </c>
      <c r="Y9" s="314" t="str">
        <f t="shared" ca="1" si="22"/>
        <v/>
      </c>
      <c r="Z9" s="315" t="str">
        <f t="shared" ca="1" si="23"/>
        <v/>
      </c>
      <c r="AA9" s="316" t="str">
        <f t="shared" ca="1" si="24"/>
        <v/>
      </c>
      <c r="AC9" s="310" t="e">
        <f t="shared" ca="1" si="25"/>
        <v>#N/A</v>
      </c>
      <c r="AD9" s="323" t="e">
        <f t="shared" ca="1" si="26"/>
        <v>#N/A</v>
      </c>
      <c r="AE9" s="324">
        <f t="shared" ca="1" si="5"/>
        <v>572.34132363745448</v>
      </c>
      <c r="AG9" s="306">
        <f t="shared" ca="1" si="27"/>
        <v>-25.659823679294568</v>
      </c>
      <c r="AH9" s="304">
        <f t="shared" ca="1" si="28"/>
        <v>-16.167034342594569</v>
      </c>
    </row>
    <row r="10" spans="1:248" x14ac:dyDescent="0.2">
      <c r="A10" s="347">
        <f t="shared" ca="1" si="6"/>
        <v>0.01</v>
      </c>
      <c r="B10" s="304">
        <f t="shared" ca="1" si="7"/>
        <v>4.6599999999999984</v>
      </c>
      <c r="D10" s="306">
        <f t="shared" ca="1" si="8"/>
        <v>-4.0661301106703203</v>
      </c>
      <c r="E10" s="307">
        <f t="shared" ca="1" si="9"/>
        <v>-25.398391786706856</v>
      </c>
      <c r="F10" s="304">
        <f t="shared" ca="1" si="10"/>
        <v>25.72181407731496</v>
      </c>
      <c r="G10" s="306">
        <f t="shared" ca="1" si="11"/>
        <v>38.283601724513069</v>
      </c>
      <c r="H10" s="307">
        <f t="shared" ca="1" si="12"/>
        <v>146.670391525121</v>
      </c>
      <c r="I10" s="304">
        <f t="shared" ca="1" si="13"/>
        <v>151.58442502821134</v>
      </c>
      <c r="J10" s="306">
        <f t="shared" ca="1" si="14"/>
        <v>133.45948088539623</v>
      </c>
      <c r="K10" s="307">
        <f t="shared" ca="1" si="15"/>
        <v>573.80929747229504</v>
      </c>
      <c r="L10" s="304">
        <f t="shared" ca="1" si="0"/>
        <v>589.1252353310357</v>
      </c>
      <c r="M10" s="306">
        <f t="shared" ca="1" si="16"/>
        <v>1.3154750314403003</v>
      </c>
      <c r="N10" s="304">
        <f t="shared" ca="1" si="17"/>
        <v>75.371167356368488</v>
      </c>
      <c r="P10" s="310">
        <f t="shared" ca="1" si="18"/>
        <v>1</v>
      </c>
      <c r="Q10" s="304">
        <f t="shared" ca="1" si="19"/>
        <v>5.4999999999998826E-3</v>
      </c>
      <c r="R10" s="306">
        <f t="shared" ca="1" si="20"/>
        <v>5.4999999999998822E-4</v>
      </c>
      <c r="S10" s="307">
        <f t="shared" ca="1" si="21"/>
        <v>5.0830820000000001</v>
      </c>
      <c r="T10" s="304">
        <f t="shared" ca="1" si="1"/>
        <v>49.865034420000001</v>
      </c>
      <c r="U10" s="311">
        <f t="shared" ca="1" si="2"/>
        <v>0</v>
      </c>
      <c r="V10" s="306">
        <f t="shared" ca="1" si="3"/>
        <v>1.1566688145359718</v>
      </c>
      <c r="W10" s="304">
        <f t="shared" ca="1" si="4"/>
        <v>81.605912726372452</v>
      </c>
      <c r="Y10" s="314" t="str">
        <f t="shared" ca="1" si="22"/>
        <v/>
      </c>
      <c r="Z10" s="315" t="str">
        <f t="shared" ca="1" si="23"/>
        <v/>
      </c>
      <c r="AA10" s="316" t="str">
        <f t="shared" ca="1" si="24"/>
        <v/>
      </c>
      <c r="AC10" s="310" t="e">
        <f t="shared" ca="1" si="25"/>
        <v>#N/A</v>
      </c>
      <c r="AD10" s="323" t="e">
        <f t="shared" ca="1" si="26"/>
        <v>#N/A</v>
      </c>
      <c r="AE10" s="324">
        <f t="shared" ca="1" si="5"/>
        <v>573.80929747229504</v>
      </c>
      <c r="AG10" s="306">
        <f t="shared" ca="1" si="27"/>
        <v>-25.602363378173756</v>
      </c>
      <c r="AH10" s="304">
        <f t="shared" ca="1" si="28"/>
        <v>-16.109977423099313</v>
      </c>
    </row>
    <row r="11" spans="1:248" x14ac:dyDescent="0.2">
      <c r="A11" s="347">
        <f t="shared" ca="1" si="6"/>
        <v>0.01</v>
      </c>
      <c r="B11" s="304">
        <f t="shared" ca="1" si="7"/>
        <v>4.6699999999999982</v>
      </c>
      <c r="D11" s="306">
        <f t="shared" ca="1" si="8"/>
        <v>-4.0543261395498229</v>
      </c>
      <c r="E11" s="307">
        <f t="shared" ca="1" si="9"/>
        <v>-25.342749675366878</v>
      </c>
      <c r="F11" s="304">
        <f t="shared" ca="1" si="10"/>
        <v>25.665005777403305</v>
      </c>
      <c r="G11" s="306">
        <f t="shared" ca="1" si="11"/>
        <v>38.243058463117571</v>
      </c>
      <c r="H11" s="307">
        <f t="shared" ca="1" si="12"/>
        <v>146.41696402836735</v>
      </c>
      <c r="I11" s="304">
        <f t="shared" ca="1" si="13"/>
        <v>151.32897566526262</v>
      </c>
      <c r="J11" s="306">
        <f t="shared" ca="1" si="14"/>
        <v>133.84211418633438</v>
      </c>
      <c r="K11" s="307">
        <f t="shared" ca="1" si="15"/>
        <v>575.27473425006247</v>
      </c>
      <c r="L11" s="304">
        <f t="shared" ca="1" si="0"/>
        <v>590.6392565655857</v>
      </c>
      <c r="M11" s="306">
        <f t="shared" ca="1" si="16"/>
        <v>1.3153113101624527</v>
      </c>
      <c r="N11" s="304">
        <f t="shared" ca="1" si="17"/>
        <v>75.361786818131321</v>
      </c>
      <c r="P11" s="310">
        <f t="shared" ca="1" si="18"/>
        <v>1</v>
      </c>
      <c r="Q11" s="304">
        <f t="shared" ca="1" si="19"/>
        <v>6.4999999999998609E-3</v>
      </c>
      <c r="R11" s="306">
        <f t="shared" ca="1" si="20"/>
        <v>6.4999999999998609E-4</v>
      </c>
      <c r="S11" s="307">
        <f t="shared" ca="1" si="21"/>
        <v>5.0830755000000005</v>
      </c>
      <c r="T11" s="304">
        <f t="shared" ca="1" si="1"/>
        <v>49.864970655000008</v>
      </c>
      <c r="U11" s="311">
        <f t="shared" ca="1" si="2"/>
        <v>0</v>
      </c>
      <c r="V11" s="306">
        <f t="shared" ca="1" si="3"/>
        <v>1.1564991844766721</v>
      </c>
      <c r="W11" s="304">
        <f t="shared" ca="1" si="4"/>
        <v>81.319173146171607</v>
      </c>
      <c r="Y11" s="314" t="str">
        <f t="shared" ca="1" si="22"/>
        <v/>
      </c>
      <c r="Z11" s="315" t="str">
        <f t="shared" ca="1" si="23"/>
        <v/>
      </c>
      <c r="AA11" s="316" t="str">
        <f t="shared" ca="1" si="24"/>
        <v/>
      </c>
      <c r="AC11" s="310" t="e">
        <f t="shared" ca="1" si="25"/>
        <v>#N/A</v>
      </c>
      <c r="AD11" s="323" t="e">
        <f t="shared" ca="1" si="26"/>
        <v>#N/A</v>
      </c>
      <c r="AE11" s="324">
        <f t="shared" ca="1" si="5"/>
        <v>575.27473425006247</v>
      </c>
      <c r="AG11" s="306">
        <f t="shared" ca="1" si="27"/>
        <v>-25.545139110936617</v>
      </c>
      <c r="AH11" s="304">
        <f t="shared" ca="1" si="28"/>
        <v>-16.053157724368337</v>
      </c>
    </row>
    <row r="12" spans="1:248" x14ac:dyDescent="0.2">
      <c r="A12" s="347">
        <f t="shared" ca="1" si="6"/>
        <v>0.01</v>
      </c>
      <c r="B12" s="304">
        <f t="shared" ca="1" si="7"/>
        <v>4.6799999999999979</v>
      </c>
      <c r="D12" s="306">
        <f t="shared" ca="1" si="8"/>
        <v>-4.0425695741648635</v>
      </c>
      <c r="E12" s="307">
        <f t="shared" ca="1" si="9"/>
        <v>-25.28733857357436</v>
      </c>
      <c r="F12" s="304">
        <f t="shared" ca="1" si="10"/>
        <v>25.608433394031451</v>
      </c>
      <c r="G12" s="306">
        <f t="shared" ca="1" si="11"/>
        <v>38.202632767375924</v>
      </c>
      <c r="H12" s="307">
        <f t="shared" ca="1" si="12"/>
        <v>146.16409064263161</v>
      </c>
      <c r="I12" s="304">
        <f t="shared" ca="1" si="13"/>
        <v>151.07409620363913</v>
      </c>
      <c r="J12" s="306">
        <f t="shared" ca="1" si="14"/>
        <v>134.22434264248685</v>
      </c>
      <c r="K12" s="307">
        <f t="shared" ca="1" si="15"/>
        <v>576.73763952341744</v>
      </c>
      <c r="L12" s="304">
        <f t="shared" ca="1" si="0"/>
        <v>592.15072321230105</v>
      </c>
      <c r="M12" s="306">
        <f t="shared" ca="1" si="16"/>
        <v>1.3151472098040464</v>
      </c>
      <c r="N12" s="304">
        <f t="shared" ca="1" si="17"/>
        <v>75.352384560178066</v>
      </c>
      <c r="P12" s="310">
        <f t="shared" ca="1" si="18"/>
        <v>1</v>
      </c>
      <c r="Q12" s="304">
        <f t="shared" ca="1" si="19"/>
        <v>7.4999999999998393E-3</v>
      </c>
      <c r="R12" s="306">
        <f t="shared" ca="1" si="20"/>
        <v>7.4999999999998397E-4</v>
      </c>
      <c r="S12" s="307">
        <f t="shared" ca="1" si="21"/>
        <v>5.0830680000000008</v>
      </c>
      <c r="T12" s="304">
        <f t="shared" ca="1" si="1"/>
        <v>49.864897080000013</v>
      </c>
      <c r="U12" s="311">
        <f t="shared" ca="1" si="2"/>
        <v>0</v>
      </c>
      <c r="V12" s="306">
        <f t="shared" ca="1" si="3"/>
        <v>1.1563298715478447</v>
      </c>
      <c r="W12" s="304">
        <f t="shared" ca="1" si="4"/>
        <v>81.033611130762395</v>
      </c>
      <c r="Y12" s="314" t="str">
        <f t="shared" ca="1" si="22"/>
        <v/>
      </c>
      <c r="Z12" s="315" t="str">
        <f t="shared" ca="1" si="23"/>
        <v/>
      </c>
      <c r="AA12" s="316" t="str">
        <f t="shared" ca="1" si="24"/>
        <v/>
      </c>
      <c r="AC12" s="310" t="e">
        <f t="shared" ca="1" si="25"/>
        <v>#N/A</v>
      </c>
      <c r="AD12" s="323" t="e">
        <f t="shared" ca="1" si="26"/>
        <v>#N/A</v>
      </c>
      <c r="AE12" s="324">
        <f t="shared" ca="1" si="5"/>
        <v>576.73763952341744</v>
      </c>
      <c r="AG12" s="306">
        <f t="shared" ca="1" si="27"/>
        <v>-25.488149575518349</v>
      </c>
      <c r="AH12" s="304">
        <f t="shared" ca="1" si="28"/>
        <v>-15.996573948287059</v>
      </c>
    </row>
    <row r="13" spans="1:248" x14ac:dyDescent="0.2">
      <c r="A13" s="347">
        <f t="shared" ca="1" si="6"/>
        <v>0.01</v>
      </c>
      <c r="B13" s="304">
        <f t="shared" ca="1" si="7"/>
        <v>4.6899999999999977</v>
      </c>
      <c r="D13" s="306">
        <f t="shared" ca="1" si="8"/>
        <v>-4.0308601526288976</v>
      </c>
      <c r="E13" s="307">
        <f t="shared" ca="1" si="9"/>
        <v>-25.232157218958889</v>
      </c>
      <c r="F13" s="304">
        <f t="shared" ca="1" si="10"/>
        <v>25.552095637976755</v>
      </c>
      <c r="G13" s="306">
        <f t="shared" ca="1" si="11"/>
        <v>38.162324165849633</v>
      </c>
      <c r="H13" s="307">
        <f t="shared" ca="1" si="12"/>
        <v>145.91176907044201</v>
      </c>
      <c r="I13" s="304">
        <f t="shared" ca="1" si="13"/>
        <v>150.81978430897382</v>
      </c>
      <c r="J13" s="306">
        <f t="shared" ca="1" si="14"/>
        <v>134.60616742715297</v>
      </c>
      <c r="K13" s="307">
        <f t="shared" ca="1" si="15"/>
        <v>578.19801882198283</v>
      </c>
      <c r="L13" s="304">
        <f t="shared" ca="1" si="0"/>
        <v>593.65964093838545</v>
      </c>
      <c r="M13" s="306">
        <f t="shared" ca="1" si="16"/>
        <v>1.3149827294686387</v>
      </c>
      <c r="N13" s="304">
        <f t="shared" ca="1" si="17"/>
        <v>75.342960531146304</v>
      </c>
      <c r="P13" s="310">
        <f t="shared" ca="1" si="18"/>
        <v>1</v>
      </c>
      <c r="Q13" s="304">
        <f t="shared" ca="1" si="19"/>
        <v>8.4999999999998185E-3</v>
      </c>
      <c r="R13" s="306">
        <f t="shared" ca="1" si="20"/>
        <v>8.4999999999998185E-4</v>
      </c>
      <c r="S13" s="307">
        <f t="shared" ca="1" si="21"/>
        <v>5.083059500000001</v>
      </c>
      <c r="T13" s="304">
        <f t="shared" ca="1" si="1"/>
        <v>49.864813695000009</v>
      </c>
      <c r="U13" s="311">
        <f t="shared" ca="1" si="2"/>
        <v>0</v>
      </c>
      <c r="V13" s="306">
        <f t="shared" ca="1" si="3"/>
        <v>1.1561608749795214</v>
      </c>
      <c r="W13" s="304">
        <f t="shared" ca="1" si="4"/>
        <v>80.749220335556402</v>
      </c>
      <c r="Y13" s="314" t="str">
        <f t="shared" ca="1" si="22"/>
        <v/>
      </c>
      <c r="Z13" s="315" t="str">
        <f t="shared" ca="1" si="23"/>
        <v/>
      </c>
      <c r="AA13" s="316" t="str">
        <f t="shared" ca="1" si="24"/>
        <v/>
      </c>
      <c r="AC13" s="310" t="e">
        <f t="shared" ca="1" si="25"/>
        <v>#N/A</v>
      </c>
      <c r="AD13" s="323" t="e">
        <f t="shared" ca="1" si="26"/>
        <v>#N/A</v>
      </c>
      <c r="AE13" s="324">
        <f t="shared" ca="1" si="5"/>
        <v>578.19801882198283</v>
      </c>
      <c r="AG13" s="306">
        <f t="shared" ca="1" si="27"/>
        <v>-25.431393478798263</v>
      </c>
      <c r="AH13" s="304">
        <f t="shared" ca="1" si="28"/>
        <v>-15.940224805702625</v>
      </c>
    </row>
    <row r="14" spans="1:248" x14ac:dyDescent="0.2">
      <c r="A14" s="347">
        <f t="shared" ca="1" si="6"/>
        <v>0.01</v>
      </c>
      <c r="B14" s="304">
        <f t="shared" ca="1" si="7"/>
        <v>4.6999999999999975</v>
      </c>
      <c r="D14" s="306">
        <f t="shared" ca="1" si="8"/>
        <v>-4.0191976148553925</v>
      </c>
      <c r="E14" s="307">
        <f t="shared" ca="1" si="9"/>
        <v>-25.177204357853213</v>
      </c>
      <c r="F14" s="304">
        <f t="shared" ca="1" si="10"/>
        <v>25.495991228904241</v>
      </c>
      <c r="G14" s="306">
        <f t="shared" ca="1" si="11"/>
        <v>38.122132189701077</v>
      </c>
      <c r="H14" s="307">
        <f t="shared" ca="1" si="12"/>
        <v>145.65999702686346</v>
      </c>
      <c r="I14" s="304">
        <f t="shared" ca="1" si="13"/>
        <v>150.56603765974225</v>
      </c>
      <c r="J14" s="306">
        <f t="shared" ca="1" si="14"/>
        <v>134.98758970893073</v>
      </c>
      <c r="K14" s="307">
        <f t="shared" ca="1" si="15"/>
        <v>579.65587765246937</v>
      </c>
      <c r="L14" s="304">
        <f t="shared" ca="1" si="0"/>
        <v>595.16601538770772</v>
      </c>
      <c r="M14" s="306">
        <f t="shared" ca="1" si="16"/>
        <v>1.3148178682564682</v>
      </c>
      <c r="N14" s="304">
        <f t="shared" ca="1" si="17"/>
        <v>75.333514679483528</v>
      </c>
      <c r="P14" s="310">
        <f t="shared" ca="1" si="18"/>
        <v>1</v>
      </c>
      <c r="Q14" s="304">
        <f t="shared" ca="1" si="19"/>
        <v>9.4999999999997968E-3</v>
      </c>
      <c r="R14" s="306">
        <f t="shared" ca="1" si="20"/>
        <v>9.4999999999997972E-4</v>
      </c>
      <c r="S14" s="307">
        <f t="shared" ca="1" si="21"/>
        <v>5.083050000000001</v>
      </c>
      <c r="T14" s="304">
        <f t="shared" ca="1" si="1"/>
        <v>49.864720500000011</v>
      </c>
      <c r="U14" s="311">
        <f t="shared" ca="1" si="2"/>
        <v>0</v>
      </c>
      <c r="V14" s="306">
        <f t="shared" ca="1" si="3"/>
        <v>1.1559921940050173</v>
      </c>
      <c r="W14" s="304">
        <f t="shared" ca="1" si="4"/>
        <v>80.46599445941294</v>
      </c>
      <c r="Y14" s="314" t="str">
        <f t="shared" ca="1" si="22"/>
        <v/>
      </c>
      <c r="Z14" s="315" t="str">
        <f t="shared" ca="1" si="23"/>
        <v/>
      </c>
      <c r="AA14" s="316" t="str">
        <f t="shared" ca="1" si="24"/>
        <v>Satellite</v>
      </c>
      <c r="AC14" s="310" t="e">
        <f t="shared" ca="1" si="25"/>
        <v>#N/A</v>
      </c>
      <c r="AD14" s="323" t="e">
        <f t="shared" ca="1" si="26"/>
        <v>#N/A</v>
      </c>
      <c r="AE14" s="324">
        <f t="shared" ca="1" si="5"/>
        <v>579.65587765246937</v>
      </c>
      <c r="AG14" s="306">
        <f t="shared" ca="1" si="27"/>
        <v>-25.374869536525495</v>
      </c>
      <c r="AH14" s="304">
        <f t="shared" ca="1" si="28"/>
        <v>-15.884109016349708</v>
      </c>
    </row>
    <row r="15" spans="1:248" x14ac:dyDescent="0.2">
      <c r="A15" s="347">
        <f t="shared" ca="1" si="6"/>
        <v>0.01</v>
      </c>
      <c r="B15" s="304">
        <f t="shared" ca="1" si="7"/>
        <v>4.7099999999999973</v>
      </c>
      <c r="D15" s="306">
        <f t="shared" ca="1" si="8"/>
        <v>-4.0076307252733701</v>
      </c>
      <c r="E15" s="307">
        <f t="shared" ca="1" si="9"/>
        <v>-25.122666055068926</v>
      </c>
      <c r="F15" s="304">
        <f t="shared" ca="1" si="10"/>
        <v>25.440311588985455</v>
      </c>
      <c r="G15" s="306">
        <f t="shared" ca="1" si="11"/>
        <v>38.082055882448344</v>
      </c>
      <c r="H15" s="307">
        <f t="shared" ca="1" si="12"/>
        <v>145.40877036631278</v>
      </c>
      <c r="I15" s="304">
        <f t="shared" ca="1" si="13"/>
        <v>150.3128520109874</v>
      </c>
      <c r="J15" s="306">
        <f t="shared" ca="1" si="14"/>
        <v>135.36861064929147</v>
      </c>
      <c r="K15" s="307">
        <f t="shared" ca="1" si="15"/>
        <v>581.11122148943525</v>
      </c>
      <c r="L15" s="304">
        <f t="shared" ca="1" si="0"/>
        <v>596.66985217125136</v>
      </c>
      <c r="M15" s="306">
        <f t="shared" ca="1" si="16"/>
        <v>1.3146526252623127</v>
      </c>
      <c r="N15" s="304">
        <f t="shared" ca="1" si="17"/>
        <v>75.324046953324313</v>
      </c>
      <c r="P15" s="310">
        <f t="shared" ca="1" si="18"/>
        <v>2</v>
      </c>
      <c r="Q15" s="304">
        <f t="shared" ca="1" si="19"/>
        <v>9.5000000000002253E-3</v>
      </c>
      <c r="R15" s="306">
        <f t="shared" ca="1" si="20"/>
        <v>9.5000000000002255E-4</v>
      </c>
      <c r="S15" s="307">
        <f t="shared" ca="1" si="21"/>
        <v>5.083040500000001</v>
      </c>
      <c r="T15" s="304">
        <f t="shared" ca="1" si="1"/>
        <v>49.864627305000013</v>
      </c>
      <c r="U15" s="311">
        <f t="shared" ca="1" si="2"/>
        <v>0</v>
      </c>
      <c r="V15" s="306">
        <f t="shared" ca="1" si="3"/>
        <v>1.1558238278619983</v>
      </c>
      <c r="W15" s="304">
        <f t="shared" ca="1" si="4"/>
        <v>80.183925178650227</v>
      </c>
      <c r="Y15" s="314" t="str">
        <f t="shared" ca="1" si="22"/>
        <v/>
      </c>
      <c r="Z15" s="315" t="str">
        <f t="shared" ca="1" si="23"/>
        <v/>
      </c>
      <c r="AA15" s="316" t="str">
        <f t="shared" ca="1" si="24"/>
        <v/>
      </c>
      <c r="AC15" s="310" t="e">
        <f t="shared" ca="1" si="25"/>
        <v>#N/A</v>
      </c>
      <c r="AD15" s="323" t="e">
        <f t="shared" ca="1" si="26"/>
        <v>#N/A</v>
      </c>
      <c r="AE15" s="324">
        <f t="shared" ca="1" si="5"/>
        <v>581.11122148943525</v>
      </c>
      <c r="AG15" s="306">
        <f t="shared" ca="1" si="27"/>
        <v>-25.318770091961312</v>
      </c>
      <c r="AH15" s="304">
        <f t="shared" ca="1" si="28"/>
        <v>-15.828418927492891</v>
      </c>
    </row>
    <row r="16" spans="1:248" x14ac:dyDescent="0.2">
      <c r="A16" s="347">
        <f t="shared" ca="1" si="6"/>
        <v>0.01</v>
      </c>
      <c r="B16" s="304">
        <f t="shared" ca="1" si="7"/>
        <v>4.7199999999999971</v>
      </c>
      <c r="D16" s="306">
        <f t="shared" ca="1" si="8"/>
        <v>-3.9961584397008871</v>
      </c>
      <c r="E16" s="307">
        <f t="shared" ca="1" si="9"/>
        <v>-25.068537687658868</v>
      </c>
      <c r="F16" s="304">
        <f t="shared" ca="1" si="10"/>
        <v>25.385051980895483</v>
      </c>
      <c r="G16" s="306">
        <f t="shared" ca="1" si="11"/>
        <v>38.042094298051339</v>
      </c>
      <c r="H16" s="307">
        <f t="shared" ca="1" si="12"/>
        <v>145.15808498943619</v>
      </c>
      <c r="I16" s="304">
        <f t="shared" ca="1" si="13"/>
        <v>150.0602231651753</v>
      </c>
      <c r="J16" s="306">
        <f t="shared" ca="1" si="14"/>
        <v>135.74923140019396</v>
      </c>
      <c r="K16" s="307">
        <f t="shared" ca="1" si="15"/>
        <v>582.56405576621398</v>
      </c>
      <c r="L16" s="304">
        <f t="shared" ca="1" si="0"/>
        <v>598.1711568577374</v>
      </c>
      <c r="M16" s="306">
        <f t="shared" ca="1" si="16"/>
        <v>1.3144869995754789</v>
      </c>
      <c r="N16" s="304">
        <f t="shared" ca="1" si="17"/>
        <v>75.314557300489781</v>
      </c>
      <c r="P16" s="310">
        <f t="shared" ca="1" si="18"/>
        <v>2</v>
      </c>
      <c r="Q16" s="304">
        <f t="shared" ca="1" si="19"/>
        <v>8.5000000000002469E-3</v>
      </c>
      <c r="R16" s="306">
        <f t="shared" ca="1" si="20"/>
        <v>8.5000000000002467E-4</v>
      </c>
      <c r="S16" s="307">
        <f t="shared" ca="1" si="21"/>
        <v>5.0830320000000011</v>
      </c>
      <c r="T16" s="304">
        <f t="shared" ca="1" si="1"/>
        <v>49.864543920000017</v>
      </c>
      <c r="U16" s="311">
        <f t="shared" ca="1" si="2"/>
        <v>0</v>
      </c>
      <c r="V16" s="306">
        <f t="shared" ca="1" si="3"/>
        <v>1.1556557757935231</v>
      </c>
      <c r="W16" s="304">
        <f t="shared" ca="1" si="4"/>
        <v>79.903004264568466</v>
      </c>
      <c r="Y16" s="314" t="str">
        <f t="shared" ca="1" si="22"/>
        <v/>
      </c>
      <c r="Z16" s="315" t="str">
        <f t="shared" ca="1" si="23"/>
        <v/>
      </c>
      <c r="AA16" s="316" t="str">
        <f t="shared" ca="1" si="24"/>
        <v/>
      </c>
      <c r="AC16" s="310" t="e">
        <f t="shared" ca="1" si="25"/>
        <v>#N/A</v>
      </c>
      <c r="AD16" s="323" t="e">
        <f t="shared" ca="1" si="26"/>
        <v>#N/A</v>
      </c>
      <c r="AE16" s="324">
        <f t="shared" ca="1" si="5"/>
        <v>582.56405576621398</v>
      </c>
      <c r="AG16" s="306">
        <f t="shared" ca="1" si="27"/>
        <v>-25.263090402823821</v>
      </c>
      <c r="AH16" s="304">
        <f t="shared" ca="1" si="28"/>
        <v>-15.773149800876762</v>
      </c>
    </row>
    <row r="17" spans="1:34" x14ac:dyDescent="0.2">
      <c r="A17" s="347">
        <f t="shared" ca="1" si="6"/>
        <v>0.01</v>
      </c>
      <c r="B17" s="304">
        <f t="shared" ca="1" si="7"/>
        <v>4.7299999999999969</v>
      </c>
      <c r="D17" s="306">
        <f t="shared" ca="1" si="8"/>
        <v>-3.9847306370717899</v>
      </c>
      <c r="E17" s="307">
        <f t="shared" ca="1" si="9"/>
        <v>-25.014627377880871</v>
      </c>
      <c r="F17" s="304">
        <f t="shared" ca="1" si="10"/>
        <v>25.330015023766681</v>
      </c>
      <c r="G17" s="306">
        <f t="shared" ca="1" si="11"/>
        <v>38.002246991680622</v>
      </c>
      <c r="H17" s="307">
        <f t="shared" ca="1" si="12"/>
        <v>144.90793871565739</v>
      </c>
      <c r="I17" s="304">
        <f t="shared" ca="1" si="13"/>
        <v>149.80814890798638</v>
      </c>
      <c r="J17" s="306">
        <f t="shared" ca="1" si="14"/>
        <v>136.12945310664261</v>
      </c>
      <c r="K17" s="307">
        <f t="shared" ca="1" si="15"/>
        <v>584.01438588473945</v>
      </c>
      <c r="L17" s="304">
        <f t="shared" ca="1" si="0"/>
        <v>599.66993498377337</v>
      </c>
      <c r="M17" s="306">
        <f t="shared" ca="1" si="16"/>
        <v>1.3143209902819366</v>
      </c>
      <c r="N17" s="304">
        <f t="shared" ca="1" si="17"/>
        <v>75.30504566860985</v>
      </c>
      <c r="P17" s="310">
        <f t="shared" ca="1" si="18"/>
        <v>2</v>
      </c>
      <c r="Q17" s="304">
        <f t="shared" ca="1" si="19"/>
        <v>7.5000000000002669E-3</v>
      </c>
      <c r="R17" s="306">
        <f t="shared" ca="1" si="20"/>
        <v>7.5000000000002669E-4</v>
      </c>
      <c r="S17" s="307">
        <f t="shared" ca="1" si="21"/>
        <v>5.0830245000000014</v>
      </c>
      <c r="T17" s="304">
        <f t="shared" ca="1" si="1"/>
        <v>49.864470345000015</v>
      </c>
      <c r="U17" s="311">
        <f t="shared" ca="1" si="2"/>
        <v>0</v>
      </c>
      <c r="V17" s="306">
        <f t="shared" ca="1" si="3"/>
        <v>1.1554880370469041</v>
      </c>
      <c r="W17" s="304">
        <f t="shared" ca="1" si="4"/>
        <v>79.623225640432693</v>
      </c>
      <c r="Y17" s="314" t="str">
        <f t="shared" ca="1" si="22"/>
        <v/>
      </c>
      <c r="Z17" s="315" t="str">
        <f t="shared" ca="1" si="23"/>
        <v/>
      </c>
      <c r="AA17" s="316" t="str">
        <f t="shared" ca="1" si="24"/>
        <v/>
      </c>
      <c r="AC17" s="310" t="e">
        <f t="shared" ca="1" si="25"/>
        <v>#N/A</v>
      </c>
      <c r="AD17" s="323" t="e">
        <f t="shared" ca="1" si="26"/>
        <v>#N/A</v>
      </c>
      <c r="AE17" s="324">
        <f t="shared" ca="1" si="5"/>
        <v>584.01438588473945</v>
      </c>
      <c r="AG17" s="306">
        <f t="shared" ca="1" si="27"/>
        <v>-25.207632147672136</v>
      </c>
      <c r="AH17" s="304">
        <f t="shared" ca="1" si="28"/>
        <v>-15.718103319110197</v>
      </c>
    </row>
    <row r="18" spans="1:34" x14ac:dyDescent="0.2">
      <c r="A18" s="347">
        <f t="shared" ca="1" si="6"/>
        <v>0.01</v>
      </c>
      <c r="B18" s="304">
        <f t="shared" ca="1" si="7"/>
        <v>4.7399999999999967</v>
      </c>
      <c r="D18" s="306">
        <f t="shared" ca="1" si="8"/>
        <v>-3.9733470826619013</v>
      </c>
      <c r="E18" s="307">
        <f t="shared" ca="1" si="9"/>
        <v>-24.960933987573249</v>
      </c>
      <c r="F18" s="304">
        <f t="shared" ca="1" si="10"/>
        <v>25.27519955551859</v>
      </c>
      <c r="G18" s="306">
        <f t="shared" ca="1" si="11"/>
        <v>37.962513520854003</v>
      </c>
      <c r="H18" s="307">
        <f t="shared" ca="1" si="12"/>
        <v>144.65832937578165</v>
      </c>
      <c r="I18" s="304">
        <f t="shared" ca="1" si="13"/>
        <v>149.55662703676208</v>
      </c>
      <c r="J18" s="306">
        <f t="shared" ca="1" si="14"/>
        <v>136.50927690920528</v>
      </c>
      <c r="K18" s="307">
        <f t="shared" ca="1" si="15"/>
        <v>585.4622172251967</v>
      </c>
      <c r="L18" s="304">
        <f t="shared" ca="1" si="0"/>
        <v>601.16619206382313</v>
      </c>
      <c r="M18" s="306">
        <f t="shared" ca="1" si="16"/>
        <v>1.3141545964643051</v>
      </c>
      <c r="N18" s="304">
        <f t="shared" ca="1" si="17"/>
        <v>75.295512005122504</v>
      </c>
      <c r="P18" s="310">
        <f t="shared" ca="1" si="18"/>
        <v>2</v>
      </c>
      <c r="Q18" s="304">
        <f t="shared" ca="1" si="19"/>
        <v>6.5000000000002885E-3</v>
      </c>
      <c r="R18" s="306">
        <f t="shared" ca="1" si="20"/>
        <v>6.5000000000002881E-4</v>
      </c>
      <c r="S18" s="307">
        <f t="shared" ca="1" si="21"/>
        <v>5.0830180000000018</v>
      </c>
      <c r="T18" s="304">
        <f t="shared" ca="1" si="1"/>
        <v>49.864406580000022</v>
      </c>
      <c r="U18" s="311">
        <f t="shared" ca="1" si="2"/>
        <v>0</v>
      </c>
      <c r="V18" s="306">
        <f t="shared" ca="1" si="3"/>
        <v>1.1553206108725851</v>
      </c>
      <c r="W18" s="304">
        <f t="shared" ca="1" si="4"/>
        <v>79.344583270004705</v>
      </c>
      <c r="Y18" s="314" t="str">
        <f t="shared" ca="1" si="22"/>
        <v/>
      </c>
      <c r="Z18" s="315" t="str">
        <f t="shared" ca="1" si="23"/>
        <v/>
      </c>
      <c r="AA18" s="316" t="str">
        <f t="shared" ca="1" si="24"/>
        <v/>
      </c>
      <c r="AC18" s="310" t="e">
        <f t="shared" ca="1" si="25"/>
        <v>#N/A</v>
      </c>
      <c r="AD18" s="323" t="e">
        <f t="shared" ca="1" si="26"/>
        <v>#N/A</v>
      </c>
      <c r="AE18" s="324">
        <f t="shared" ca="1" si="5"/>
        <v>585.4622172251967</v>
      </c>
      <c r="AG18" s="306">
        <f t="shared" ca="1" si="27"/>
        <v>-25.152394160415056</v>
      </c>
      <c r="AH18" s="304">
        <f t="shared" ca="1" si="28"/>
        <v>-15.663278320169761</v>
      </c>
    </row>
    <row r="19" spans="1:34" x14ac:dyDescent="0.2">
      <c r="A19" s="347">
        <f t="shared" ca="1" si="6"/>
        <v>0.01</v>
      </c>
      <c r="B19" s="304">
        <f t="shared" ca="1" si="7"/>
        <v>4.7499999999999964</v>
      </c>
      <c r="D19" s="306">
        <f t="shared" ca="1" si="8"/>
        <v>-3.9620075433024402</v>
      </c>
      <c r="E19" s="307">
        <f t="shared" ca="1" si="9"/>
        <v>-24.907456386114514</v>
      </c>
      <c r="F19" s="304">
        <f t="shared" ca="1" si="10"/>
        <v>25.220604421769558</v>
      </c>
      <c r="G19" s="306">
        <f t="shared" ca="1" si="11"/>
        <v>37.922893445420982</v>
      </c>
      <c r="H19" s="307">
        <f t="shared" ca="1" si="12"/>
        <v>144.4092548119205</v>
      </c>
      <c r="I19" s="304">
        <f t="shared" ca="1" si="13"/>
        <v>149.30565536042812</v>
      </c>
      <c r="J19" s="306">
        <f t="shared" ca="1" si="14"/>
        <v>136.88870394403665</v>
      </c>
      <c r="K19" s="307">
        <f t="shared" ca="1" si="15"/>
        <v>586.90755514613522</v>
      </c>
      <c r="L19" s="304">
        <f t="shared" ca="1" si="0"/>
        <v>602.65993359032245</v>
      </c>
      <c r="M19" s="306">
        <f t="shared" ca="1" si="16"/>
        <v>1.3139878172018402</v>
      </c>
      <c r="N19" s="304">
        <f t="shared" ca="1" si="17"/>
        <v>75.285956257272957</v>
      </c>
      <c r="P19" s="310">
        <f t="shared" ca="1" si="18"/>
        <v>2</v>
      </c>
      <c r="Q19" s="304">
        <f t="shared" ca="1" si="19"/>
        <v>5.5000000000003102E-3</v>
      </c>
      <c r="R19" s="306">
        <f t="shared" ca="1" si="20"/>
        <v>5.5000000000003104E-4</v>
      </c>
      <c r="S19" s="307">
        <f t="shared" ca="1" si="21"/>
        <v>5.0830125000000015</v>
      </c>
      <c r="T19" s="304">
        <f t="shared" ca="1" si="1"/>
        <v>49.864352625000016</v>
      </c>
      <c r="U19" s="311">
        <f t="shared" ca="1" si="2"/>
        <v>0</v>
      </c>
      <c r="V19" s="306">
        <f t="shared" ca="1" si="3"/>
        <v>1.155153496524125</v>
      </c>
      <c r="W19" s="304">
        <f t="shared" ca="1" si="4"/>
        <v>79.067071157219985</v>
      </c>
      <c r="Y19" s="314" t="str">
        <f t="shared" ca="1" si="22"/>
        <v/>
      </c>
      <c r="Z19" s="315" t="str">
        <f t="shared" ca="1" si="23"/>
        <v/>
      </c>
      <c r="AA19" s="316" t="str">
        <f t="shared" ca="1" si="24"/>
        <v/>
      </c>
      <c r="AC19" s="310" t="e">
        <f t="shared" ca="1" si="25"/>
        <v>#N/A</v>
      </c>
      <c r="AD19" s="323" t="e">
        <f t="shared" ca="1" si="26"/>
        <v>#N/A</v>
      </c>
      <c r="AE19" s="324">
        <f t="shared" ca="1" si="5"/>
        <v>586.90755514613522</v>
      </c>
      <c r="AG19" s="306">
        <f t="shared" ca="1" si="27"/>
        <v>-25.097375282642489</v>
      </c>
      <c r="AH19" s="304">
        <f t="shared" ca="1" si="28"/>
        <v>-15.608673649731273</v>
      </c>
    </row>
    <row r="20" spans="1:34" x14ac:dyDescent="0.2">
      <c r="A20" s="347">
        <f t="shared" ca="1" si="6"/>
        <v>0.01</v>
      </c>
      <c r="B20" s="304">
        <f t="shared" ca="1" si="7"/>
        <v>4.7599999999999962</v>
      </c>
      <c r="D20" s="306">
        <f t="shared" ca="1" si="8"/>
        <v>-3.9507117873676263</v>
      </c>
      <c r="E20" s="307">
        <f t="shared" ca="1" si="9"/>
        <v>-24.854193450363354</v>
      </c>
      <c r="F20" s="304">
        <f t="shared" ca="1" si="10"/>
        <v>25.16622847577543</v>
      </c>
      <c r="G20" s="306">
        <f t="shared" ca="1" si="11"/>
        <v>37.883386327547306</v>
      </c>
      <c r="H20" s="307">
        <f t="shared" ca="1" si="12"/>
        <v>144.16071287741687</v>
      </c>
      <c r="I20" s="304">
        <f t="shared" ca="1" si="13"/>
        <v>149.05523169941813</v>
      </c>
      <c r="J20" s="306">
        <f t="shared" ca="1" si="14"/>
        <v>137.26773534290149</v>
      </c>
      <c r="K20" s="307">
        <f t="shared" ca="1" si="15"/>
        <v>588.35040498458193</v>
      </c>
      <c r="L20" s="304">
        <f t="shared" ca="1" si="0"/>
        <v>604.15116503379386</v>
      </c>
      <c r="M20" s="306">
        <f t="shared" ca="1" si="16"/>
        <v>1.3138206515704189</v>
      </c>
      <c r="N20" s="304">
        <f t="shared" ca="1" si="17"/>
        <v>75.276378372112873</v>
      </c>
      <c r="P20" s="310">
        <f t="shared" ca="1" si="18"/>
        <v>2</v>
      </c>
      <c r="Q20" s="304">
        <f t="shared" ca="1" si="19"/>
        <v>4.5000000000003319E-3</v>
      </c>
      <c r="R20" s="306">
        <f t="shared" ca="1" si="20"/>
        <v>4.5000000000003316E-4</v>
      </c>
      <c r="S20" s="307">
        <f t="shared" ca="1" si="21"/>
        <v>5.0830080000000013</v>
      </c>
      <c r="T20" s="304">
        <f t="shared" ca="1" si="1"/>
        <v>49.864308480000012</v>
      </c>
      <c r="U20" s="311">
        <f t="shared" ca="1" si="2"/>
        <v>0</v>
      </c>
      <c r="V20" s="306">
        <f t="shared" ca="1" si="3"/>
        <v>1.1549866932581816</v>
      </c>
      <c r="W20" s="304">
        <f t="shared" ca="1" si="4"/>
        <v>78.790683345867166</v>
      </c>
      <c r="Y20" s="314" t="str">
        <f t="shared" ca="1" si="22"/>
        <v/>
      </c>
      <c r="Z20" s="315" t="str">
        <f t="shared" ca="1" si="23"/>
        <v/>
      </c>
      <c r="AA20" s="316" t="str">
        <f t="shared" ca="1" si="24"/>
        <v/>
      </c>
      <c r="AC20" s="310" t="e">
        <f t="shared" ca="1" si="25"/>
        <v>#N/A</v>
      </c>
      <c r="AD20" s="323" t="e">
        <f t="shared" ca="1" si="26"/>
        <v>#N/A</v>
      </c>
      <c r="AE20" s="324">
        <f t="shared" ca="1" si="5"/>
        <v>588.35040498458193</v>
      </c>
      <c r="AG20" s="306">
        <f t="shared" ca="1" si="27"/>
        <v>-25.042574363564128</v>
      </c>
      <c r="AH20" s="304">
        <f t="shared" ca="1" si="28"/>
        <v>-15.554288161108532</v>
      </c>
    </row>
    <row r="21" spans="1:34" x14ac:dyDescent="0.2">
      <c r="A21" s="347">
        <f t="shared" ca="1" si="6"/>
        <v>0.01</v>
      </c>
      <c r="B21" s="304">
        <f t="shared" ca="1" si="7"/>
        <v>4.769999999999996</v>
      </c>
      <c r="D21" s="306">
        <f t="shared" ca="1" si="8"/>
        <v>-3.9394595847624441</v>
      </c>
      <c r="E21" s="307">
        <f t="shared" ca="1" si="9"/>
        <v>-24.801144064599129</v>
      </c>
      <c r="F21" s="304">
        <f t="shared" ca="1" si="10"/>
        <v>25.112070578368829</v>
      </c>
      <c r="G21" s="306">
        <f t="shared" ca="1" si="11"/>
        <v>37.843991731699681</v>
      </c>
      <c r="H21" s="307">
        <f t="shared" ca="1" si="12"/>
        <v>143.91270143677087</v>
      </c>
      <c r="I21" s="304">
        <f t="shared" ca="1" si="13"/>
        <v>148.80535388559818</v>
      </c>
      <c r="J21" s="306">
        <f t="shared" ca="1" si="14"/>
        <v>137.64637223319772</v>
      </c>
      <c r="K21" s="307">
        <f t="shared" ca="1" si="15"/>
        <v>589.79077205615283</v>
      </c>
      <c r="L21" s="304">
        <f t="shared" ca="1" si="0"/>
        <v>605.63989184296042</v>
      </c>
      <c r="M21" s="306">
        <f t="shared" ca="1" si="16"/>
        <v>1.3136530986425263</v>
      </c>
      <c r="N21" s="304">
        <f t="shared" ca="1" si="17"/>
        <v>75.266778296499567</v>
      </c>
      <c r="P21" s="310">
        <f t="shared" ca="1" si="18"/>
        <v>2</v>
      </c>
      <c r="Q21" s="304">
        <f t="shared" ca="1" si="19"/>
        <v>3.5000000000003527E-3</v>
      </c>
      <c r="R21" s="306">
        <f t="shared" ca="1" si="20"/>
        <v>3.5000000000003529E-4</v>
      </c>
      <c r="S21" s="307">
        <f t="shared" ca="1" si="21"/>
        <v>5.0830045000000013</v>
      </c>
      <c r="T21" s="304">
        <f t="shared" ca="1" si="1"/>
        <v>49.864274145000017</v>
      </c>
      <c r="U21" s="311">
        <f t="shared" ca="1" si="2"/>
        <v>0</v>
      </c>
      <c r="V21" s="306">
        <f t="shared" ca="1" si="3"/>
        <v>1.1548202003344945</v>
      </c>
      <c r="W21" s="304">
        <f t="shared" ca="1" si="4"/>
        <v>78.51541391927104</v>
      </c>
      <c r="Y21" s="314" t="str">
        <f t="shared" ca="1" si="22"/>
        <v/>
      </c>
      <c r="Z21" s="315" t="str">
        <f t="shared" ca="1" si="23"/>
        <v/>
      </c>
      <c r="AA21" s="316" t="str">
        <f t="shared" ca="1" si="24"/>
        <v/>
      </c>
      <c r="AC21" s="310" t="e">
        <f t="shared" ca="1" si="25"/>
        <v>#N/A</v>
      </c>
      <c r="AD21" s="323" t="e">
        <f t="shared" ca="1" si="26"/>
        <v>#N/A</v>
      </c>
      <c r="AE21" s="324">
        <f t="shared" ca="1" si="5"/>
        <v>589.79077205615283</v>
      </c>
      <c r="AG21" s="306">
        <f t="shared" ca="1" si="27"/>
        <v>-24.987990259948596</v>
      </c>
      <c r="AH21" s="304">
        <f t="shared" ca="1" si="28"/>
        <v>-15.500120715192589</v>
      </c>
    </row>
    <row r="22" spans="1:34" x14ac:dyDescent="0.2">
      <c r="A22" s="347">
        <f t="shared" ca="1" si="6"/>
        <v>0.01</v>
      </c>
      <c r="B22" s="304">
        <f t="shared" ca="1" si="7"/>
        <v>4.7799999999999958</v>
      </c>
      <c r="D22" s="306">
        <f t="shared" ca="1" si="8"/>
        <v>-3.9282507069104939</v>
      </c>
      <c r="E22" s="307">
        <f t="shared" ca="1" si="9"/>
        <v>-24.748307120463043</v>
      </c>
      <c r="F22" s="304">
        <f t="shared" ca="1" si="10"/>
        <v>25.058129597899054</v>
      </c>
      <c r="G22" s="306">
        <f t="shared" ca="1" si="11"/>
        <v>37.804709224630578</v>
      </c>
      <c r="H22" s="307">
        <f t="shared" ca="1" si="12"/>
        <v>143.66521836556623</v>
      </c>
      <c r="I22" s="304">
        <f t="shared" ca="1" si="13"/>
        <v>148.55601976219171</v>
      </c>
      <c r="J22" s="306">
        <f t="shared" ca="1" si="14"/>
        <v>138.02461573797939</v>
      </c>
      <c r="K22" s="307">
        <f t="shared" ca="1" si="15"/>
        <v>591.2286616551645</v>
      </c>
      <c r="L22" s="304">
        <f t="shared" ca="1" si="0"/>
        <v>607.12611944485957</v>
      </c>
      <c r="M22" s="306">
        <f t="shared" ca="1" si="16"/>
        <v>1.3134851574872415</v>
      </c>
      <c r="N22" s="304">
        <f t="shared" ca="1" si="17"/>
        <v>75.257155977095195</v>
      </c>
      <c r="P22" s="310">
        <f t="shared" ca="1" si="18"/>
        <v>2</v>
      </c>
      <c r="Q22" s="304">
        <f t="shared" ca="1" si="19"/>
        <v>2.5000000000003743E-3</v>
      </c>
      <c r="R22" s="306">
        <f t="shared" ca="1" si="20"/>
        <v>2.5000000000003741E-4</v>
      </c>
      <c r="S22" s="307">
        <f t="shared" ca="1" si="21"/>
        <v>5.0830020000000014</v>
      </c>
      <c r="T22" s="304">
        <f t="shared" ca="1" si="1"/>
        <v>49.864249620000017</v>
      </c>
      <c r="U22" s="311">
        <f t="shared" ca="1" si="2"/>
        <v>0</v>
      </c>
      <c r="V22" s="306">
        <f t="shared" ca="1" si="3"/>
        <v>1.1546540170158688</v>
      </c>
      <c r="W22" s="304">
        <f t="shared" ca="1" si="4"/>
        <v>78.241256999978035</v>
      </c>
      <c r="Y22" s="314" t="str">
        <f t="shared" ca="1" si="22"/>
        <v/>
      </c>
      <c r="Z22" s="315" t="str">
        <f t="shared" ca="1" si="23"/>
        <v/>
      </c>
      <c r="AA22" s="316" t="str">
        <f t="shared" ca="1" si="24"/>
        <v/>
      </c>
      <c r="AC22" s="310" t="e">
        <f t="shared" ca="1" si="25"/>
        <v>#N/A</v>
      </c>
      <c r="AD22" s="323" t="e">
        <f t="shared" ca="1" si="26"/>
        <v>#N/A</v>
      </c>
      <c r="AE22" s="324">
        <f t="shared" ca="1" si="5"/>
        <v>591.2286616551645</v>
      </c>
      <c r="AG22" s="306">
        <f t="shared" ca="1" si="27"/>
        <v>-24.933621836063267</v>
      </c>
      <c r="AH22" s="304">
        <f t="shared" ca="1" si="28"/>
        <v>-15.446170180391631</v>
      </c>
    </row>
    <row r="23" spans="1:34" x14ac:dyDescent="0.2">
      <c r="A23" s="347">
        <f t="shared" ca="1" si="6"/>
        <v>0.01</v>
      </c>
      <c r="B23" s="304">
        <f t="shared" ca="1" si="7"/>
        <v>4.7899999999999956</v>
      </c>
      <c r="D23" s="306">
        <f t="shared" ca="1" si="8"/>
        <v>-3.9170849267419574</v>
      </c>
      <c r="E23" s="307">
        <f t="shared" ca="1" si="9"/>
        <v>-24.695681516899711</v>
      </c>
      <c r="F23" s="304">
        <f t="shared" ca="1" si="10"/>
        <v>25.004404410172441</v>
      </c>
      <c r="G23" s="306">
        <f t="shared" ca="1" si="11"/>
        <v>37.765538375363157</v>
      </c>
      <c r="H23" s="307">
        <f t="shared" ca="1" si="12"/>
        <v>143.41826155039723</v>
      </c>
      <c r="I23" s="304">
        <f t="shared" ca="1" si="13"/>
        <v>148.30722718370529</v>
      </c>
      <c r="J23" s="306">
        <f t="shared" ca="1" si="14"/>
        <v>138.40246697597937</v>
      </c>
      <c r="K23" s="307">
        <f t="shared" ca="1" si="15"/>
        <v>592.66407905474432</v>
      </c>
      <c r="L23" s="304">
        <f t="shared" ca="1" si="0"/>
        <v>608.60985324495471</v>
      </c>
      <c r="M23" s="306">
        <f t="shared" ca="1" si="16"/>
        <v>1.3133168271702227</v>
      </c>
      <c r="N23" s="304">
        <f t="shared" ca="1" si="17"/>
        <v>75.24751136036592</v>
      </c>
      <c r="P23" s="310">
        <f t="shared" ca="1" si="18"/>
        <v>2</v>
      </c>
      <c r="Q23" s="304">
        <f t="shared" ca="1" si="19"/>
        <v>1.5000000000003951E-3</v>
      </c>
      <c r="R23" s="306">
        <f t="shared" ca="1" si="20"/>
        <v>1.5000000000003951E-4</v>
      </c>
      <c r="S23" s="307">
        <f t="shared" ca="1" si="21"/>
        <v>5.0830005000000016</v>
      </c>
      <c r="T23" s="304">
        <f t="shared" ca="1" si="1"/>
        <v>49.864234905000018</v>
      </c>
      <c r="U23" s="311">
        <f t="shared" ca="1" si="2"/>
        <v>0</v>
      </c>
      <c r="V23" s="306">
        <f t="shared" ca="1" si="3"/>
        <v>1.1544881425681583</v>
      </c>
      <c r="W23" s="304">
        <f t="shared" ca="1" si="4"/>
        <v>77.968206749444988</v>
      </c>
      <c r="Y23" s="314" t="str">
        <f t="shared" ca="1" si="22"/>
        <v/>
      </c>
      <c r="Z23" s="315" t="str">
        <f t="shared" ca="1" si="23"/>
        <v/>
      </c>
      <c r="AA23" s="316" t="str">
        <f t="shared" ca="1" si="24"/>
        <v/>
      </c>
      <c r="AC23" s="310" t="e">
        <f t="shared" ca="1" si="25"/>
        <v>#N/A</v>
      </c>
      <c r="AD23" s="323" t="e">
        <f t="shared" ca="1" si="26"/>
        <v>#N/A</v>
      </c>
      <c r="AE23" s="324">
        <f t="shared" ca="1" si="5"/>
        <v>592.66407905474432</v>
      </c>
      <c r="AG23" s="306">
        <f t="shared" ca="1" si="27"/>
        <v>-24.879467963614545</v>
      </c>
      <c r="AH23" s="304">
        <f t="shared" ca="1" si="28"/>
        <v>-15.392435432571373</v>
      </c>
    </row>
    <row r="24" spans="1:34" x14ac:dyDescent="0.2">
      <c r="A24" s="347">
        <f t="shared" ca="1" si="6"/>
        <v>0.01</v>
      </c>
      <c r="B24" s="304">
        <f t="shared" ca="1" si="7"/>
        <v>4.7999999999999954</v>
      </c>
      <c r="D24" s="306">
        <f t="shared" ca="1" si="8"/>
        <v>-3.9059620186816963</v>
      </c>
      <c r="E24" s="307">
        <f t="shared" ca="1" si="9"/>
        <v>-24.643266160099394</v>
      </c>
      <c r="F24" s="304">
        <f t="shared" ca="1" si="10"/>
        <v>24.950893898393378</v>
      </c>
      <c r="G24" s="306">
        <f t="shared" ca="1" si="11"/>
        <v>37.726478755176338</v>
      </c>
      <c r="H24" s="307">
        <f t="shared" ca="1" si="12"/>
        <v>143.17182888879623</v>
      </c>
      <c r="I24" s="304">
        <f t="shared" ca="1" si="13"/>
        <v>148.05897401585463</v>
      </c>
      <c r="J24" s="306">
        <f t="shared" ca="1" si="14"/>
        <v>138.77992706163207</v>
      </c>
      <c r="K24" s="307">
        <f t="shared" ca="1" si="15"/>
        <v>594.09702950694032</v>
      </c>
      <c r="L24" s="304">
        <f t="shared" ca="1" si="0"/>
        <v>610.09109862724779</v>
      </c>
      <c r="M24" s="306">
        <f t="shared" ca="1" si="16"/>
        <v>1.3131481067536936</v>
      </c>
      <c r="N24" s="304">
        <f t="shared" ca="1" si="17"/>
        <v>75.237844392581124</v>
      </c>
      <c r="P24" s="310">
        <f t="shared" ca="1" si="18"/>
        <v>2</v>
      </c>
      <c r="Q24" s="304">
        <f t="shared" ca="1" si="19"/>
        <v>5.0000000000041678E-4</v>
      </c>
      <c r="R24" s="306">
        <f t="shared" ca="1" si="20"/>
        <v>5.0000000000041676E-5</v>
      </c>
      <c r="S24" s="307">
        <f t="shared" ca="1" si="21"/>
        <v>5.083000000000002</v>
      </c>
      <c r="T24" s="304">
        <f t="shared" ca="1" si="1"/>
        <v>49.86423000000002</v>
      </c>
      <c r="U24" s="311">
        <f t="shared" ca="1" si="2"/>
        <v>0</v>
      </c>
      <c r="V24" s="306">
        <f t="shared" ca="1" si="3"/>
        <v>1.1543225762602491</v>
      </c>
      <c r="W24" s="304">
        <f t="shared" ca="1" si="4"/>
        <v>77.696257367730453</v>
      </c>
      <c r="Y24" s="314" t="str">
        <f t="shared" ca="1" si="22"/>
        <v/>
      </c>
      <c r="Z24" s="315" t="str">
        <f t="shared" ca="1" si="23"/>
        <v/>
      </c>
      <c r="AA24" s="316" t="str">
        <f t="shared" ca="1" si="24"/>
        <v/>
      </c>
      <c r="AC24" s="310" t="e">
        <f t="shared" ca="1" si="25"/>
        <v>#N/A</v>
      </c>
      <c r="AD24" s="323" t="e">
        <f t="shared" ca="1" si="26"/>
        <v>#N/A</v>
      </c>
      <c r="AE24" s="324">
        <f t="shared" ca="1" si="5"/>
        <v>594.09702950694032</v>
      </c>
      <c r="AG24" s="306">
        <f t="shared" ca="1" si="27"/>
        <v>-24.825527521688755</v>
      </c>
      <c r="AH24" s="304">
        <f t="shared" ca="1" si="28"/>
        <v>-15.338915354996056</v>
      </c>
    </row>
    <row r="25" spans="1:34" x14ac:dyDescent="0.2">
      <c r="A25" s="347">
        <f t="shared" ca="1" si="6"/>
        <v>0.01</v>
      </c>
      <c r="B25" s="304">
        <f t="shared" ca="1" si="7"/>
        <v>4.8099999999999952</v>
      </c>
      <c r="D25" s="306">
        <f t="shared" ca="1" si="8"/>
        <v>-3.8948570771280173</v>
      </c>
      <c r="E25" s="307">
        <f t="shared" ca="1" si="9"/>
        <v>-24.590966297215807</v>
      </c>
      <c r="F25" s="304">
        <f t="shared" ca="1" si="10"/>
        <v>24.897500579015112</v>
      </c>
      <c r="G25" s="306">
        <f t="shared" ca="1" si="11"/>
        <v>37.687530184405055</v>
      </c>
      <c r="H25" s="307">
        <f t="shared" ca="1" si="12"/>
        <v>142.92591922582406</v>
      </c>
      <c r="I25" s="304">
        <f t="shared" ca="1" si="13"/>
        <v>147.81125910412652</v>
      </c>
      <c r="J25" s="306">
        <f t="shared" ca="1" si="14"/>
        <v>139.15699710632998</v>
      </c>
      <c r="K25" s="307">
        <f t="shared" ca="1" si="15"/>
        <v>595.5275182475134</v>
      </c>
      <c r="L25" s="304">
        <f t="shared" ca="1" si="0"/>
        <v>611.56986095923128</v>
      </c>
      <c r="M25" s="306">
        <f t="shared" ca="1" si="16"/>
        <v>1.3129789952975375</v>
      </c>
      <c r="N25" s="304">
        <f t="shared" ca="1" si="17"/>
        <v>75.228155019876056</v>
      </c>
      <c r="P25" s="310">
        <f t="shared" ca="1" si="18"/>
        <v>3</v>
      </c>
      <c r="Q25" s="304">
        <f t="shared" ca="1" si="19"/>
        <v>0</v>
      </c>
      <c r="R25" s="306">
        <f t="shared" ca="1" si="20"/>
        <v>0</v>
      </c>
      <c r="S25" s="307">
        <f t="shared" ca="1" si="21"/>
        <v>5.083000000000002</v>
      </c>
      <c r="T25" s="304">
        <f t="shared" ca="1" si="1"/>
        <v>49.86423000000002</v>
      </c>
      <c r="U25" s="311">
        <f t="shared" ca="1" si="2"/>
        <v>0</v>
      </c>
      <c r="V25" s="306">
        <f t="shared" ca="1" si="3"/>
        <v>1.1541573173635051</v>
      </c>
      <c r="W25" s="304">
        <f t="shared" ca="1" si="4"/>
        <v>77.425404107919505</v>
      </c>
      <c r="Y25" s="314" t="str">
        <f t="shared" ca="1" si="22"/>
        <v>Fin de propulsion</v>
      </c>
      <c r="Z25" s="315" t="str">
        <f t="shared" ca="1" si="23"/>
        <v/>
      </c>
      <c r="AA25" s="316" t="str">
        <f t="shared" ca="1" si="24"/>
        <v/>
      </c>
      <c r="AC25" s="310" t="e">
        <f t="shared" ca="1" si="25"/>
        <v>#N/A</v>
      </c>
      <c r="AD25" s="323" t="e">
        <f t="shared" ca="1" si="26"/>
        <v>#N/A</v>
      </c>
      <c r="AE25" s="324">
        <f t="shared" ca="1" si="5"/>
        <v>595.5275182475134</v>
      </c>
      <c r="AG25" s="306">
        <f t="shared" ca="1" si="27"/>
        <v>-24.771702533188623</v>
      </c>
      <c r="AH25" s="304">
        <f t="shared" ca="1" si="28"/>
        <v>-15.285511974764987</v>
      </c>
    </row>
    <row r="26" spans="1:34" x14ac:dyDescent="0.2">
      <c r="A26" s="347">
        <f t="shared" ca="1" si="6"/>
        <v>0.01</v>
      </c>
      <c r="B26" s="304">
        <f t="shared" ca="1" si="7"/>
        <v>4.819999999999995</v>
      </c>
      <c r="D26" s="306">
        <f t="shared" ca="1" si="8"/>
        <v>-3.8837702608723572</v>
      </c>
      <c r="E26" s="307">
        <f t="shared" ca="1" si="9"/>
        <v>-24.538782488028225</v>
      </c>
      <c r="F26" s="304">
        <f t="shared" ca="1" si="10"/>
        <v>24.844225031866003</v>
      </c>
      <c r="G26" s="306">
        <f t="shared" ca="1" si="11"/>
        <v>37.648692481796331</v>
      </c>
      <c r="H26" s="307">
        <f t="shared" ca="1" si="12"/>
        <v>142.68053140094378</v>
      </c>
      <c r="I26" s="304">
        <f t="shared" ca="1" si="13"/>
        <v>147.56408128824768</v>
      </c>
      <c r="J26" s="306">
        <f t="shared" ca="1" si="14"/>
        <v>139.533678219661</v>
      </c>
      <c r="K26" s="307">
        <f t="shared" ca="1" si="15"/>
        <v>596.95555050064729</v>
      </c>
      <c r="L26" s="304">
        <f t="shared" ca="1" si="0"/>
        <v>613.04614559675588</v>
      </c>
      <c r="M26" s="306">
        <f t="shared" ca="1" si="16"/>
        <v>1.3128094918592812</v>
      </c>
      <c r="N26" s="304">
        <f t="shared" ca="1" si="17"/>
        <v>75.218443188251015</v>
      </c>
      <c r="P26" s="310">
        <f t="shared" ca="1" si="18"/>
        <v>3</v>
      </c>
      <c r="Q26" s="304">
        <f t="shared" ca="1" si="19"/>
        <v>0</v>
      </c>
      <c r="R26" s="306">
        <f t="shared" ca="1" si="20"/>
        <v>0</v>
      </c>
      <c r="S26" s="307">
        <f t="shared" ca="1" si="21"/>
        <v>5.083000000000002</v>
      </c>
      <c r="T26" s="304">
        <f t="shared" ca="1" si="1"/>
        <v>49.86423000000002</v>
      </c>
      <c r="U26" s="311">
        <f t="shared" ca="1" si="2"/>
        <v>0</v>
      </c>
      <c r="V26" s="306">
        <f t="shared" ca="1" si="3"/>
        <v>1.1539923651512161</v>
      </c>
      <c r="W26" s="304">
        <f t="shared" ca="1" si="4"/>
        <v>77.155642236059577</v>
      </c>
      <c r="Y26" s="314" t="str">
        <f t="shared" ca="1" si="22"/>
        <v/>
      </c>
      <c r="Z26" s="315" t="str">
        <f t="shared" ca="1" si="23"/>
        <v/>
      </c>
      <c r="AA26" s="316" t="str">
        <f t="shared" ca="1" si="24"/>
        <v/>
      </c>
      <c r="AC26" s="310" t="e">
        <f t="shared" ca="1" si="25"/>
        <v>#N/A</v>
      </c>
      <c r="AD26" s="323" t="e">
        <f t="shared" ca="1" si="26"/>
        <v>#N/A</v>
      </c>
      <c r="AE26" s="324">
        <f t="shared" ca="1" si="5"/>
        <v>596.95555050064729</v>
      </c>
      <c r="AG26" s="306">
        <f t="shared" ca="1" si="27"/>
        <v>-24.717993574130311</v>
      </c>
      <c r="AH26" s="304">
        <f t="shared" ca="1" si="28"/>
        <v>-15.23222587210692</v>
      </c>
    </row>
    <row r="27" spans="1:34" x14ac:dyDescent="0.2">
      <c r="A27" s="347">
        <f t="shared" ca="1" si="6"/>
        <v>0.01</v>
      </c>
      <c r="B27" s="304">
        <f t="shared" ca="1" si="7"/>
        <v>4.8299999999999947</v>
      </c>
      <c r="D27" s="306">
        <f t="shared" ca="1" si="8"/>
        <v>-3.8727264403877371</v>
      </c>
      <c r="E27" s="307">
        <f t="shared" ca="1" si="9"/>
        <v>-24.486808942360472</v>
      </c>
      <c r="F27" s="304">
        <f t="shared" ca="1" si="10"/>
        <v>24.791164197385793</v>
      </c>
      <c r="G27" s="306">
        <f t="shared" ca="1" si="11"/>
        <v>37.609965217392457</v>
      </c>
      <c r="H27" s="307">
        <f t="shared" ca="1" si="12"/>
        <v>142.43566331152019</v>
      </c>
      <c r="I27" s="304">
        <f t="shared" ca="1" si="13"/>
        <v>147.31743843362946</v>
      </c>
      <c r="J27" s="306">
        <f t="shared" ca="1" si="14"/>
        <v>139.90997150815693</v>
      </c>
      <c r="K27" s="307">
        <f t="shared" ca="1" si="15"/>
        <v>598.38113147420961</v>
      </c>
      <c r="L27" s="304">
        <f t="shared" ca="1" si="0"/>
        <v>614.51995787913074</v>
      </c>
      <c r="M27" s="306">
        <f t="shared" ca="1" si="16"/>
        <v>1.3126395954929635</v>
      </c>
      <c r="N27" s="304">
        <f t="shared" ca="1" si="17"/>
        <v>75.2087088435064</v>
      </c>
      <c r="P27" s="310">
        <f t="shared" ca="1" si="18"/>
        <v>3</v>
      </c>
      <c r="Q27" s="304">
        <f t="shared" ca="1" si="19"/>
        <v>0</v>
      </c>
      <c r="R27" s="306">
        <f t="shared" ca="1" si="20"/>
        <v>0</v>
      </c>
      <c r="S27" s="307">
        <f t="shared" ca="1" si="21"/>
        <v>5.083000000000002</v>
      </c>
      <c r="T27" s="304">
        <f t="shared" ca="1" si="1"/>
        <v>49.86423000000002</v>
      </c>
      <c r="U27" s="311">
        <f t="shared" ca="1" si="2"/>
        <v>0</v>
      </c>
      <c r="V27" s="306">
        <f t="shared" ca="1" si="3"/>
        <v>1.1538277188991461</v>
      </c>
      <c r="W27" s="304">
        <f t="shared" ca="1" si="4"/>
        <v>76.886966020173858</v>
      </c>
      <c r="Y27" s="314" t="str">
        <f t="shared" ca="1" si="22"/>
        <v/>
      </c>
      <c r="Z27" s="315" t="str">
        <f t="shared" ca="1" si="23"/>
        <v/>
      </c>
      <c r="AA27" s="316" t="str">
        <f t="shared" ca="1" si="24"/>
        <v/>
      </c>
      <c r="AC27" s="310" t="e">
        <f t="shared" ca="1" si="25"/>
        <v>#N/A</v>
      </c>
      <c r="AD27" s="323" t="e">
        <f t="shared" ca="1" si="26"/>
        <v>#N/A</v>
      </c>
      <c r="AE27" s="324">
        <f t="shared" ca="1" si="5"/>
        <v>598.38113147420961</v>
      </c>
      <c r="AG27" s="306">
        <f t="shared" ca="1" si="27"/>
        <v>-24.664498076060728</v>
      </c>
      <c r="AH27" s="304">
        <f t="shared" ca="1" si="28"/>
        <v>-15.179154482797472</v>
      </c>
    </row>
    <row r="28" spans="1:34" x14ac:dyDescent="0.2">
      <c r="A28" s="347">
        <f t="shared" ca="1" si="6"/>
        <v>0.01</v>
      </c>
      <c r="B28" s="304">
        <f t="shared" ca="1" si="7"/>
        <v>4.8399999999999945</v>
      </c>
      <c r="D28" s="306">
        <f t="shared" ca="1" si="8"/>
        <v>-3.8617253871645176</v>
      </c>
      <c r="E28" s="307">
        <f t="shared" ca="1" si="9"/>
        <v>-24.435044555833564</v>
      </c>
      <c r="F28" s="304">
        <f t="shared" ca="1" si="10"/>
        <v>24.73831694783302</v>
      </c>
      <c r="G28" s="306">
        <f t="shared" ca="1" si="11"/>
        <v>37.571347963520815</v>
      </c>
      <c r="H28" s="307">
        <f t="shared" ca="1" si="12"/>
        <v>142.19131286596186</v>
      </c>
      <c r="I28" s="304">
        <f t="shared" ca="1" si="13"/>
        <v>147.07132841700252</v>
      </c>
      <c r="J28" s="306">
        <f t="shared" ca="1" si="14"/>
        <v>140.28587807406149</v>
      </c>
      <c r="K28" s="307">
        <f t="shared" ca="1" si="15"/>
        <v>599.80426635509707</v>
      </c>
      <c r="L28" s="304">
        <f t="shared" ca="1" si="0"/>
        <v>615.99130312431089</v>
      </c>
      <c r="M28" s="306">
        <f t="shared" ca="1" si="16"/>
        <v>1.3124693052491199</v>
      </c>
      <c r="N28" s="304">
        <f t="shared" ca="1" si="17"/>
        <v>75.198951931241908</v>
      </c>
      <c r="P28" s="310">
        <f t="shared" ca="1" si="18"/>
        <v>3</v>
      </c>
      <c r="Q28" s="304">
        <f t="shared" ca="1" si="19"/>
        <v>0</v>
      </c>
      <c r="R28" s="306">
        <f t="shared" ca="1" si="20"/>
        <v>0</v>
      </c>
      <c r="S28" s="307">
        <f t="shared" ca="1" si="21"/>
        <v>5.083000000000002</v>
      </c>
      <c r="T28" s="304">
        <f t="shared" ca="1" si="1"/>
        <v>49.86423000000002</v>
      </c>
      <c r="U28" s="311">
        <f t="shared" ca="1" si="2"/>
        <v>0</v>
      </c>
      <c r="V28" s="306">
        <f t="shared" ca="1" si="3"/>
        <v>1.1536633778860654</v>
      </c>
      <c r="W28" s="304">
        <f t="shared" ca="1" si="4"/>
        <v>76.619369766407942</v>
      </c>
      <c r="Y28" s="314" t="str">
        <f t="shared" ca="1" si="22"/>
        <v/>
      </c>
      <c r="Z28" s="315" t="str">
        <f t="shared" ca="1" si="23"/>
        <v/>
      </c>
      <c r="AA28" s="316" t="str">
        <f t="shared" ca="1" si="24"/>
        <v/>
      </c>
      <c r="AC28" s="310" t="e">
        <f t="shared" ca="1" si="25"/>
        <v>#N/A</v>
      </c>
      <c r="AD28" s="323" t="e">
        <f t="shared" ca="1" si="26"/>
        <v>#N/A</v>
      </c>
      <c r="AE28" s="324">
        <f t="shared" ca="1" si="5"/>
        <v>599.80426635509707</v>
      </c>
      <c r="AG28" s="306">
        <f t="shared" ca="1" si="27"/>
        <v>-24.611214907056251</v>
      </c>
      <c r="AH28" s="304">
        <f t="shared" ca="1" si="28"/>
        <v>-15.126296679160697</v>
      </c>
    </row>
    <row r="29" spans="1:34" x14ac:dyDescent="0.2">
      <c r="A29" s="347">
        <f t="shared" ca="1" si="6"/>
        <v>0.01</v>
      </c>
      <c r="B29" s="304">
        <f t="shared" ca="1" si="7"/>
        <v>4.8499999999999943</v>
      </c>
      <c r="D29" s="306">
        <f t="shared" ca="1" si="8"/>
        <v>-3.8507668742101715</v>
      </c>
      <c r="E29" s="307">
        <f t="shared" ca="1" si="9"/>
        <v>-24.383488231413196</v>
      </c>
      <c r="F29" s="304">
        <f t="shared" ca="1" si="10"/>
        <v>24.685682162966049</v>
      </c>
      <c r="G29" s="306">
        <f t="shared" ca="1" si="11"/>
        <v>37.532840294778715</v>
      </c>
      <c r="H29" s="307">
        <f t="shared" ca="1" si="12"/>
        <v>141.94747798364773</v>
      </c>
      <c r="I29" s="304">
        <f t="shared" ca="1" si="13"/>
        <v>146.825749126342</v>
      </c>
      <c r="J29" s="306">
        <f t="shared" ca="1" si="14"/>
        <v>140.66139901535297</v>
      </c>
      <c r="K29" s="307">
        <f t="shared" ca="1" si="15"/>
        <v>601.22496030934508</v>
      </c>
      <c r="L29" s="304">
        <f t="shared" ca="1" si="0"/>
        <v>617.46018662900838</v>
      </c>
      <c r="M29" s="306">
        <f t="shared" ca="1" si="16"/>
        <v>1.3122986201747682</v>
      </c>
      <c r="N29" s="304">
        <f t="shared" ca="1" si="17"/>
        <v>75.189172396855682</v>
      </c>
      <c r="P29" s="310">
        <f t="shared" ca="1" si="18"/>
        <v>3</v>
      </c>
      <c r="Q29" s="304">
        <f t="shared" ca="1" si="19"/>
        <v>0</v>
      </c>
      <c r="R29" s="306">
        <f t="shared" ca="1" si="20"/>
        <v>0</v>
      </c>
      <c r="S29" s="307">
        <f t="shared" ca="1" si="21"/>
        <v>5.083000000000002</v>
      </c>
      <c r="T29" s="304">
        <f t="shared" ca="1" si="1"/>
        <v>49.86423000000002</v>
      </c>
      <c r="U29" s="311">
        <f t="shared" ca="1" si="2"/>
        <v>0</v>
      </c>
      <c r="V29" s="306">
        <f t="shared" ca="1" si="3"/>
        <v>1.1534993413937376</v>
      </c>
      <c r="W29" s="304">
        <f t="shared" ca="1" si="4"/>
        <v>76.35284781872582</v>
      </c>
      <c r="Y29" s="314" t="str">
        <f t="shared" ca="1" si="22"/>
        <v/>
      </c>
      <c r="Z29" s="315" t="str">
        <f t="shared" ca="1" si="23"/>
        <v/>
      </c>
      <c r="AA29" s="316" t="str">
        <f t="shared" ca="1" si="24"/>
        <v/>
      </c>
      <c r="AC29" s="310" t="e">
        <f t="shared" ca="1" si="25"/>
        <v>#N/A</v>
      </c>
      <c r="AD29" s="323" t="e">
        <f t="shared" ca="1" si="26"/>
        <v>#N/A</v>
      </c>
      <c r="AE29" s="324">
        <f t="shared" ca="1" si="5"/>
        <v>601.22496030934508</v>
      </c>
      <c r="AG29" s="306">
        <f t="shared" ca="1" si="27"/>
        <v>-24.558142942674152</v>
      </c>
      <c r="AH29" s="304">
        <f t="shared" ca="1" si="28"/>
        <v>-15.073651341020639</v>
      </c>
    </row>
    <row r="30" spans="1:34" x14ac:dyDescent="0.2">
      <c r="A30" s="347">
        <f t="shared" ca="1" si="6"/>
        <v>0.01</v>
      </c>
      <c r="B30" s="304">
        <f t="shared" ca="1" si="7"/>
        <v>4.8599999999999941</v>
      </c>
      <c r="D30" s="306">
        <f t="shared" ca="1" si="8"/>
        <v>-3.8398506760371887</v>
      </c>
      <c r="E30" s="307">
        <f t="shared" ca="1" si="9"/>
        <v>-24.332138879351156</v>
      </c>
      <c r="F30" s="304">
        <f t="shared" ca="1" si="10"/>
        <v>24.633258729983236</v>
      </c>
      <c r="G30" s="306">
        <f t="shared" ca="1" si="11"/>
        <v>37.494441788018342</v>
      </c>
      <c r="H30" s="307">
        <f t="shared" ca="1" si="12"/>
        <v>141.70415659485423</v>
      </c>
      <c r="I30" s="304">
        <f t="shared" ca="1" si="13"/>
        <v>146.58069846079349</v>
      </c>
      <c r="J30" s="306">
        <f t="shared" ca="1" si="14"/>
        <v>141.03653542576694</v>
      </c>
      <c r="K30" s="307">
        <f t="shared" ca="1" si="15"/>
        <v>602.64321848223756</v>
      </c>
      <c r="L30" s="304">
        <f t="shared" ca="1" si="0"/>
        <v>618.92661366880452</v>
      </c>
      <c r="M30" s="306">
        <f t="shared" ca="1" si="16"/>
        <v>1.3121275393133947</v>
      </c>
      <c r="N30" s="304">
        <f t="shared" ca="1" si="17"/>
        <v>75.179370185543519</v>
      </c>
      <c r="P30" s="310">
        <f t="shared" ca="1" si="18"/>
        <v>3</v>
      </c>
      <c r="Q30" s="304">
        <f t="shared" ca="1" si="19"/>
        <v>0</v>
      </c>
      <c r="R30" s="306">
        <f t="shared" ca="1" si="20"/>
        <v>0</v>
      </c>
      <c r="S30" s="307">
        <f t="shared" ca="1" si="21"/>
        <v>5.083000000000002</v>
      </c>
      <c r="T30" s="304">
        <f t="shared" ca="1" si="1"/>
        <v>49.86423000000002</v>
      </c>
      <c r="U30" s="311">
        <f t="shared" ca="1" si="2"/>
        <v>0</v>
      </c>
      <c r="V30" s="306">
        <f t="shared" ca="1" si="3"/>
        <v>1.1533356087068982</v>
      </c>
      <c r="W30" s="304">
        <f t="shared" ca="1" si="4"/>
        <v>76.087394558608082</v>
      </c>
      <c r="Y30" s="314" t="str">
        <f t="shared" ca="1" si="22"/>
        <v/>
      </c>
      <c r="Z30" s="315" t="str">
        <f t="shared" ca="1" si="23"/>
        <v/>
      </c>
      <c r="AA30" s="316" t="str">
        <f t="shared" ca="1" si="24"/>
        <v/>
      </c>
      <c r="AC30" s="310" t="e">
        <f t="shared" ca="1" si="25"/>
        <v>#N/A</v>
      </c>
      <c r="AD30" s="323" t="e">
        <f t="shared" ca="1" si="26"/>
        <v>#N/A</v>
      </c>
      <c r="AE30" s="324">
        <f t="shared" ca="1" si="5"/>
        <v>602.64321848223756</v>
      </c>
      <c r="AG30" s="306">
        <f t="shared" ca="1" si="27"/>
        <v>-24.505281065892689</v>
      </c>
      <c r="AH30" s="304">
        <f t="shared" ca="1" si="28"/>
        <v>-15.021217355641509</v>
      </c>
    </row>
    <row r="31" spans="1:34" x14ac:dyDescent="0.2">
      <c r="A31" s="347">
        <f t="shared" ca="1" si="6"/>
        <v>0.01</v>
      </c>
      <c r="B31" s="304">
        <f t="shared" ca="1" si="7"/>
        <v>4.8699999999999939</v>
      </c>
      <c r="D31" s="306">
        <f t="shared" ca="1" si="8"/>
        <v>-3.8289765686510466</v>
      </c>
      <c r="E31" s="307">
        <f t="shared" ca="1" si="9"/>
        <v>-24.280995417127187</v>
      </c>
      <c r="F31" s="304">
        <f t="shared" ca="1" si="10"/>
        <v>24.581045543463567</v>
      </c>
      <c r="G31" s="306">
        <f t="shared" ca="1" si="11"/>
        <v>37.456152022331828</v>
      </c>
      <c r="H31" s="307">
        <f t="shared" ca="1" si="12"/>
        <v>141.46134664068296</v>
      </c>
      <c r="I31" s="304">
        <f t="shared" ca="1" si="13"/>
        <v>146.33617433059914</v>
      </c>
      <c r="J31" s="306">
        <f t="shared" ca="1" si="14"/>
        <v>141.41128839481868</v>
      </c>
      <c r="K31" s="307">
        <f t="shared" ca="1" si="15"/>
        <v>604.05904599841529</v>
      </c>
      <c r="L31" s="304">
        <f t="shared" ca="1" si="0"/>
        <v>620.39058949825971</v>
      </c>
      <c r="M31" s="306">
        <f t="shared" ca="1" si="16"/>
        <v>1.3119560617049384</v>
      </c>
      <c r="N31" s="304">
        <f t="shared" ca="1" si="17"/>
        <v>75.169545242297971</v>
      </c>
      <c r="P31" s="310">
        <f t="shared" ca="1" si="18"/>
        <v>3</v>
      </c>
      <c r="Q31" s="304">
        <f t="shared" ca="1" si="19"/>
        <v>0</v>
      </c>
      <c r="R31" s="306">
        <f t="shared" ca="1" si="20"/>
        <v>0</v>
      </c>
      <c r="S31" s="307">
        <f t="shared" ca="1" si="21"/>
        <v>5.083000000000002</v>
      </c>
      <c r="T31" s="304">
        <f t="shared" ca="1" si="1"/>
        <v>49.86423000000002</v>
      </c>
      <c r="U31" s="311">
        <f t="shared" ca="1" si="2"/>
        <v>0</v>
      </c>
      <c r="V31" s="306">
        <f t="shared" ca="1" si="3"/>
        <v>1.1531721791132441</v>
      </c>
      <c r="W31" s="304">
        <f t="shared" ca="1" si="4"/>
        <v>75.823004404753519</v>
      </c>
      <c r="Y31" s="314" t="str">
        <f t="shared" ca="1" si="22"/>
        <v/>
      </c>
      <c r="Z31" s="315" t="str">
        <f t="shared" ca="1" si="23"/>
        <v/>
      </c>
      <c r="AA31" s="316" t="str">
        <f t="shared" ca="1" si="24"/>
        <v/>
      </c>
      <c r="AC31" s="310" t="e">
        <f t="shared" ca="1" si="25"/>
        <v>#N/A</v>
      </c>
      <c r="AD31" s="323" t="e">
        <f t="shared" ca="1" si="26"/>
        <v>#N/A</v>
      </c>
      <c r="AE31" s="324">
        <f t="shared" ca="1" si="5"/>
        <v>604.05904599841529</v>
      </c>
      <c r="AG31" s="306">
        <f t="shared" ca="1" si="27"/>
        <v>-24.452628167051639</v>
      </c>
      <c r="AH31" s="304">
        <f t="shared" ca="1" si="28"/>
        <v>-14.968993617668316</v>
      </c>
    </row>
    <row r="32" spans="1:34" x14ac:dyDescent="0.2">
      <c r="A32" s="347">
        <f t="shared" ca="1" si="6"/>
        <v>0.01</v>
      </c>
      <c r="B32" s="304">
        <f t="shared" ca="1" si="7"/>
        <v>4.8799999999999937</v>
      </c>
      <c r="D32" s="306">
        <f t="shared" ca="1" si="8"/>
        <v>-3.8181443295383528</v>
      </c>
      <c r="E32" s="307">
        <f t="shared" ca="1" si="9"/>
        <v>-24.230056769391499</v>
      </c>
      <c r="F32" s="304">
        <f t="shared" ca="1" si="10"/>
        <v>24.529041505307962</v>
      </c>
      <c r="G32" s="306">
        <f t="shared" ca="1" si="11"/>
        <v>37.417970579036442</v>
      </c>
      <c r="H32" s="307">
        <f t="shared" ca="1" si="12"/>
        <v>141.21904607298904</v>
      </c>
      <c r="I32" s="304">
        <f t="shared" ca="1" si="13"/>
        <v>146.0921746570248</v>
      </c>
      <c r="J32" s="306">
        <f t="shared" ca="1" si="14"/>
        <v>141.78565900782553</v>
      </c>
      <c r="K32" s="307">
        <f t="shared" ca="1" si="15"/>
        <v>605.47244796198368</v>
      </c>
      <c r="L32" s="304">
        <f t="shared" ca="1" si="0"/>
        <v>621.85211935102416</v>
      </c>
      <c r="M32" s="306">
        <f t="shared" ca="1" si="16"/>
        <v>1.3117841863857764</v>
      </c>
      <c r="N32" s="304">
        <f t="shared" ca="1" si="17"/>
        <v>75.159697511907538</v>
      </c>
      <c r="P32" s="310">
        <f t="shared" ca="1" si="18"/>
        <v>3</v>
      </c>
      <c r="Q32" s="304">
        <f t="shared" ca="1" si="19"/>
        <v>0</v>
      </c>
      <c r="R32" s="306">
        <f t="shared" ca="1" si="20"/>
        <v>0</v>
      </c>
      <c r="S32" s="307">
        <f t="shared" ca="1" si="21"/>
        <v>5.083000000000002</v>
      </c>
      <c r="T32" s="304">
        <f t="shared" ca="1" si="1"/>
        <v>49.86423000000002</v>
      </c>
      <c r="U32" s="311">
        <f t="shared" ca="1" si="2"/>
        <v>0</v>
      </c>
      <c r="V32" s="306">
        <f t="shared" ca="1" si="3"/>
        <v>1.1530090519034142</v>
      </c>
      <c r="W32" s="304">
        <f t="shared" ca="1" si="4"/>
        <v>75.55967181278308</v>
      </c>
      <c r="Y32" s="314" t="str">
        <f t="shared" ca="1" si="22"/>
        <v/>
      </c>
      <c r="Z32" s="315" t="str">
        <f t="shared" ca="1" si="23"/>
        <v/>
      </c>
      <c r="AA32" s="316" t="str">
        <f t="shared" ca="1" si="24"/>
        <v/>
      </c>
      <c r="AC32" s="310" t="e">
        <f t="shared" ca="1" si="25"/>
        <v>#N/A</v>
      </c>
      <c r="AD32" s="323" t="e">
        <f t="shared" ca="1" si="26"/>
        <v>#N/A</v>
      </c>
      <c r="AE32" s="324">
        <f t="shared" ca="1" si="5"/>
        <v>605.47244796198368</v>
      </c>
      <c r="AG32" s="306">
        <f t="shared" ca="1" si="27"/>
        <v>-24.400183143793491</v>
      </c>
      <c r="AH32" s="304">
        <f t="shared" ca="1" si="28"/>
        <v>-14.916979029068166</v>
      </c>
    </row>
    <row r="33" spans="1:34" x14ac:dyDescent="0.2">
      <c r="A33" s="347">
        <f t="shared" ca="1" si="6"/>
        <v>0.01</v>
      </c>
      <c r="B33" s="304">
        <f t="shared" ca="1" si="7"/>
        <v>4.8899999999999935</v>
      </c>
      <c r="D33" s="306">
        <f t="shared" ca="1" si="8"/>
        <v>-3.8073537376550535</v>
      </c>
      <c r="E33" s="307">
        <f t="shared" ca="1" si="9"/>
        <v>-24.179321867907724</v>
      </c>
      <c r="F33" s="304">
        <f t="shared" ca="1" si="10"/>
        <v>24.47724552468101</v>
      </c>
      <c r="G33" s="306">
        <f t="shared" ca="1" si="11"/>
        <v>37.379897041659895</v>
      </c>
      <c r="H33" s="307">
        <f t="shared" ca="1" si="12"/>
        <v>140.97725285430997</v>
      </c>
      <c r="I33" s="304">
        <f t="shared" ca="1" si="13"/>
        <v>145.84869737228763</v>
      </c>
      <c r="J33" s="306">
        <f t="shared" ca="1" si="14"/>
        <v>142.15964834592901</v>
      </c>
      <c r="K33" s="307">
        <f t="shared" ca="1" si="15"/>
        <v>606.88342945662021</v>
      </c>
      <c r="L33" s="304">
        <f t="shared" ca="1" si="0"/>
        <v>623.31120843994677</v>
      </c>
      <c r="M33" s="306">
        <f t="shared" ca="1" si="16"/>
        <v>1.3116119123887098</v>
      </c>
      <c r="N33" s="304">
        <f t="shared" ca="1" si="17"/>
        <v>75.149826938955769</v>
      </c>
      <c r="P33" s="310">
        <f t="shared" ca="1" si="18"/>
        <v>3</v>
      </c>
      <c r="Q33" s="304">
        <f t="shared" ca="1" si="19"/>
        <v>0</v>
      </c>
      <c r="R33" s="306">
        <f t="shared" ca="1" si="20"/>
        <v>0</v>
      </c>
      <c r="S33" s="307">
        <f t="shared" ca="1" si="21"/>
        <v>5.083000000000002</v>
      </c>
      <c r="T33" s="304">
        <f t="shared" ca="1" si="1"/>
        <v>49.86423000000002</v>
      </c>
      <c r="U33" s="311">
        <f t="shared" ca="1" si="2"/>
        <v>0</v>
      </c>
      <c r="V33" s="306">
        <f t="shared" ca="1" si="3"/>
        <v>1.1528462263709751</v>
      </c>
      <c r="W33" s="304">
        <f t="shared" ca="1" si="4"/>
        <v>75.297391274946904</v>
      </c>
      <c r="Y33" s="314" t="str">
        <f t="shared" ca="1" si="22"/>
        <v/>
      </c>
      <c r="Z33" s="315" t="str">
        <f t="shared" ca="1" si="23"/>
        <v/>
      </c>
      <c r="AA33" s="316" t="str">
        <f t="shared" ca="1" si="24"/>
        <v/>
      </c>
      <c r="AC33" s="310" t="e">
        <f t="shared" ca="1" si="25"/>
        <v>#N/A</v>
      </c>
      <c r="AD33" s="323" t="e">
        <f t="shared" ca="1" si="26"/>
        <v>#N/A</v>
      </c>
      <c r="AE33" s="324">
        <f t="shared" ca="1" si="5"/>
        <v>606.88342945662021</v>
      </c>
      <c r="AG33" s="306">
        <f t="shared" ca="1" si="27"/>
        <v>-24.3479449010051</v>
      </c>
      <c r="AH33" s="304">
        <f t="shared" ca="1" si="28"/>
        <v>-14.865172499072015</v>
      </c>
    </row>
    <row r="34" spans="1:34" x14ac:dyDescent="0.2">
      <c r="A34" s="347">
        <f t="shared" ca="1" si="6"/>
        <v>0.01</v>
      </c>
      <c r="B34" s="304">
        <f t="shared" ca="1" si="7"/>
        <v>4.8999999999999932</v>
      </c>
      <c r="D34" s="306">
        <f t="shared" ca="1" si="8"/>
        <v>-3.7966045734147666</v>
      </c>
      <c r="E34" s="307">
        <f t="shared" ca="1" si="9"/>
        <v>-24.128789651496465</v>
      </c>
      <c r="F34" s="304">
        <f t="shared" ca="1" si="10"/>
        <v>24.425656517953346</v>
      </c>
      <c r="G34" s="306">
        <f t="shared" ca="1" si="11"/>
        <v>37.34193099592575</v>
      </c>
      <c r="H34" s="307">
        <f t="shared" ca="1" si="12"/>
        <v>140.73596495779501</v>
      </c>
      <c r="I34" s="304">
        <f t="shared" ca="1" si="13"/>
        <v>145.60574041948411</v>
      </c>
      <c r="J34" s="306">
        <f t="shared" ca="1" si="14"/>
        <v>142.53325748611695</v>
      </c>
      <c r="K34" s="307">
        <f t="shared" ca="1" si="15"/>
        <v>608.29199554568072</v>
      </c>
      <c r="L34" s="304">
        <f t="shared" ca="1" si="0"/>
        <v>624.76786195718341</v>
      </c>
      <c r="M34" s="306">
        <f t="shared" ca="1" si="16"/>
        <v>1.3114392387429483</v>
      </c>
      <c r="N34" s="304">
        <f t="shared" ca="1" si="17"/>
        <v>75.139933467820498</v>
      </c>
      <c r="P34" s="310">
        <f t="shared" ca="1" si="18"/>
        <v>3</v>
      </c>
      <c r="Q34" s="304">
        <f t="shared" ca="1" si="19"/>
        <v>0</v>
      </c>
      <c r="R34" s="306">
        <f t="shared" ca="1" si="20"/>
        <v>0</v>
      </c>
      <c r="S34" s="307">
        <f t="shared" ca="1" si="21"/>
        <v>5.083000000000002</v>
      </c>
      <c r="T34" s="304">
        <f t="shared" ca="1" si="1"/>
        <v>49.86423000000002</v>
      </c>
      <c r="U34" s="311">
        <f t="shared" ca="1" si="2"/>
        <v>0</v>
      </c>
      <c r="V34" s="306">
        <f t="shared" ca="1" si="3"/>
        <v>1.1526837018124045</v>
      </c>
      <c r="W34" s="304">
        <f t="shared" ca="1" si="4"/>
        <v>75.036157319833748</v>
      </c>
      <c r="Y34" s="314" t="str">
        <f t="shared" ca="1" si="22"/>
        <v/>
      </c>
      <c r="Z34" s="315" t="str">
        <f t="shared" ca="1" si="23"/>
        <v/>
      </c>
      <c r="AA34" s="316" t="str">
        <f t="shared" ca="1" si="24"/>
        <v/>
      </c>
      <c r="AC34" s="310" t="e">
        <f t="shared" ca="1" si="25"/>
        <v>#N/A</v>
      </c>
      <c r="AD34" s="323" t="e">
        <f t="shared" ca="1" si="26"/>
        <v>#N/A</v>
      </c>
      <c r="AE34" s="324">
        <f t="shared" ca="1" si="5"/>
        <v>608.29199554568072</v>
      </c>
      <c r="AG34" s="306">
        <f t="shared" ca="1" si="27"/>
        <v>-24.295912350759952</v>
      </c>
      <c r="AH34" s="304">
        <f t="shared" ca="1" si="28"/>
        <v>-14.813572944117032</v>
      </c>
    </row>
    <row r="35" spans="1:34" x14ac:dyDescent="0.2">
      <c r="A35" s="347">
        <f t="shared" ca="1" si="6"/>
        <v>0.01</v>
      </c>
      <c r="B35" s="304">
        <f t="shared" ca="1" si="7"/>
        <v>4.909999999999993</v>
      </c>
      <c r="D35" s="306">
        <f t="shared" ca="1" si="8"/>
        <v>-3.7858966186772172</v>
      </c>
      <c r="E35" s="307">
        <f t="shared" ca="1" si="9"/>
        <v>-24.078459065979338</v>
      </c>
      <c r="F35" s="304">
        <f t="shared" ca="1" si="10"/>
        <v>24.374273408644498</v>
      </c>
      <c r="G35" s="306">
        <f t="shared" ca="1" si="11"/>
        <v>37.304072029738975</v>
      </c>
      <c r="H35" s="307">
        <f t="shared" ca="1" si="12"/>
        <v>140.49518036713522</v>
      </c>
      <c r="I35" s="304">
        <f t="shared" ca="1" si="13"/>
        <v>145.36330175251874</v>
      </c>
      <c r="J35" s="306">
        <f t="shared" ca="1" si="14"/>
        <v>142.90648750124527</v>
      </c>
      <c r="K35" s="307">
        <f t="shared" ca="1" si="15"/>
        <v>609.69815127230538</v>
      </c>
      <c r="L35" s="304">
        <f t="shared" ca="1" si="0"/>
        <v>626.22208507430537</v>
      </c>
      <c r="M35" s="306">
        <f t="shared" ca="1" si="16"/>
        <v>1.3112661644740948</v>
      </c>
      <c r="N35" s="304">
        <f t="shared" ca="1" si="17"/>
        <v>75.130017042672876</v>
      </c>
      <c r="P35" s="310">
        <f t="shared" ca="1" si="18"/>
        <v>3</v>
      </c>
      <c r="Q35" s="304">
        <f t="shared" ca="1" si="19"/>
        <v>0</v>
      </c>
      <c r="R35" s="306">
        <f t="shared" ca="1" si="20"/>
        <v>0</v>
      </c>
      <c r="S35" s="307">
        <f t="shared" ca="1" si="21"/>
        <v>5.083000000000002</v>
      </c>
      <c r="T35" s="304">
        <f t="shared" ca="1" si="1"/>
        <v>49.86423000000002</v>
      </c>
      <c r="U35" s="311">
        <f t="shared" ca="1" si="2"/>
        <v>0</v>
      </c>
      <c r="V35" s="306">
        <f t="shared" ca="1" si="3"/>
        <v>1.1525214775270769</v>
      </c>
      <c r="W35" s="304">
        <f t="shared" ca="1" si="4"/>
        <v>74.775964512083391</v>
      </c>
      <c r="Y35" s="314" t="str">
        <f t="shared" ca="1" si="22"/>
        <v/>
      </c>
      <c r="Z35" s="315" t="str">
        <f t="shared" ca="1" si="23"/>
        <v/>
      </c>
      <c r="AA35" s="316" t="str">
        <f t="shared" ca="1" si="24"/>
        <v/>
      </c>
      <c r="AC35" s="310" t="e">
        <f t="shared" ca="1" si="25"/>
        <v>#N/A</v>
      </c>
      <c r="AD35" s="323" t="e">
        <f t="shared" ca="1" si="26"/>
        <v>#N/A</v>
      </c>
      <c r="AE35" s="324">
        <f t="shared" ca="1" si="5"/>
        <v>609.69815127230538</v>
      </c>
      <c r="AG35" s="306">
        <f t="shared" ca="1" si="27"/>
        <v>-24.244084412260911</v>
      </c>
      <c r="AH35" s="304">
        <f t="shared" ca="1" si="28"/>
        <v>-14.76217928778944</v>
      </c>
    </row>
    <row r="36" spans="1:34" x14ac:dyDescent="0.2">
      <c r="A36" s="347">
        <f t="shared" ca="1" si="6"/>
        <v>0.01</v>
      </c>
      <c r="B36" s="304">
        <f t="shared" ca="1" si="7"/>
        <v>4.9199999999999928</v>
      </c>
      <c r="D36" s="306">
        <f t="shared" ca="1" si="8"/>
        <v>-3.7752296567368018</v>
      </c>
      <c r="E36" s="307">
        <f t="shared" ca="1" si="9"/>
        <v>-24.028329064123525</v>
      </c>
      <c r="F36" s="304">
        <f t="shared" ca="1" si="10"/>
        <v>24.323095127366262</v>
      </c>
      <c r="G36" s="306">
        <f t="shared" ca="1" si="11"/>
        <v>37.266319733171606</v>
      </c>
      <c r="H36" s="307">
        <f t="shared" ca="1" si="12"/>
        <v>140.25489707649399</v>
      </c>
      <c r="I36" s="304">
        <f t="shared" ca="1" si="13"/>
        <v>145.12137933603339</v>
      </c>
      <c r="J36" s="306">
        <f t="shared" ca="1" si="14"/>
        <v>143.27933946005982</v>
      </c>
      <c r="K36" s="307">
        <f t="shared" ca="1" si="15"/>
        <v>611.10190165952349</v>
      </c>
      <c r="L36" s="304">
        <f t="shared" ca="1" si="0"/>
        <v>627.67388294240584</v>
      </c>
      <c r="M36" s="306">
        <f t="shared" ca="1" si="16"/>
        <v>1.3110926886041308</v>
      </c>
      <c r="N36" s="304">
        <f t="shared" ca="1" si="17"/>
        <v>75.120077607476574</v>
      </c>
      <c r="P36" s="310">
        <f t="shared" ca="1" si="18"/>
        <v>3</v>
      </c>
      <c r="Q36" s="304">
        <f t="shared" ca="1" si="19"/>
        <v>0</v>
      </c>
      <c r="R36" s="306">
        <f t="shared" ca="1" si="20"/>
        <v>0</v>
      </c>
      <c r="S36" s="307">
        <f t="shared" ca="1" si="21"/>
        <v>5.083000000000002</v>
      </c>
      <c r="T36" s="304">
        <f t="shared" ca="1" si="1"/>
        <v>49.86423000000002</v>
      </c>
      <c r="U36" s="311">
        <f t="shared" ca="1" si="2"/>
        <v>0</v>
      </c>
      <c r="V36" s="306">
        <f t="shared" ca="1" si="3"/>
        <v>1.1523595528172472</v>
      </c>
      <c r="W36" s="304">
        <f t="shared" ca="1" si="4"/>
        <v>74.516807452101503</v>
      </c>
      <c r="Y36" s="314" t="str">
        <f t="shared" ca="1" si="22"/>
        <v/>
      </c>
      <c r="Z36" s="315" t="str">
        <f t="shared" ca="1" si="23"/>
        <v/>
      </c>
      <c r="AA36" s="316" t="str">
        <f t="shared" ca="1" si="24"/>
        <v/>
      </c>
      <c r="AC36" s="310" t="e">
        <f t="shared" ca="1" si="25"/>
        <v>#N/A</v>
      </c>
      <c r="AD36" s="323" t="e">
        <f t="shared" ca="1" si="26"/>
        <v>#N/A</v>
      </c>
      <c r="AE36" s="324">
        <f t="shared" ca="1" si="5"/>
        <v>611.10190165952349</v>
      </c>
      <c r="AG36" s="306">
        <f t="shared" ca="1" si="27"/>
        <v>-24.19246001178351</v>
      </c>
      <c r="AH36" s="304">
        <f t="shared" ca="1" si="28"/>
        <v>-14.710990460767924</v>
      </c>
    </row>
    <row r="37" spans="1:34" x14ac:dyDescent="0.2">
      <c r="A37" s="347">
        <f t="shared" ca="1" si="6"/>
        <v>0.01</v>
      </c>
      <c r="B37" s="304">
        <f t="shared" ca="1" si="7"/>
        <v>4.9299999999999926</v>
      </c>
      <c r="D37" s="306">
        <f t="shared" ca="1" si="8"/>
        <v>-3.7646034723112272</v>
      </c>
      <c r="E37" s="307">
        <f t="shared" ca="1" si="9"/>
        <v>-23.978398605586875</v>
      </c>
      <c r="F37" s="304">
        <f t="shared" ca="1" si="10"/>
        <v>24.27212061176667</v>
      </c>
      <c r="G37" s="306">
        <f t="shared" ca="1" si="11"/>
        <v>37.228673698448496</v>
      </c>
      <c r="H37" s="307">
        <f t="shared" ca="1" si="12"/>
        <v>140.01511309043812</v>
      </c>
      <c r="I37" s="304">
        <f t="shared" ca="1" si="13"/>
        <v>144.87997114533715</v>
      </c>
      <c r="J37" s="306">
        <f t="shared" ca="1" si="14"/>
        <v>143.65181442721791</v>
      </c>
      <c r="K37" s="307">
        <f t="shared" ca="1" si="15"/>
        <v>612.5032517103582</v>
      </c>
      <c r="L37" s="304">
        <f t="shared" ca="1" si="0"/>
        <v>629.12326069220671</v>
      </c>
      <c r="M37" s="306">
        <f t="shared" ca="1" si="16"/>
        <v>1.3109188101514011</v>
      </c>
      <c r="N37" s="304">
        <f t="shared" ca="1" si="17"/>
        <v>75.110115105986907</v>
      </c>
      <c r="P37" s="310">
        <f t="shared" ca="1" si="18"/>
        <v>3</v>
      </c>
      <c r="Q37" s="304">
        <f t="shared" ca="1" si="19"/>
        <v>0</v>
      </c>
      <c r="R37" s="306">
        <f t="shared" ca="1" si="20"/>
        <v>0</v>
      </c>
      <c r="S37" s="307">
        <f t="shared" ca="1" si="21"/>
        <v>5.083000000000002</v>
      </c>
      <c r="T37" s="304">
        <f t="shared" ca="1" si="1"/>
        <v>49.86423000000002</v>
      </c>
      <c r="U37" s="311">
        <f t="shared" ca="1" si="2"/>
        <v>0</v>
      </c>
      <c r="V37" s="306">
        <f t="shared" ca="1" si="3"/>
        <v>1.1521979269880356</v>
      </c>
      <c r="W37" s="304">
        <f t="shared" ca="1" si="4"/>
        <v>74.258680775777307</v>
      </c>
      <c r="Y37" s="314" t="str">
        <f t="shared" ca="1" si="22"/>
        <v/>
      </c>
      <c r="Z37" s="315" t="str">
        <f t="shared" ca="1" si="23"/>
        <v/>
      </c>
      <c r="AA37" s="316" t="str">
        <f t="shared" ca="1" si="24"/>
        <v/>
      </c>
      <c r="AC37" s="310" t="e">
        <f t="shared" ca="1" si="25"/>
        <v>#N/A</v>
      </c>
      <c r="AD37" s="323" t="e">
        <f t="shared" ca="1" si="26"/>
        <v>#N/A</v>
      </c>
      <c r="AE37" s="324">
        <f t="shared" ca="1" si="5"/>
        <v>612.5032517103582</v>
      </c>
      <c r="AG37" s="306">
        <f t="shared" ca="1" si="27"/>
        <v>-24.141038082619772</v>
      </c>
      <c r="AH37" s="304">
        <f t="shared" ca="1" si="28"/>
        <v>-14.660005400767554</v>
      </c>
    </row>
    <row r="38" spans="1:34" x14ac:dyDescent="0.2">
      <c r="A38" s="347">
        <f t="shared" ca="1" si="6"/>
        <v>0.01</v>
      </c>
      <c r="B38" s="304">
        <f t="shared" ca="1" si="7"/>
        <v>4.9399999999999924</v>
      </c>
      <c r="D38" s="306">
        <f t="shared" ca="1" si="8"/>
        <v>-3.7540178515302731</v>
      </c>
      <c r="E38" s="307">
        <f t="shared" ca="1" si="9"/>
        <v>-23.92866665686347</v>
      </c>
      <c r="F38" s="304">
        <f t="shared" ca="1" si="10"/>
        <v>24.221348806474374</v>
      </c>
      <c r="G38" s="306">
        <f t="shared" ca="1" si="11"/>
        <v>37.191133519933196</v>
      </c>
      <c r="H38" s="307">
        <f t="shared" ca="1" si="12"/>
        <v>139.77582642386949</v>
      </c>
      <c r="I38" s="304">
        <f t="shared" ca="1" si="13"/>
        <v>144.63907516633668</v>
      </c>
      <c r="J38" s="306">
        <f t="shared" ca="1" si="14"/>
        <v>144.02391346330981</v>
      </c>
      <c r="K38" s="307">
        <f t="shared" ca="1" si="15"/>
        <v>613.90220640792973</v>
      </c>
      <c r="L38" s="304">
        <f t="shared" ca="1" si="0"/>
        <v>630.57022343416384</v>
      </c>
      <c r="M38" s="306">
        <f t="shared" ca="1" si="16"/>
        <v>1.3107445281305987</v>
      </c>
      <c r="N38" s="304">
        <f t="shared" ca="1" si="17"/>
        <v>75.100129481749917</v>
      </c>
      <c r="P38" s="310">
        <f t="shared" ca="1" si="18"/>
        <v>3</v>
      </c>
      <c r="Q38" s="304">
        <f t="shared" ca="1" si="19"/>
        <v>0</v>
      </c>
      <c r="R38" s="306">
        <f t="shared" ca="1" si="20"/>
        <v>0</v>
      </c>
      <c r="S38" s="307">
        <f t="shared" ca="1" si="21"/>
        <v>5.083000000000002</v>
      </c>
      <c r="T38" s="304">
        <f t="shared" ca="1" si="1"/>
        <v>49.86423000000002</v>
      </c>
      <c r="U38" s="311">
        <f t="shared" ca="1" si="2"/>
        <v>0</v>
      </c>
      <c r="V38" s="306">
        <f t="shared" ca="1" si="3"/>
        <v>1.1520365993474113</v>
      </c>
      <c r="W38" s="304">
        <f t="shared" ca="1" si="4"/>
        <v>74.001579154203696</v>
      </c>
      <c r="Y38" s="314" t="str">
        <f t="shared" ca="1" si="22"/>
        <v/>
      </c>
      <c r="Z38" s="315" t="str">
        <f t="shared" ca="1" si="23"/>
        <v/>
      </c>
      <c r="AA38" s="316" t="str">
        <f t="shared" ca="1" si="24"/>
        <v/>
      </c>
      <c r="AC38" s="310" t="e">
        <f t="shared" ca="1" si="25"/>
        <v>#N/A</v>
      </c>
      <c r="AD38" s="323" t="e">
        <f t="shared" ca="1" si="26"/>
        <v>#N/A</v>
      </c>
      <c r="AE38" s="324">
        <f t="shared" ca="1" si="5"/>
        <v>613.90220640792973</v>
      </c>
      <c r="AG38" s="306">
        <f t="shared" ca="1" si="27"/>
        <v>-24.089817565022571</v>
      </c>
      <c r="AH38" s="304">
        <f t="shared" ca="1" si="28"/>
        <v>-14.609223052484218</v>
      </c>
    </row>
    <row r="39" spans="1:34" x14ac:dyDescent="0.2">
      <c r="A39" s="347">
        <f t="shared" ca="1" si="6"/>
        <v>0.01</v>
      </c>
      <c r="B39" s="304">
        <f t="shared" ca="1" si="7"/>
        <v>4.9499999999999922</v>
      </c>
      <c r="D39" s="306">
        <f t="shared" ca="1" si="8"/>
        <v>-3.7434725819246553</v>
      </c>
      <c r="E39" s="307">
        <f t="shared" ca="1" si="9"/>
        <v>-23.879132191229733</v>
      </c>
      <c r="F39" s="304">
        <f t="shared" ca="1" si="10"/>
        <v>24.170778663043642</v>
      </c>
      <c r="G39" s="306">
        <f t="shared" ca="1" si="11"/>
        <v>37.15369879411395</v>
      </c>
      <c r="H39" s="307">
        <f t="shared" ca="1" si="12"/>
        <v>139.5370351019572</v>
      </c>
      <c r="I39" s="304">
        <f t="shared" ca="1" si="13"/>
        <v>144.39868939546707</v>
      </c>
      <c r="J39" s="306">
        <f t="shared" ca="1" si="14"/>
        <v>144.39563762488004</v>
      </c>
      <c r="K39" s="307">
        <f t="shared" ca="1" si="15"/>
        <v>615.29877071555882</v>
      </c>
      <c r="L39" s="304">
        <f t="shared" ca="1" si="0"/>
        <v>632.01477625857251</v>
      </c>
      <c r="M39" s="306">
        <f t="shared" ca="1" si="16"/>
        <v>1.3105698415527494</v>
      </c>
      <c r="N39" s="304">
        <f t="shared" ca="1" si="17"/>
        <v>75.090120678101556</v>
      </c>
      <c r="P39" s="310">
        <f t="shared" ca="1" si="18"/>
        <v>3</v>
      </c>
      <c r="Q39" s="304">
        <f t="shared" ca="1" si="19"/>
        <v>0</v>
      </c>
      <c r="R39" s="306">
        <f t="shared" ca="1" si="20"/>
        <v>0</v>
      </c>
      <c r="S39" s="307">
        <f t="shared" ca="1" si="21"/>
        <v>5.083000000000002</v>
      </c>
      <c r="T39" s="304">
        <f t="shared" ca="1" si="1"/>
        <v>49.86423000000002</v>
      </c>
      <c r="U39" s="311">
        <f t="shared" ca="1" si="2"/>
        <v>0</v>
      </c>
      <c r="V39" s="306">
        <f t="shared" ca="1" si="3"/>
        <v>1.1518755692061797</v>
      </c>
      <c r="W39" s="304">
        <f t="shared" ca="1" si="4"/>
        <v>73.745497293399993</v>
      </c>
      <c r="Y39" s="314" t="str">
        <f t="shared" ca="1" si="22"/>
        <v/>
      </c>
      <c r="Z39" s="315" t="str">
        <f t="shared" ca="1" si="23"/>
        <v/>
      </c>
      <c r="AA39" s="316" t="str">
        <f t="shared" ca="1" si="24"/>
        <v/>
      </c>
      <c r="AC39" s="310" t="e">
        <f t="shared" ca="1" si="25"/>
        <v>#N/A</v>
      </c>
      <c r="AD39" s="323" t="e">
        <f t="shared" ca="1" si="26"/>
        <v>#N/A</v>
      </c>
      <c r="AE39" s="324">
        <f t="shared" ca="1" si="5"/>
        <v>615.29877071555882</v>
      </c>
      <c r="AG39" s="306">
        <f t="shared" ca="1" si="27"/>
        <v>-24.038797406150422</v>
      </c>
      <c r="AH39" s="304">
        <f t="shared" ca="1" si="28"/>
        <v>-14.558642367539576</v>
      </c>
    </row>
    <row r="40" spans="1:34" x14ac:dyDescent="0.2">
      <c r="A40" s="347">
        <f t="shared" ca="1" si="6"/>
        <v>0.01</v>
      </c>
      <c r="B40" s="304">
        <f t="shared" ca="1" si="7"/>
        <v>4.959999999999992</v>
      </c>
      <c r="D40" s="306">
        <f t="shared" ca="1" si="8"/>
        <v>-3.732967452414989</v>
      </c>
      <c r="E40" s="307">
        <f t="shared" ca="1" si="9"/>
        <v>-23.82979418869099</v>
      </c>
      <c r="F40" s="304">
        <f t="shared" ca="1" si="10"/>
        <v>24.120409139899774</v>
      </c>
      <c r="G40" s="306">
        <f t="shared" ca="1" si="11"/>
        <v>37.116369119589798</v>
      </c>
      <c r="H40" s="307">
        <f t="shared" ca="1" si="12"/>
        <v>139.29873716007029</v>
      </c>
      <c r="I40" s="304">
        <f t="shared" ca="1" si="13"/>
        <v>144.15881183962355</v>
      </c>
      <c r="J40" s="306">
        <f t="shared" ca="1" si="14"/>
        <v>144.76698796444856</v>
      </c>
      <c r="K40" s="307">
        <f t="shared" ca="1" si="15"/>
        <v>616.69294957686895</v>
      </c>
      <c r="L40" s="304">
        <f t="shared" ca="1" si="0"/>
        <v>633.45692423567164</v>
      </c>
      <c r="M40" s="306">
        <f t="shared" ca="1" si="16"/>
        <v>1.310394749425196</v>
      </c>
      <c r="N40" s="304">
        <f t="shared" ca="1" si="17"/>
        <v>75.080088638166785</v>
      </c>
      <c r="P40" s="310">
        <f t="shared" ca="1" si="18"/>
        <v>3</v>
      </c>
      <c r="Q40" s="304">
        <f t="shared" ca="1" si="19"/>
        <v>0</v>
      </c>
      <c r="R40" s="306">
        <f t="shared" ca="1" si="20"/>
        <v>0</v>
      </c>
      <c r="S40" s="307">
        <f t="shared" ca="1" si="21"/>
        <v>5.083000000000002</v>
      </c>
      <c r="T40" s="304">
        <f t="shared" ca="1" si="1"/>
        <v>49.86423000000002</v>
      </c>
      <c r="U40" s="311">
        <f t="shared" ca="1" si="2"/>
        <v>0</v>
      </c>
      <c r="V40" s="306">
        <f t="shared" ca="1" si="3"/>
        <v>1.1517148358779659</v>
      </c>
      <c r="W40" s="304">
        <f t="shared" ca="1" si="4"/>
        <v>73.490429934037437</v>
      </c>
      <c r="Y40" s="314" t="str">
        <f t="shared" ca="1" si="22"/>
        <v/>
      </c>
      <c r="Z40" s="315" t="str">
        <f t="shared" ca="1" si="23"/>
        <v/>
      </c>
      <c r="AA40" s="316" t="str">
        <f t="shared" ca="1" si="24"/>
        <v/>
      </c>
      <c r="AC40" s="310" t="e">
        <f t="shared" ca="1" si="25"/>
        <v>#N/A</v>
      </c>
      <c r="AD40" s="323" t="e">
        <f t="shared" ca="1" si="26"/>
        <v>#N/A</v>
      </c>
      <c r="AE40" s="324">
        <f t="shared" ca="1" si="5"/>
        <v>616.69294957686895</v>
      </c>
      <c r="AG40" s="306">
        <f t="shared" ca="1" si="27"/>
        <v>-23.9879765600129</v>
      </c>
      <c r="AH40" s="304">
        <f t="shared" ca="1" si="28"/>
        <v>-14.508262304426513</v>
      </c>
    </row>
    <row r="41" spans="1:34" x14ac:dyDescent="0.2">
      <c r="A41" s="347">
        <f t="shared" ca="1" si="6"/>
        <v>0.01</v>
      </c>
      <c r="B41" s="304">
        <f t="shared" ca="1" si="7"/>
        <v>4.9699999999999918</v>
      </c>
      <c r="D41" s="306">
        <f t="shared" ca="1" si="8"/>
        <v>-3.7225022533008651</v>
      </c>
      <c r="E41" s="307">
        <f t="shared" ca="1" si="9"/>
        <v>-23.780651635928596</v>
      </c>
      <c r="F41" s="304">
        <f t="shared" ca="1" si="10"/>
        <v>24.070239202285119</v>
      </c>
      <c r="G41" s="306">
        <f t="shared" ca="1" si="11"/>
        <v>37.07914409705679</v>
      </c>
      <c r="H41" s="307">
        <f t="shared" ca="1" si="12"/>
        <v>139.060930643711</v>
      </c>
      <c r="I41" s="304">
        <f t="shared" ca="1" si="13"/>
        <v>143.91944051609326</v>
      </c>
      <c r="J41" s="306">
        <f t="shared" ca="1" si="14"/>
        <v>145.1379655305318</v>
      </c>
      <c r="K41" s="307">
        <f t="shared" ca="1" si="15"/>
        <v>618.08474791588787</v>
      </c>
      <c r="L41" s="304">
        <f t="shared" ca="1" si="0"/>
        <v>634.89667241574705</v>
      </c>
      <c r="M41" s="306">
        <f t="shared" ca="1" si="16"/>
        <v>1.3102192507515833</v>
      </c>
      <c r="N41" s="304">
        <f t="shared" ca="1" si="17"/>
        <v>75.07003330485864</v>
      </c>
      <c r="P41" s="310">
        <f t="shared" ca="1" si="18"/>
        <v>3</v>
      </c>
      <c r="Q41" s="304">
        <f t="shared" ca="1" si="19"/>
        <v>0</v>
      </c>
      <c r="R41" s="306">
        <f t="shared" ca="1" si="20"/>
        <v>0</v>
      </c>
      <c r="S41" s="307">
        <f t="shared" ca="1" si="21"/>
        <v>5.083000000000002</v>
      </c>
      <c r="T41" s="304">
        <f t="shared" ca="1" si="1"/>
        <v>49.86423000000002</v>
      </c>
      <c r="U41" s="311">
        <f t="shared" ca="1" si="2"/>
        <v>0</v>
      </c>
      <c r="V41" s="306">
        <f t="shared" ca="1" si="3"/>
        <v>1.1515543986791987</v>
      </c>
      <c r="W41" s="304">
        <f t="shared" ca="1" si="4"/>
        <v>73.23637185116668</v>
      </c>
      <c r="Y41" s="314" t="str">
        <f t="shared" ca="1" si="22"/>
        <v/>
      </c>
      <c r="Z41" s="315" t="str">
        <f t="shared" ca="1" si="23"/>
        <v/>
      </c>
      <c r="AA41" s="316" t="str">
        <f t="shared" ca="1" si="24"/>
        <v/>
      </c>
      <c r="AC41" s="310" t="e">
        <f t="shared" ca="1" si="25"/>
        <v>#N/A</v>
      </c>
      <c r="AD41" s="323" t="e">
        <f t="shared" ca="1" si="26"/>
        <v>#N/A</v>
      </c>
      <c r="AE41" s="324">
        <f t="shared" ca="1" si="5"/>
        <v>618.08474791588787</v>
      </c>
      <c r="AG41" s="306">
        <f t="shared" ca="1" si="27"/>
        <v>-23.937353987416465</v>
      </c>
      <c r="AH41" s="304">
        <f t="shared" ca="1" si="28"/>
        <v>-14.458081828455127</v>
      </c>
    </row>
    <row r="42" spans="1:34" x14ac:dyDescent="0.2">
      <c r="A42" s="347">
        <f t="shared" ca="1" si="6"/>
        <v>0.01</v>
      </c>
      <c r="B42" s="304">
        <f t="shared" ca="1" si="7"/>
        <v>4.9799999999999915</v>
      </c>
      <c r="D42" s="306">
        <f t="shared" ca="1" si="8"/>
        <v>-3.71207677625</v>
      </c>
      <c r="E42" s="307">
        <f t="shared" ca="1" si="9"/>
        <v>-23.731703526247415</v>
      </c>
      <c r="F42" s="304">
        <f t="shared" ca="1" si="10"/>
        <v>24.020267822205451</v>
      </c>
      <c r="G42" s="306">
        <f t="shared" ca="1" si="11"/>
        <v>37.042023329294288</v>
      </c>
      <c r="H42" s="307">
        <f t="shared" ca="1" si="12"/>
        <v>138.82361360844854</v>
      </c>
      <c r="I42" s="304">
        <f t="shared" ca="1" si="13"/>
        <v>143.68057345248801</v>
      </c>
      <c r="J42" s="306">
        <f t="shared" ca="1" si="14"/>
        <v>145.50857136766356</v>
      </c>
      <c r="K42" s="307">
        <f t="shared" ca="1" si="15"/>
        <v>619.47417063714863</v>
      </c>
      <c r="L42" s="304">
        <f t="shared" ca="1" si="0"/>
        <v>636.33402582923509</v>
      </c>
      <c r="M42" s="306">
        <f t="shared" ca="1" si="16"/>
        <v>1.3100433445318427</v>
      </c>
      <c r="N42" s="304">
        <f t="shared" ca="1" si="17"/>
        <v>75.059954620877406</v>
      </c>
      <c r="P42" s="310">
        <f t="shared" ca="1" si="18"/>
        <v>3</v>
      </c>
      <c r="Q42" s="304">
        <f t="shared" ca="1" si="19"/>
        <v>0</v>
      </c>
      <c r="R42" s="306">
        <f t="shared" ca="1" si="20"/>
        <v>0</v>
      </c>
      <c r="S42" s="307">
        <f t="shared" ca="1" si="21"/>
        <v>5.083000000000002</v>
      </c>
      <c r="T42" s="304">
        <f t="shared" ca="1" si="1"/>
        <v>49.86423000000002</v>
      </c>
      <c r="U42" s="311">
        <f t="shared" ca="1" si="2"/>
        <v>0</v>
      </c>
      <c r="V42" s="306">
        <f t="shared" ca="1" si="3"/>
        <v>1.151394256929098</v>
      </c>
      <c r="W42" s="304">
        <f t="shared" ca="1" si="4"/>
        <v>72.983317853948463</v>
      </c>
      <c r="Y42" s="314" t="str">
        <f t="shared" ca="1" si="22"/>
        <v/>
      </c>
      <c r="Z42" s="315" t="str">
        <f t="shared" ca="1" si="23"/>
        <v/>
      </c>
      <c r="AA42" s="316" t="str">
        <f t="shared" ca="1" si="24"/>
        <v/>
      </c>
      <c r="AC42" s="310" t="e">
        <f t="shared" ca="1" si="25"/>
        <v>#N/A</v>
      </c>
      <c r="AD42" s="323" t="e">
        <f t="shared" ca="1" si="26"/>
        <v>#N/A</v>
      </c>
      <c r="AE42" s="324">
        <f t="shared" ca="1" si="5"/>
        <v>619.47417063714863</v>
      </c>
      <c r="AG42" s="306">
        <f t="shared" ca="1" si="27"/>
        <v>-23.886928655910786</v>
      </c>
      <c r="AH42" s="304">
        <f t="shared" ca="1" si="28"/>
        <v>-14.408099911699125</v>
      </c>
    </row>
    <row r="43" spans="1:34" x14ac:dyDescent="0.2">
      <c r="A43" s="347">
        <f t="shared" ca="1" si="6"/>
        <v>0.01</v>
      </c>
      <c r="B43" s="304">
        <f t="shared" ca="1" si="7"/>
        <v>4.9899999999999913</v>
      </c>
      <c r="D43" s="306">
        <f t="shared" ca="1" si="8"/>
        <v>-3.701690814287514</v>
      </c>
      <c r="E43" s="307">
        <f t="shared" ca="1" si="9"/>
        <v>-23.682948859523954</v>
      </c>
      <c r="F43" s="304">
        <f t="shared" ca="1" si="10"/>
        <v>23.970493978376989</v>
      </c>
      <c r="G43" s="306">
        <f t="shared" ca="1" si="11"/>
        <v>37.005006421151414</v>
      </c>
      <c r="H43" s="307">
        <f t="shared" ca="1" si="12"/>
        <v>138.58678411985329</v>
      </c>
      <c r="I43" s="304">
        <f t="shared" ca="1" si="13"/>
        <v>143.4422086866773</v>
      </c>
      <c r="J43" s="306">
        <f t="shared" ca="1" si="14"/>
        <v>145.87880651641578</v>
      </c>
      <c r="K43" s="307">
        <f t="shared" ca="1" si="15"/>
        <v>620.86122262579011</v>
      </c>
      <c r="L43" s="304">
        <f t="shared" ca="1" si="0"/>
        <v>637.76898948682413</v>
      </c>
      <c r="M43" s="306">
        <f t="shared" ca="1" si="16"/>
        <v>1.3098670297621759</v>
      </c>
      <c r="N43" s="304">
        <f t="shared" ca="1" si="17"/>
        <v>75.049852528709678</v>
      </c>
      <c r="P43" s="310">
        <f t="shared" ca="1" si="18"/>
        <v>3</v>
      </c>
      <c r="Q43" s="304">
        <f t="shared" ca="1" si="19"/>
        <v>0</v>
      </c>
      <c r="R43" s="306">
        <f t="shared" ca="1" si="20"/>
        <v>0</v>
      </c>
      <c r="S43" s="307">
        <f t="shared" ca="1" si="21"/>
        <v>5.083000000000002</v>
      </c>
      <c r="T43" s="304">
        <f t="shared" ca="1" si="1"/>
        <v>49.86423000000002</v>
      </c>
      <c r="U43" s="311">
        <f t="shared" ca="1" si="2"/>
        <v>0</v>
      </c>
      <c r="V43" s="306">
        <f t="shared" ca="1" si="3"/>
        <v>1.1512344099496592</v>
      </c>
      <c r="W43" s="304">
        <f t="shared" ca="1" si="4"/>
        <v>72.731262785386392</v>
      </c>
      <c r="Y43" s="314" t="str">
        <f t="shared" ca="1" si="22"/>
        <v/>
      </c>
      <c r="Z43" s="315" t="str">
        <f t="shared" ca="1" si="23"/>
        <v/>
      </c>
      <c r="AA43" s="316" t="str">
        <f t="shared" ca="1" si="24"/>
        <v/>
      </c>
      <c r="AC43" s="310" t="e">
        <f t="shared" ca="1" si="25"/>
        <v>#N/A</v>
      </c>
      <c r="AD43" s="323" t="e">
        <f t="shared" ca="1" si="26"/>
        <v>#N/A</v>
      </c>
      <c r="AE43" s="324">
        <f t="shared" ca="1" si="5"/>
        <v>620.86122262579011</v>
      </c>
      <c r="AG43" s="306">
        <f t="shared" ca="1" si="27"/>
        <v>-23.836699539735633</v>
      </c>
      <c r="AH43" s="304">
        <f t="shared" ca="1" si="28"/>
        <v>-14.358315532942836</v>
      </c>
    </row>
    <row r="44" spans="1:34" x14ac:dyDescent="0.2">
      <c r="A44" s="347">
        <f t="shared" ca="1" si="6"/>
        <v>0.01</v>
      </c>
      <c r="B44" s="304">
        <f t="shared" ca="1" si="7"/>
        <v>4.9999999999999911</v>
      </c>
      <c r="D44" s="306">
        <f t="shared" ca="1" si="8"/>
        <v>-3.6913441617852998</v>
      </c>
      <c r="E44" s="307">
        <f t="shared" ca="1" si="9"/>
        <v>-23.634386642154848</v>
      </c>
      <c r="F44" s="304">
        <f t="shared" ca="1" si="10"/>
        <v>23.920916656173816</v>
      </c>
      <c r="G44" s="306">
        <f t="shared" ca="1" si="11"/>
        <v>36.968092979533559</v>
      </c>
      <c r="H44" s="307">
        <f t="shared" ca="1" si="12"/>
        <v>138.35044025343174</v>
      </c>
      <c r="I44" s="304">
        <f t="shared" ca="1" si="13"/>
        <v>143.20434426672196</v>
      </c>
      <c r="J44" s="306">
        <f t="shared" ca="1" si="14"/>
        <v>146.2486720134192</v>
      </c>
      <c r="K44" s="307">
        <f t="shared" ca="1" si="15"/>
        <v>622.24590874765659</v>
      </c>
      <c r="L44" s="304">
        <f t="shared" ca="1" si="0"/>
        <v>639.2015683795571</v>
      </c>
      <c r="M44" s="306">
        <f t="shared" ca="1" si="16"/>
        <v>1.3096903054350399</v>
      </c>
      <c r="N44" s="304">
        <f t="shared" ca="1" si="17"/>
        <v>75.039726970627498</v>
      </c>
      <c r="P44" s="310">
        <f t="shared" ca="1" si="18"/>
        <v>3</v>
      </c>
      <c r="Q44" s="304">
        <f t="shared" ca="1" si="19"/>
        <v>0</v>
      </c>
      <c r="R44" s="306">
        <f t="shared" ca="1" si="20"/>
        <v>0</v>
      </c>
      <c r="S44" s="307">
        <f t="shared" ca="1" si="21"/>
        <v>5.083000000000002</v>
      </c>
      <c r="T44" s="304">
        <f t="shared" ca="1" si="1"/>
        <v>49.86423000000002</v>
      </c>
      <c r="U44" s="311">
        <f t="shared" ca="1" si="2"/>
        <v>0</v>
      </c>
      <c r="V44" s="306">
        <f t="shared" ca="1" si="3"/>
        <v>1.1510748570656368</v>
      </c>
      <c r="W44" s="304">
        <f t="shared" ca="1" si="4"/>
        <v>72.48020152206189</v>
      </c>
      <c r="Y44" s="314" t="str">
        <f t="shared" ca="1" si="22"/>
        <v/>
      </c>
      <c r="Z44" s="315" t="str">
        <f t="shared" ca="1" si="23"/>
        <v/>
      </c>
      <c r="AA44" s="316" t="str">
        <f t="shared" ca="1" si="24"/>
        <v/>
      </c>
      <c r="AC44" s="310">
        <f t="shared" ca="1" si="25"/>
        <v>4.9999999999999911</v>
      </c>
      <c r="AD44" s="323">
        <f t="shared" ca="1" si="26"/>
        <v>146.2486720134192</v>
      </c>
      <c r="AE44" s="324">
        <f t="shared" ca="1" si="5"/>
        <v>622.24590874765659</v>
      </c>
      <c r="AG44" s="306">
        <f t="shared" ca="1" si="27"/>
        <v>-23.786665619768208</v>
      </c>
      <c r="AH44" s="304">
        <f t="shared" ca="1" si="28"/>
        <v>-14.308727677628637</v>
      </c>
    </row>
    <row r="45" spans="1:34" x14ac:dyDescent="0.2">
      <c r="A45" s="347">
        <f t="shared" ca="1" si="6"/>
        <v>0.01</v>
      </c>
      <c r="B45" s="304">
        <f t="shared" ca="1" si="7"/>
        <v>5.0099999999999909</v>
      </c>
      <c r="D45" s="306">
        <f t="shared" ca="1" si="8"/>
        <v>-3.681036614451469</v>
      </c>
      <c r="E45" s="307">
        <f t="shared" ca="1" si="9"/>
        <v>-23.586015887005821</v>
      </c>
      <c r="F45" s="304">
        <f t="shared" ca="1" si="10"/>
        <v>23.871534847575749</v>
      </c>
      <c r="G45" s="306">
        <f t="shared" ca="1" si="11"/>
        <v>36.931282613389044</v>
      </c>
      <c r="H45" s="307">
        <f t="shared" ca="1" si="12"/>
        <v>138.11458009456169</v>
      </c>
      <c r="I45" s="304">
        <f t="shared" ca="1" si="13"/>
        <v>142.96697825080835</v>
      </c>
      <c r="J45" s="306">
        <f t="shared" ca="1" si="14"/>
        <v>146.61816889138382</v>
      </c>
      <c r="K45" s="307">
        <f t="shared" ca="1" si="15"/>
        <v>623.62823384939657</v>
      </c>
      <c r="L45" s="304">
        <f t="shared" ca="1" si="0"/>
        <v>640.63176747893169</v>
      </c>
      <c r="M45" s="306">
        <f t="shared" ca="1" si="16"/>
        <v>1.3095131705391303</v>
      </c>
      <c r="N45" s="304">
        <f t="shared" ca="1" si="17"/>
        <v>75.029577888687385</v>
      </c>
      <c r="P45" s="310">
        <f t="shared" ca="1" si="18"/>
        <v>3</v>
      </c>
      <c r="Q45" s="304">
        <f t="shared" ca="1" si="19"/>
        <v>0</v>
      </c>
      <c r="R45" s="306">
        <f t="shared" ca="1" si="20"/>
        <v>0</v>
      </c>
      <c r="S45" s="307">
        <f t="shared" ca="1" si="21"/>
        <v>5.083000000000002</v>
      </c>
      <c r="T45" s="304">
        <f t="shared" ca="1" si="1"/>
        <v>49.86423000000002</v>
      </c>
      <c r="U45" s="311">
        <f t="shared" ca="1" si="2"/>
        <v>0</v>
      </c>
      <c r="V45" s="306">
        <f t="shared" ca="1" si="3"/>
        <v>1.1509155976045324</v>
      </c>
      <c r="W45" s="304">
        <f t="shared" ca="1" si="4"/>
        <v>72.230128973872297</v>
      </c>
      <c r="Y45" s="314" t="str">
        <f t="shared" ca="1" si="22"/>
        <v/>
      </c>
      <c r="Z45" s="315" t="str">
        <f t="shared" ca="1" si="23"/>
        <v/>
      </c>
      <c r="AA45" s="316" t="str">
        <f t="shared" ca="1" si="24"/>
        <v/>
      </c>
      <c r="AC45" s="310" t="e">
        <f t="shared" ca="1" si="25"/>
        <v>#N/A</v>
      </c>
      <c r="AD45" s="323" t="e">
        <f t="shared" ca="1" si="26"/>
        <v>#N/A</v>
      </c>
      <c r="AE45" s="324">
        <f t="shared" ca="1" si="5"/>
        <v>623.62823384939657</v>
      </c>
      <c r="AG45" s="306">
        <f t="shared" ca="1" si="27"/>
        <v>-23.736825883470875</v>
      </c>
      <c r="AH45" s="304">
        <f t="shared" ca="1" si="28"/>
        <v>-14.259335337804812</v>
      </c>
    </row>
    <row r="46" spans="1:34" x14ac:dyDescent="0.2">
      <c r="A46" s="347">
        <f t="shared" ca="1" si="6"/>
        <v>0.01</v>
      </c>
      <c r="B46" s="304">
        <f t="shared" ca="1" si="7"/>
        <v>5.0199999999999907</v>
      </c>
      <c r="D46" s="306">
        <f t="shared" ca="1" si="8"/>
        <v>-3.6707679693199333</v>
      </c>
      <c r="E46" s="307">
        <f t="shared" ca="1" si="9"/>
        <v>-23.537835613361203</v>
      </c>
      <c r="F46" s="304">
        <f t="shared" ca="1" si="10"/>
        <v>23.822347551116792</v>
      </c>
      <c r="G46" s="306">
        <f t="shared" ca="1" si="11"/>
        <v>36.894574933695843</v>
      </c>
      <c r="H46" s="307">
        <f t="shared" ca="1" si="12"/>
        <v>137.87920173842807</v>
      </c>
      <c r="I46" s="304">
        <f t="shared" ca="1" si="13"/>
        <v>142.73010870718289</v>
      </c>
      <c r="J46" s="306">
        <f t="shared" ca="1" si="14"/>
        <v>146.98729817911925</v>
      </c>
      <c r="K46" s="307">
        <f t="shared" ca="1" si="15"/>
        <v>625.00820275856154</v>
      </c>
      <c r="L46" s="304">
        <f t="shared" ca="1" si="0"/>
        <v>642.05959173700114</v>
      </c>
      <c r="M46" s="306">
        <f t="shared" ca="1" si="16"/>
        <v>1.3093356240593661</v>
      </c>
      <c r="N46" s="304">
        <f t="shared" ca="1" si="17"/>
        <v>75.019405224729482</v>
      </c>
      <c r="P46" s="310">
        <f t="shared" ca="1" si="18"/>
        <v>3</v>
      </c>
      <c r="Q46" s="304">
        <f t="shared" ca="1" si="19"/>
        <v>0</v>
      </c>
      <c r="R46" s="306">
        <f t="shared" ca="1" si="20"/>
        <v>0</v>
      </c>
      <c r="S46" s="307">
        <f t="shared" ca="1" si="21"/>
        <v>5.083000000000002</v>
      </c>
      <c r="T46" s="304">
        <f t="shared" ca="1" si="1"/>
        <v>49.86423000000002</v>
      </c>
      <c r="U46" s="311">
        <f t="shared" ca="1" si="2"/>
        <v>0</v>
      </c>
      <c r="V46" s="306">
        <f t="shared" ca="1" si="3"/>
        <v>1.1507566308965795</v>
      </c>
      <c r="W46" s="304">
        <f t="shared" ca="1" si="4"/>
        <v>71.981040083770679</v>
      </c>
      <c r="Y46" s="314" t="str">
        <f t="shared" ca="1" si="22"/>
        <v/>
      </c>
      <c r="Z46" s="315" t="str">
        <f t="shared" ca="1" si="23"/>
        <v/>
      </c>
      <c r="AA46" s="316" t="str">
        <f t="shared" ca="1" si="24"/>
        <v/>
      </c>
      <c r="AC46" s="310" t="e">
        <f t="shared" ca="1" si="25"/>
        <v>#N/A</v>
      </c>
      <c r="AD46" s="323" t="e">
        <f t="shared" ca="1" si="26"/>
        <v>#N/A</v>
      </c>
      <c r="AE46" s="324">
        <f t="shared" ca="1" si="5"/>
        <v>625.00820275856154</v>
      </c>
      <c r="AG46" s="306">
        <f t="shared" ca="1" si="27"/>
        <v>-23.687179324839551</v>
      </c>
      <c r="AH46" s="304">
        <f t="shared" ca="1" si="28"/>
        <v>-14.210137512074025</v>
      </c>
    </row>
    <row r="47" spans="1:34" x14ac:dyDescent="0.2">
      <c r="A47" s="347">
        <f t="shared" ca="1" si="6"/>
        <v>0.01</v>
      </c>
      <c r="B47" s="304">
        <f t="shared" ca="1" si="7"/>
        <v>5.0299999999999905</v>
      </c>
      <c r="D47" s="306">
        <f t="shared" ca="1" si="8"/>
        <v>-3.6605380247400419</v>
      </c>
      <c r="E47" s="307">
        <f t="shared" ca="1" si="9"/>
        <v>-23.489844846873822</v>
      </c>
      <c r="F47" s="304">
        <f t="shared" ca="1" si="10"/>
        <v>23.773353771833968</v>
      </c>
      <c r="G47" s="306">
        <f t="shared" ca="1" si="11"/>
        <v>36.857969553448442</v>
      </c>
      <c r="H47" s="307">
        <f t="shared" ca="1" si="12"/>
        <v>137.64430328995934</v>
      </c>
      <c r="I47" s="304">
        <f t="shared" ca="1" si="13"/>
        <v>142.4937337140874</v>
      </c>
      <c r="J47" s="306">
        <f t="shared" ca="1" si="14"/>
        <v>147.35606090155497</v>
      </c>
      <c r="K47" s="307">
        <f t="shared" ca="1" si="15"/>
        <v>626.38582028370342</v>
      </c>
      <c r="L47" s="304">
        <f t="shared" ca="1" si="0"/>
        <v>643.4850460864734</v>
      </c>
      <c r="M47" s="306">
        <f t="shared" ca="1" si="16"/>
        <v>1.3091576649768741</v>
      </c>
      <c r="N47" s="304">
        <f t="shared" ca="1" si="17"/>
        <v>75.009208920376679</v>
      </c>
      <c r="P47" s="310">
        <f t="shared" ca="1" si="18"/>
        <v>3</v>
      </c>
      <c r="Q47" s="304">
        <f t="shared" ca="1" si="19"/>
        <v>0</v>
      </c>
      <c r="R47" s="306">
        <f t="shared" ca="1" si="20"/>
        <v>0</v>
      </c>
      <c r="S47" s="307">
        <f t="shared" ca="1" si="21"/>
        <v>5.083000000000002</v>
      </c>
      <c r="T47" s="304">
        <f t="shared" ca="1" si="1"/>
        <v>49.86423000000002</v>
      </c>
      <c r="U47" s="311">
        <f t="shared" ca="1" si="2"/>
        <v>0</v>
      </c>
      <c r="V47" s="306">
        <f t="shared" ca="1" si="3"/>
        <v>1.1505979562747284</v>
      </c>
      <c r="W47" s="304">
        <f t="shared" ca="1" si="4"/>
        <v>71.732929827508329</v>
      </c>
      <c r="Y47" s="314" t="str">
        <f t="shared" ca="1" si="22"/>
        <v/>
      </c>
      <c r="Z47" s="315" t="str">
        <f t="shared" ca="1" si="23"/>
        <v/>
      </c>
      <c r="AA47" s="316" t="str">
        <f t="shared" ca="1" si="24"/>
        <v/>
      </c>
      <c r="AC47" s="310" t="e">
        <f t="shared" ca="1" si="25"/>
        <v>#N/A</v>
      </c>
      <c r="AD47" s="323" t="e">
        <f t="shared" ca="1" si="26"/>
        <v>#N/A</v>
      </c>
      <c r="AE47" s="324">
        <f t="shared" ca="1" si="5"/>
        <v>626.38582028370342</v>
      </c>
      <c r="AG47" s="306">
        <f t="shared" ca="1" si="27"/>
        <v>-23.637724944352389</v>
      </c>
      <c r="AH47" s="304">
        <f t="shared" ca="1" si="28"/>
        <v>-14.16113320554213</v>
      </c>
    </row>
    <row r="48" spans="1:34" x14ac:dyDescent="0.2">
      <c r="A48" s="347">
        <f t="shared" ca="1" si="6"/>
        <v>0.01</v>
      </c>
      <c r="B48" s="304">
        <f t="shared" ca="1" si="7"/>
        <v>5.0399999999999903</v>
      </c>
      <c r="D48" s="306">
        <f t="shared" ca="1" si="8"/>
        <v>-3.6503465803663286</v>
      </c>
      <c r="E48" s="307">
        <f t="shared" ca="1" si="9"/>
        <v>-23.442042619515369</v>
      </c>
      <c r="F48" s="304">
        <f t="shared" ca="1" si="10"/>
        <v>23.724552521216648</v>
      </c>
      <c r="G48" s="306">
        <f t="shared" ca="1" si="11"/>
        <v>36.821466087644779</v>
      </c>
      <c r="H48" s="307">
        <f t="shared" ca="1" si="12"/>
        <v>137.40988286376418</v>
      </c>
      <c r="I48" s="304">
        <f t="shared" ca="1" si="13"/>
        <v>142.25785135969463</v>
      </c>
      <c r="J48" s="306">
        <f t="shared" ca="1" si="14"/>
        <v>147.72445807976044</v>
      </c>
      <c r="K48" s="307">
        <f t="shared" ca="1" si="15"/>
        <v>627.761091214472</v>
      </c>
      <c r="L48" s="304">
        <f t="shared" ca="1" si="0"/>
        <v>644.90813544081107</v>
      </c>
      <c r="M48" s="306">
        <f t="shared" ca="1" si="16"/>
        <v>1.3089792922689714</v>
      </c>
      <c r="N48" s="304">
        <f t="shared" ca="1" si="17"/>
        <v>74.998988917033529</v>
      </c>
      <c r="P48" s="310">
        <f t="shared" ca="1" si="18"/>
        <v>3</v>
      </c>
      <c r="Q48" s="304">
        <f t="shared" ca="1" si="19"/>
        <v>0</v>
      </c>
      <c r="R48" s="306">
        <f t="shared" ca="1" si="20"/>
        <v>0</v>
      </c>
      <c r="S48" s="307">
        <f t="shared" ca="1" si="21"/>
        <v>5.083000000000002</v>
      </c>
      <c r="T48" s="304">
        <f t="shared" ca="1" si="1"/>
        <v>49.86423000000002</v>
      </c>
      <c r="U48" s="311">
        <f t="shared" ca="1" si="2"/>
        <v>0</v>
      </c>
      <c r="V48" s="306">
        <f t="shared" ca="1" si="3"/>
        <v>1.1504395730746313</v>
      </c>
      <c r="W48" s="304">
        <f t="shared" ca="1" si="4"/>
        <v>71.485793213379495</v>
      </c>
      <c r="Y48" s="314" t="str">
        <f t="shared" ca="1" si="22"/>
        <v/>
      </c>
      <c r="Z48" s="315" t="str">
        <f t="shared" ca="1" si="23"/>
        <v/>
      </c>
      <c r="AA48" s="316" t="str">
        <f t="shared" ca="1" si="24"/>
        <v/>
      </c>
      <c r="AC48" s="310" t="e">
        <f t="shared" ca="1" si="25"/>
        <v>#N/A</v>
      </c>
      <c r="AD48" s="323" t="e">
        <f t="shared" ca="1" si="26"/>
        <v>#N/A</v>
      </c>
      <c r="AE48" s="324">
        <f t="shared" ca="1" si="5"/>
        <v>627.761091214472</v>
      </c>
      <c r="AG48" s="306">
        <f t="shared" ca="1" si="27"/>
        <v>-23.588461748919023</v>
      </c>
      <c r="AH48" s="304">
        <f t="shared" ca="1" si="28"/>
        <v>-14.112321429767519</v>
      </c>
    </row>
    <row r="49" spans="1:34" x14ac:dyDescent="0.2">
      <c r="A49" s="347">
        <f t="shared" ca="1" si="6"/>
        <v>0.01</v>
      </c>
      <c r="B49" s="304">
        <f t="shared" ca="1" si="7"/>
        <v>5.0499999999999901</v>
      </c>
      <c r="D49" s="306">
        <f t="shared" ca="1" si="8"/>
        <v>-3.6401934371483686</v>
      </c>
      <c r="E49" s="307">
        <f t="shared" ca="1" si="9"/>
        <v>-23.394427969527236</v>
      </c>
      <c r="F49" s="304">
        <f t="shared" ca="1" si="10"/>
        <v>23.675942817156329</v>
      </c>
      <c r="G49" s="306">
        <f t="shared" ca="1" si="11"/>
        <v>36.785064153273296</v>
      </c>
      <c r="H49" s="307">
        <f t="shared" ca="1" si="12"/>
        <v>137.17593858406892</v>
      </c>
      <c r="I49" s="304">
        <f t="shared" ca="1" si="13"/>
        <v>142.02245974204459</v>
      </c>
      <c r="J49" s="306">
        <f t="shared" ca="1" si="14"/>
        <v>148.09249073096504</v>
      </c>
      <c r="K49" s="307">
        <f t="shared" ca="1" si="15"/>
        <v>629.1340203217112</v>
      </c>
      <c r="L49" s="304">
        <f t="shared" ca="1" si="0"/>
        <v>646.32886469432901</v>
      </c>
      <c r="M49" s="306">
        <f t="shared" ca="1" si="16"/>
        <v>1.3088005049091511</v>
      </c>
      <c r="N49" s="304">
        <f t="shared" ca="1" si="17"/>
        <v>74.988745155885539</v>
      </c>
      <c r="P49" s="310">
        <f t="shared" ca="1" si="18"/>
        <v>3</v>
      </c>
      <c r="Q49" s="304">
        <f t="shared" ca="1" si="19"/>
        <v>0</v>
      </c>
      <c r="R49" s="306">
        <f t="shared" ca="1" si="20"/>
        <v>0</v>
      </c>
      <c r="S49" s="307">
        <f t="shared" ca="1" si="21"/>
        <v>5.083000000000002</v>
      </c>
      <c r="T49" s="304">
        <f t="shared" ca="1" si="1"/>
        <v>49.86423000000002</v>
      </c>
      <c r="U49" s="311">
        <f t="shared" ca="1" si="2"/>
        <v>0</v>
      </c>
      <c r="V49" s="306">
        <f t="shared" ca="1" si="3"/>
        <v>1.1502814806346315</v>
      </c>
      <c r="W49" s="304">
        <f t="shared" ca="1" si="4"/>
        <v>71.239625281968756</v>
      </c>
      <c r="Y49" s="314" t="str">
        <f t="shared" ca="1" si="22"/>
        <v/>
      </c>
      <c r="Z49" s="315" t="str">
        <f t="shared" ca="1" si="23"/>
        <v/>
      </c>
      <c r="AA49" s="316" t="str">
        <f t="shared" ca="1" si="24"/>
        <v/>
      </c>
      <c r="AC49" s="310" t="e">
        <f t="shared" ca="1" si="25"/>
        <v>#N/A</v>
      </c>
      <c r="AD49" s="323" t="e">
        <f t="shared" ca="1" si="26"/>
        <v>#N/A</v>
      </c>
      <c r="AE49" s="324">
        <f t="shared" ca="1" si="5"/>
        <v>629.1340203217112</v>
      </c>
      <c r="AG49" s="306">
        <f t="shared" ca="1" si="27"/>
        <v>-23.539388751830224</v>
      </c>
      <c r="AH49" s="304">
        <f t="shared" ca="1" si="28"/>
        <v>-14.063701202710893</v>
      </c>
    </row>
    <row r="50" spans="1:34" x14ac:dyDescent="0.2">
      <c r="A50" s="347">
        <f t="shared" ca="1" si="6"/>
        <v>0.01</v>
      </c>
      <c r="B50" s="304">
        <f t="shared" ca="1" si="7"/>
        <v>5.0599999999999898</v>
      </c>
      <c r="D50" s="306">
        <f t="shared" ca="1" si="8"/>
        <v>-3.6300783973206969</v>
      </c>
      <c r="E50" s="307">
        <f t="shared" ca="1" si="9"/>
        <v>-23.34699994137182</v>
      </c>
      <c r="F50" s="304">
        <f t="shared" ca="1" si="10"/>
        <v>23.627523683896928</v>
      </c>
      <c r="G50" s="306">
        <f t="shared" ca="1" si="11"/>
        <v>36.748763369300093</v>
      </c>
      <c r="H50" s="307">
        <f t="shared" ca="1" si="12"/>
        <v>136.94246858465519</v>
      </c>
      <c r="I50" s="304">
        <f t="shared" ca="1" si="13"/>
        <v>141.78755696898119</v>
      </c>
      <c r="J50" s="306">
        <f t="shared" ca="1" si="14"/>
        <v>148.4601598685779</v>
      </c>
      <c r="K50" s="307">
        <f t="shared" ca="1" si="15"/>
        <v>630.50461235755483</v>
      </c>
      <c r="L50" s="304">
        <f t="shared" ca="1" si="0"/>
        <v>647.7472387222922</v>
      </c>
      <c r="M50" s="306">
        <f t="shared" ca="1" si="16"/>
        <v>1.3086213018670645</v>
      </c>
      <c r="N50" s="304">
        <f t="shared" ca="1" si="17"/>
        <v>74.978477577898076</v>
      </c>
      <c r="P50" s="310">
        <f t="shared" ca="1" si="18"/>
        <v>3</v>
      </c>
      <c r="Q50" s="304">
        <f t="shared" ca="1" si="19"/>
        <v>0</v>
      </c>
      <c r="R50" s="306">
        <f t="shared" ca="1" si="20"/>
        <v>0</v>
      </c>
      <c r="S50" s="307">
        <f t="shared" ca="1" si="21"/>
        <v>5.083000000000002</v>
      </c>
      <c r="T50" s="304">
        <f t="shared" ca="1" si="1"/>
        <v>49.86423000000002</v>
      </c>
      <c r="U50" s="311">
        <f t="shared" ca="1" si="2"/>
        <v>0</v>
      </c>
      <c r="V50" s="306">
        <f t="shared" ca="1" si="3"/>
        <v>1.1501236782957445</v>
      </c>
      <c r="W50" s="304">
        <f t="shared" ca="1" si="4"/>
        <v>70.994421105900088</v>
      </c>
      <c r="Y50" s="314" t="str">
        <f t="shared" ca="1" si="22"/>
        <v/>
      </c>
      <c r="Z50" s="315" t="str">
        <f t="shared" ca="1" si="23"/>
        <v/>
      </c>
      <c r="AA50" s="316" t="str">
        <f t="shared" ca="1" si="24"/>
        <v/>
      </c>
      <c r="AC50" s="310" t="e">
        <f t="shared" ca="1" si="25"/>
        <v>#N/A</v>
      </c>
      <c r="AD50" s="323" t="e">
        <f t="shared" ca="1" si="26"/>
        <v>#N/A</v>
      </c>
      <c r="AE50" s="324">
        <f t="shared" ca="1" si="5"/>
        <v>630.50461235755483</v>
      </c>
      <c r="AG50" s="306">
        <f t="shared" ca="1" si="27"/>
        <v>-23.490504972708102</v>
      </c>
      <c r="AH50" s="304">
        <f t="shared" ca="1" si="28"/>
        <v>-14.015271548685565</v>
      </c>
    </row>
    <row r="51" spans="1:34" x14ac:dyDescent="0.2">
      <c r="A51" s="347">
        <f t="shared" ca="1" si="6"/>
        <v>0.01</v>
      </c>
      <c r="B51" s="304">
        <f t="shared" ca="1" si="7"/>
        <v>5.0699999999999896</v>
      </c>
      <c r="D51" s="306">
        <f t="shared" ca="1" si="8"/>
        <v>-3.6200012643928487</v>
      </c>
      <c r="E51" s="307">
        <f t="shared" ca="1" si="9"/>
        <v>-23.299757585684212</v>
      </c>
      <c r="F51" s="304">
        <f t="shared" ca="1" si="10"/>
        <v>23.57929415198544</v>
      </c>
      <c r="G51" s="306">
        <f t="shared" ca="1" si="11"/>
        <v>36.712563356656162</v>
      </c>
      <c r="H51" s="307">
        <f t="shared" ca="1" si="12"/>
        <v>136.70947100879835</v>
      </c>
      <c r="I51" s="304">
        <f t="shared" ca="1" si="13"/>
        <v>141.55314115808935</v>
      </c>
      <c r="J51" s="306">
        <f t="shared" ca="1" si="14"/>
        <v>148.8274665022077</v>
      </c>
      <c r="K51" s="307">
        <f t="shared" ca="1" si="15"/>
        <v>631.87287205552207</v>
      </c>
      <c r="L51" s="304">
        <f t="shared" ca="1" si="0"/>
        <v>649.16326238101294</v>
      </c>
      <c r="M51" s="306">
        <f t="shared" ca="1" si="16"/>
        <v>1.3084416821085054</v>
      </c>
      <c r="N51" s="304">
        <f t="shared" ca="1" si="17"/>
        <v>74.968186123815485</v>
      </c>
      <c r="P51" s="310">
        <f t="shared" ca="1" si="18"/>
        <v>3</v>
      </c>
      <c r="Q51" s="304">
        <f t="shared" ca="1" si="19"/>
        <v>0</v>
      </c>
      <c r="R51" s="306">
        <f t="shared" ca="1" si="20"/>
        <v>0</v>
      </c>
      <c r="S51" s="307">
        <f t="shared" ca="1" si="21"/>
        <v>5.083000000000002</v>
      </c>
      <c r="T51" s="304">
        <f t="shared" ca="1" si="1"/>
        <v>49.86423000000002</v>
      </c>
      <c r="U51" s="311">
        <f t="shared" ca="1" si="2"/>
        <v>0</v>
      </c>
      <c r="V51" s="306">
        <f t="shared" ca="1" si="3"/>
        <v>1.1499661654016484</v>
      </c>
      <c r="W51" s="304">
        <f t="shared" ca="1" si="4"/>
        <v>70.750175789588766</v>
      </c>
      <c r="Y51" s="314" t="str">
        <f t="shared" ca="1" si="22"/>
        <v/>
      </c>
      <c r="Z51" s="315" t="str">
        <f t="shared" ca="1" si="23"/>
        <v/>
      </c>
      <c r="AA51" s="316" t="str">
        <f t="shared" ca="1" si="24"/>
        <v/>
      </c>
      <c r="AC51" s="310" t="e">
        <f t="shared" ca="1" si="25"/>
        <v>#N/A</v>
      </c>
      <c r="AD51" s="323" t="e">
        <f t="shared" ca="1" si="26"/>
        <v>#N/A</v>
      </c>
      <c r="AE51" s="324">
        <f t="shared" ca="1" si="5"/>
        <v>631.87287205552207</v>
      </c>
      <c r="AG51" s="306">
        <f t="shared" ca="1" si="27"/>
        <v>-23.441809437456619</v>
      </c>
      <c r="AH51" s="304">
        <f t="shared" ca="1" si="28"/>
        <v>-13.967031498308097</v>
      </c>
    </row>
    <row r="52" spans="1:34" x14ac:dyDescent="0.2">
      <c r="A52" s="347">
        <f t="shared" ca="1" si="6"/>
        <v>0.01</v>
      </c>
      <c r="B52" s="304">
        <f t="shared" ca="1" si="7"/>
        <v>5.0799999999999894</v>
      </c>
      <c r="D52" s="306">
        <f t="shared" ca="1" si="8"/>
        <v>-3.6099618431394687</v>
      </c>
      <c r="E52" s="307">
        <f t="shared" ca="1" si="9"/>
        <v>-23.252699959224351</v>
      </c>
      <c r="F52" s="304">
        <f t="shared" ca="1" si="10"/>
        <v>23.531253258223096</v>
      </c>
      <c r="G52" s="306">
        <f t="shared" ca="1" si="11"/>
        <v>36.676463738224768</v>
      </c>
      <c r="H52" s="307">
        <f t="shared" ca="1" si="12"/>
        <v>136.47694400920611</v>
      </c>
      <c r="I52" s="304">
        <f t="shared" ca="1" si="13"/>
        <v>141.31921043663277</v>
      </c>
      <c r="J52" s="306">
        <f t="shared" ca="1" si="14"/>
        <v>149.19441163768209</v>
      </c>
      <c r="K52" s="307">
        <f t="shared" ca="1" si="15"/>
        <v>633.23880413061204</v>
      </c>
      <c r="L52" s="304">
        <f t="shared" ca="1" si="0"/>
        <v>650.57694050794771</v>
      </c>
      <c r="M52" s="306">
        <f t="shared" ca="1" si="16"/>
        <v>1.3082616445953947</v>
      </c>
      <c r="N52" s="304">
        <f t="shared" ca="1" si="17"/>
        <v>74.95787073416021</v>
      </c>
      <c r="P52" s="310">
        <f t="shared" ca="1" si="18"/>
        <v>3</v>
      </c>
      <c r="Q52" s="304">
        <f t="shared" ca="1" si="19"/>
        <v>0</v>
      </c>
      <c r="R52" s="306">
        <f t="shared" ca="1" si="20"/>
        <v>0</v>
      </c>
      <c r="S52" s="307">
        <f t="shared" ca="1" si="21"/>
        <v>5.083000000000002</v>
      </c>
      <c r="T52" s="304">
        <f t="shared" ca="1" si="1"/>
        <v>49.86423000000002</v>
      </c>
      <c r="U52" s="311">
        <f t="shared" ca="1" si="2"/>
        <v>0</v>
      </c>
      <c r="V52" s="306">
        <f t="shared" ca="1" si="3"/>
        <v>1.1498089412986676</v>
      </c>
      <c r="W52" s="304">
        <f t="shared" ca="1" si="4"/>
        <v>70.506884468995267</v>
      </c>
      <c r="Y52" s="314" t="str">
        <f t="shared" ca="1" si="22"/>
        <v/>
      </c>
      <c r="Z52" s="315" t="str">
        <f t="shared" ca="1" si="23"/>
        <v/>
      </c>
      <c r="AA52" s="316" t="str">
        <f t="shared" ca="1" si="24"/>
        <v/>
      </c>
      <c r="AC52" s="310" t="e">
        <f t="shared" ca="1" si="25"/>
        <v>#N/A</v>
      </c>
      <c r="AD52" s="323" t="e">
        <f t="shared" ca="1" si="26"/>
        <v>#N/A</v>
      </c>
      <c r="AE52" s="324">
        <f t="shared" ca="1" si="5"/>
        <v>633.23880413061204</v>
      </c>
      <c r="AG52" s="306">
        <f t="shared" ca="1" si="27"/>
        <v>-23.393301178212678</v>
      </c>
      <c r="AH52" s="304">
        <f t="shared" ca="1" si="28"/>
        <v>-13.918980088449487</v>
      </c>
    </row>
    <row r="53" spans="1:34" x14ac:dyDescent="0.2">
      <c r="A53" s="347">
        <f t="shared" ca="1" si="6"/>
        <v>0.01</v>
      </c>
      <c r="B53" s="304">
        <f t="shared" ca="1" si="7"/>
        <v>5.0899999999999892</v>
      </c>
      <c r="D53" s="306">
        <f t="shared" ca="1" si="8"/>
        <v>-3.5999599395905051</v>
      </c>
      <c r="E53" s="307">
        <f t="shared" ca="1" si="9"/>
        <v>-23.205826124829649</v>
      </c>
      <c r="F53" s="304">
        <f t="shared" ca="1" si="10"/>
        <v>23.48340004561696</v>
      </c>
      <c r="G53" s="306">
        <f t="shared" ca="1" si="11"/>
        <v>36.640464138828861</v>
      </c>
      <c r="H53" s="307">
        <f t="shared" ca="1" si="12"/>
        <v>136.24488574795782</v>
      </c>
      <c r="I53" s="304">
        <f t="shared" ca="1" si="13"/>
        <v>141.08576294149202</v>
      </c>
      <c r="J53" s="306">
        <f t="shared" ca="1" si="14"/>
        <v>149.56099627706737</v>
      </c>
      <c r="K53" s="307">
        <f t="shared" ca="1" si="15"/>
        <v>634.60241327939787</v>
      </c>
      <c r="L53" s="304">
        <f t="shared" ca="1" si="0"/>
        <v>651.98827792179259</v>
      </c>
      <c r="M53" s="306">
        <f t="shared" ca="1" si="16"/>
        <v>1.3080811882857617</v>
      </c>
      <c r="N53" s="304">
        <f t="shared" ca="1" si="17"/>
        <v>74.947531349231724</v>
      </c>
      <c r="P53" s="310">
        <f t="shared" ca="1" si="18"/>
        <v>3</v>
      </c>
      <c r="Q53" s="304">
        <f t="shared" ca="1" si="19"/>
        <v>0</v>
      </c>
      <c r="R53" s="306">
        <f t="shared" ca="1" si="20"/>
        <v>0</v>
      </c>
      <c r="S53" s="307">
        <f t="shared" ca="1" si="21"/>
        <v>5.083000000000002</v>
      </c>
      <c r="T53" s="304">
        <f t="shared" ca="1" si="1"/>
        <v>49.86423000000002</v>
      </c>
      <c r="U53" s="311">
        <f t="shared" ca="1" si="2"/>
        <v>0</v>
      </c>
      <c r="V53" s="306">
        <f t="shared" ca="1" si="3"/>
        <v>1.1496520053357584</v>
      </c>
      <c r="W53" s="304">
        <f t="shared" ca="1" si="4"/>
        <v>70.264542311381277</v>
      </c>
      <c r="Y53" s="314" t="str">
        <f t="shared" ca="1" si="22"/>
        <v/>
      </c>
      <c r="Z53" s="315" t="str">
        <f t="shared" ca="1" si="23"/>
        <v/>
      </c>
      <c r="AA53" s="316" t="str">
        <f t="shared" ca="1" si="24"/>
        <v/>
      </c>
      <c r="AC53" s="310" t="e">
        <f t="shared" ca="1" si="25"/>
        <v>#N/A</v>
      </c>
      <c r="AD53" s="323" t="e">
        <f t="shared" ca="1" si="26"/>
        <v>#N/A</v>
      </c>
      <c r="AE53" s="324">
        <f t="shared" ca="1" si="5"/>
        <v>634.60241327939787</v>
      </c>
      <c r="AG53" s="306">
        <f t="shared" ca="1" si="27"/>
        <v>-23.344979233297572</v>
      </c>
      <c r="AH53" s="304">
        <f t="shared" ca="1" si="28"/>
        <v>-13.871116362186749</v>
      </c>
    </row>
    <row r="54" spans="1:34" x14ac:dyDescent="0.2">
      <c r="A54" s="347">
        <f t="shared" ca="1" si="6"/>
        <v>0.01</v>
      </c>
      <c r="B54" s="304">
        <f t="shared" ca="1" si="7"/>
        <v>5.099999999999989</v>
      </c>
      <c r="D54" s="306">
        <f t="shared" ca="1" si="8"/>
        <v>-3.5899953610215305</v>
      </c>
      <c r="E54" s="307">
        <f t="shared" ca="1" si="9"/>
        <v>-23.159135151367945</v>
      </c>
      <c r="F54" s="304">
        <f t="shared" ca="1" si="10"/>
        <v>23.435733563331926</v>
      </c>
      <c r="G54" s="306">
        <f t="shared" ca="1" si="11"/>
        <v>36.604564185218649</v>
      </c>
      <c r="H54" s="307">
        <f t="shared" ca="1" si="12"/>
        <v>136.01329439644414</v>
      </c>
      <c r="I54" s="304">
        <f t="shared" ca="1" si="13"/>
        <v>140.85279681910322</v>
      </c>
      <c r="J54" s="306">
        <f t="shared" ca="1" si="14"/>
        <v>149.92722141868762</v>
      </c>
      <c r="K54" s="307">
        <f t="shared" ca="1" si="15"/>
        <v>635.96370418011986</v>
      </c>
      <c r="L54" s="304">
        <f t="shared" ca="1" si="0"/>
        <v>653.39727942257855</v>
      </c>
      <c r="M54" s="306">
        <f t="shared" ca="1" si="16"/>
        <v>1.3079003121337296</v>
      </c>
      <c r="N54" s="304">
        <f t="shared" ca="1" si="17"/>
        <v>74.937167909105725</v>
      </c>
      <c r="P54" s="310">
        <f t="shared" ca="1" si="18"/>
        <v>3</v>
      </c>
      <c r="Q54" s="304">
        <f t="shared" ca="1" si="19"/>
        <v>0</v>
      </c>
      <c r="R54" s="306">
        <f t="shared" ca="1" si="20"/>
        <v>0</v>
      </c>
      <c r="S54" s="307">
        <f t="shared" ca="1" si="21"/>
        <v>5.083000000000002</v>
      </c>
      <c r="T54" s="304">
        <f t="shared" ca="1" si="1"/>
        <v>49.86423000000002</v>
      </c>
      <c r="U54" s="311">
        <f t="shared" ca="1" si="2"/>
        <v>0</v>
      </c>
      <c r="V54" s="306">
        <f t="shared" ca="1" si="3"/>
        <v>1.1494953568644979</v>
      </c>
      <c r="W54" s="304">
        <f t="shared" ca="1" si="4"/>
        <v>70.023144515068267</v>
      </c>
      <c r="Y54" s="314" t="str">
        <f t="shared" ca="1" si="22"/>
        <v/>
      </c>
      <c r="Z54" s="315" t="str">
        <f t="shared" ca="1" si="23"/>
        <v/>
      </c>
      <c r="AA54" s="316" t="str">
        <f t="shared" ca="1" si="24"/>
        <v/>
      </c>
      <c r="AC54" s="310" t="e">
        <f t="shared" ca="1" si="25"/>
        <v>#N/A</v>
      </c>
      <c r="AD54" s="323" t="e">
        <f t="shared" ca="1" si="26"/>
        <v>#N/A</v>
      </c>
      <c r="AE54" s="324">
        <f t="shared" ca="1" si="5"/>
        <v>635.96370418011986</v>
      </c>
      <c r="AG54" s="306">
        <f t="shared" ca="1" si="27"/>
        <v>-23.296842647168887</v>
      </c>
      <c r="AH54" s="304">
        <f t="shared" ca="1" si="28"/>
        <v>-13.823439368754919</v>
      </c>
    </row>
    <row r="55" spans="1:34" x14ac:dyDescent="0.2">
      <c r="A55" s="347">
        <f t="shared" ca="1" si="6"/>
        <v>0.01</v>
      </c>
      <c r="B55" s="304">
        <f t="shared" ca="1" si="7"/>
        <v>5.1099999999999888</v>
      </c>
      <c r="D55" s="306">
        <f t="shared" ca="1" si="8"/>
        <v>-3.5800679159440989</v>
      </c>
      <c r="E55" s="307">
        <f t="shared" ca="1" si="9"/>
        <v>-23.112626113691029</v>
      </c>
      <c r="F55" s="304">
        <f t="shared" ca="1" si="10"/>
        <v>23.388252866643221</v>
      </c>
      <c r="G55" s="306">
        <f t="shared" ca="1" si="11"/>
        <v>36.568763506059206</v>
      </c>
      <c r="H55" s="307">
        <f t="shared" ca="1" si="12"/>
        <v>135.78216813530722</v>
      </c>
      <c r="I55" s="304">
        <f t="shared" ca="1" si="13"/>
        <v>140.62031022539711</v>
      </c>
      <c r="J55" s="306">
        <f t="shared" ca="1" si="14"/>
        <v>150.29308805714402</v>
      </c>
      <c r="K55" s="307">
        <f t="shared" ca="1" si="15"/>
        <v>637.32268149277866</v>
      </c>
      <c r="L55" s="304">
        <f t="shared" ca="1" si="0"/>
        <v>654.80394979176651</v>
      </c>
      <c r="M55" s="306">
        <f t="shared" ca="1" si="16"/>
        <v>1.3077190150894979</v>
      </c>
      <c r="N55" s="304">
        <f t="shared" ca="1" si="17"/>
        <v>74.926780353633049</v>
      </c>
      <c r="P55" s="310">
        <f t="shared" ca="1" si="18"/>
        <v>3</v>
      </c>
      <c r="Q55" s="304">
        <f t="shared" ca="1" si="19"/>
        <v>0</v>
      </c>
      <c r="R55" s="306">
        <f t="shared" ca="1" si="20"/>
        <v>0</v>
      </c>
      <c r="S55" s="307">
        <f t="shared" ca="1" si="21"/>
        <v>5.083000000000002</v>
      </c>
      <c r="T55" s="304">
        <f t="shared" ca="1" si="1"/>
        <v>49.86423000000002</v>
      </c>
      <c r="U55" s="311">
        <f t="shared" ca="1" si="2"/>
        <v>0</v>
      </c>
      <c r="V55" s="306">
        <f t="shared" ca="1" si="3"/>
        <v>1.1493389952390682</v>
      </c>
      <c r="W55" s="304">
        <f t="shared" ca="1" si="4"/>
        <v>69.782686309197942</v>
      </c>
      <c r="Y55" s="314" t="str">
        <f t="shared" ca="1" si="22"/>
        <v/>
      </c>
      <c r="Z55" s="315" t="str">
        <f t="shared" ca="1" si="23"/>
        <v/>
      </c>
      <c r="AA55" s="316" t="str">
        <f t="shared" ca="1" si="24"/>
        <v/>
      </c>
      <c r="AC55" s="310" t="e">
        <f t="shared" ca="1" si="25"/>
        <v>#N/A</v>
      </c>
      <c r="AD55" s="323" t="e">
        <f t="shared" ca="1" si="26"/>
        <v>#N/A</v>
      </c>
      <c r="AE55" s="324">
        <f t="shared" ca="1" si="5"/>
        <v>637.32268149277866</v>
      </c>
      <c r="AG55" s="306">
        <f t="shared" ca="1" si="27"/>
        <v>-23.248890470372892</v>
      </c>
      <c r="AH55" s="304">
        <f t="shared" ca="1" si="28"/>
        <v>-13.775948163499555</v>
      </c>
    </row>
    <row r="56" spans="1:34" x14ac:dyDescent="0.2">
      <c r="A56" s="347">
        <f t="shared" ca="1" si="6"/>
        <v>0.01</v>
      </c>
      <c r="B56" s="304">
        <f t="shared" ca="1" si="7"/>
        <v>5.1199999999999886</v>
      </c>
      <c r="D56" s="306">
        <f t="shared" ca="1" si="8"/>
        <v>-3.5701774140962317</v>
      </c>
      <c r="E56" s="307">
        <f t="shared" ca="1" si="9"/>
        <v>-23.066298092588454</v>
      </c>
      <c r="F56" s="304">
        <f t="shared" ca="1" si="10"/>
        <v>23.340957016889273</v>
      </c>
      <c r="G56" s="306">
        <f t="shared" ca="1" si="11"/>
        <v>36.533061731918245</v>
      </c>
      <c r="H56" s="307">
        <f t="shared" ca="1" si="12"/>
        <v>135.55150515438135</v>
      </c>
      <c r="I56" s="304">
        <f t="shared" ca="1" si="13"/>
        <v>140.38830132573875</v>
      </c>
      <c r="J56" s="306">
        <f t="shared" ca="1" si="14"/>
        <v>150.65859718333391</v>
      </c>
      <c r="K56" s="307">
        <f t="shared" ca="1" si="15"/>
        <v>638.67934985922705</v>
      </c>
      <c r="L56" s="304">
        <f t="shared" ca="1" si="0"/>
        <v>656.20829379234078</v>
      </c>
      <c r="M56" s="306">
        <f t="shared" ca="1" si="16"/>
        <v>1.3075372960993259</v>
      </c>
      <c r="N56" s="304">
        <f t="shared" ca="1" si="17"/>
        <v>74.91636862243881</v>
      </c>
      <c r="P56" s="310">
        <f t="shared" ca="1" si="18"/>
        <v>3</v>
      </c>
      <c r="Q56" s="304">
        <f t="shared" ca="1" si="19"/>
        <v>0</v>
      </c>
      <c r="R56" s="306">
        <f t="shared" ca="1" si="20"/>
        <v>0</v>
      </c>
      <c r="S56" s="307">
        <f t="shared" ca="1" si="21"/>
        <v>5.083000000000002</v>
      </c>
      <c r="T56" s="304">
        <f t="shared" ca="1" si="1"/>
        <v>49.86423000000002</v>
      </c>
      <c r="U56" s="311">
        <f t="shared" ca="1" si="2"/>
        <v>0</v>
      </c>
      <c r="V56" s="306">
        <f t="shared" ca="1" si="3"/>
        <v>1.149182919816244</v>
      </c>
      <c r="W56" s="304">
        <f t="shared" ca="1" si="4"/>
        <v>69.543162953494956</v>
      </c>
      <c r="Y56" s="314" t="str">
        <f t="shared" ca="1" si="22"/>
        <v/>
      </c>
      <c r="Z56" s="315" t="str">
        <f t="shared" ca="1" si="23"/>
        <v/>
      </c>
      <c r="AA56" s="316" t="str">
        <f t="shared" ca="1" si="24"/>
        <v/>
      </c>
      <c r="AC56" s="310" t="e">
        <f t="shared" ca="1" si="25"/>
        <v>#N/A</v>
      </c>
      <c r="AD56" s="323" t="e">
        <f t="shared" ca="1" si="26"/>
        <v>#N/A</v>
      </c>
      <c r="AE56" s="324">
        <f t="shared" ca="1" si="5"/>
        <v>638.67934985922705</v>
      </c>
      <c r="AG56" s="306">
        <f t="shared" ca="1" si="27"/>
        <v>-23.20112175949729</v>
      </c>
      <c r="AH56" s="304">
        <f t="shared" ca="1" si="28"/>
        <v>-13.728641807829611</v>
      </c>
    </row>
    <row r="57" spans="1:34" x14ac:dyDescent="0.2">
      <c r="A57" s="347">
        <f t="shared" ca="1" si="6"/>
        <v>0.01</v>
      </c>
      <c r="B57" s="304">
        <f t="shared" ca="1" si="7"/>
        <v>5.1299999999999883</v>
      </c>
      <c r="D57" s="306">
        <f t="shared" ca="1" si="8"/>
        <v>-3.5603236664329669</v>
      </c>
      <c r="E57" s="307">
        <f t="shared" ca="1" si="9"/>
        <v>-23.020150174741836</v>
      </c>
      <c r="F57" s="304">
        <f t="shared" ca="1" si="10"/>
        <v>23.293845081425033</v>
      </c>
      <c r="G57" s="306">
        <f t="shared" ca="1" si="11"/>
        <v>36.497458495253916</v>
      </c>
      <c r="H57" s="307">
        <f t="shared" ca="1" si="12"/>
        <v>135.32130365263393</v>
      </c>
      <c r="I57" s="304">
        <f t="shared" ca="1" si="13"/>
        <v>140.15676829486736</v>
      </c>
      <c r="J57" s="306">
        <f t="shared" ca="1" si="14"/>
        <v>151.02374978446977</v>
      </c>
      <c r="K57" s="307">
        <f t="shared" ca="1" si="15"/>
        <v>640.03371390326208</v>
      </c>
      <c r="L57" s="304">
        <f t="shared" ca="1" si="0"/>
        <v>657.61031616890318</v>
      </c>
      <c r="M57" s="306">
        <f t="shared" ca="1" si="16"/>
        <v>1.3073551541055157</v>
      </c>
      <c r="N57" s="304">
        <f t="shared" ca="1" si="17"/>
        <v>74.905932654921386</v>
      </c>
      <c r="P57" s="310">
        <f t="shared" ca="1" si="18"/>
        <v>3</v>
      </c>
      <c r="Q57" s="304">
        <f t="shared" ca="1" si="19"/>
        <v>0</v>
      </c>
      <c r="R57" s="306">
        <f t="shared" ca="1" si="20"/>
        <v>0</v>
      </c>
      <c r="S57" s="307">
        <f t="shared" ca="1" si="21"/>
        <v>5.083000000000002</v>
      </c>
      <c r="T57" s="304">
        <f t="shared" ca="1" si="1"/>
        <v>49.86423000000002</v>
      </c>
      <c r="U57" s="311">
        <f t="shared" ca="1" si="2"/>
        <v>0</v>
      </c>
      <c r="V57" s="306">
        <f t="shared" ca="1" si="3"/>
        <v>1.1490271299553778</v>
      </c>
      <c r="W57" s="304">
        <f t="shared" ca="1" si="4"/>
        <v>69.304569738031631</v>
      </c>
      <c r="Y57" s="314" t="str">
        <f t="shared" ca="1" si="22"/>
        <v/>
      </c>
      <c r="Z57" s="315" t="str">
        <f t="shared" ca="1" si="23"/>
        <v/>
      </c>
      <c r="AA57" s="316" t="str">
        <f t="shared" ca="1" si="24"/>
        <v/>
      </c>
      <c r="AC57" s="310" t="e">
        <f t="shared" ca="1" si="25"/>
        <v>#N/A</v>
      </c>
      <c r="AD57" s="323" t="e">
        <f t="shared" ca="1" si="26"/>
        <v>#N/A</v>
      </c>
      <c r="AE57" s="324">
        <f t="shared" ca="1" si="5"/>
        <v>640.03371390326208</v>
      </c>
      <c r="AG57" s="306">
        <f t="shared" ca="1" si="27"/>
        <v>-23.153535577124419</v>
      </c>
      <c r="AH57" s="304">
        <f t="shared" ca="1" si="28"/>
        <v>-13.681519369170751</v>
      </c>
    </row>
    <row r="58" spans="1:34" x14ac:dyDescent="0.2">
      <c r="A58" s="347">
        <f t="shared" ca="1" si="6"/>
        <v>0.01</v>
      </c>
      <c r="B58" s="304">
        <f t="shared" ca="1" si="7"/>
        <v>5.1399999999999881</v>
      </c>
      <c r="D58" s="306">
        <f t="shared" ca="1" si="8"/>
        <v>-3.5505064851169892</v>
      </c>
      <c r="E58" s="307">
        <f t="shared" ca="1" si="9"/>
        <v>-22.974181452679524</v>
      </c>
      <c r="F58" s="304">
        <f t="shared" ca="1" si="10"/>
        <v>23.246916133575688</v>
      </c>
      <c r="G58" s="306">
        <f t="shared" ca="1" si="11"/>
        <v>36.461953430402744</v>
      </c>
      <c r="H58" s="307">
        <f t="shared" ca="1" si="12"/>
        <v>135.09156183810714</v>
      </c>
      <c r="I58" s="304">
        <f t="shared" ca="1" si="13"/>
        <v>139.92570931683707</v>
      </c>
      <c r="J58" s="306">
        <f t="shared" ca="1" si="14"/>
        <v>151.38854684409804</v>
      </c>
      <c r="K58" s="307">
        <f t="shared" ca="1" si="15"/>
        <v>641.3857782307158</v>
      </c>
      <c r="L58" s="304">
        <f t="shared" ca="1" si="0"/>
        <v>659.01002164776571</v>
      </c>
      <c r="M58" s="306">
        <f t="shared" ca="1" si="16"/>
        <v>1.3071725880463951</v>
      </c>
      <c r="N58" s="304">
        <f t="shared" ca="1" si="17"/>
        <v>74.895472390251442</v>
      </c>
      <c r="P58" s="310">
        <f t="shared" ca="1" si="18"/>
        <v>3</v>
      </c>
      <c r="Q58" s="304">
        <f t="shared" ca="1" si="19"/>
        <v>0</v>
      </c>
      <c r="R58" s="306">
        <f t="shared" ca="1" si="20"/>
        <v>0</v>
      </c>
      <c r="S58" s="307">
        <f t="shared" ca="1" si="21"/>
        <v>5.083000000000002</v>
      </c>
      <c r="T58" s="304">
        <f t="shared" ca="1" si="1"/>
        <v>49.86423000000002</v>
      </c>
      <c r="U58" s="311">
        <f t="shared" ca="1" si="2"/>
        <v>0</v>
      </c>
      <c r="V58" s="306">
        <f t="shared" ca="1" si="3"/>
        <v>1.1488716250183884</v>
      </c>
      <c r="W58" s="304">
        <f t="shared" ca="1" si="4"/>
        <v>69.066901982995105</v>
      </c>
      <c r="Y58" s="314" t="str">
        <f t="shared" ca="1" si="22"/>
        <v/>
      </c>
      <c r="Z58" s="315" t="str">
        <f t="shared" ca="1" si="23"/>
        <v/>
      </c>
      <c r="AA58" s="316" t="str">
        <f t="shared" ca="1" si="24"/>
        <v/>
      </c>
      <c r="AC58" s="310" t="e">
        <f t="shared" ca="1" si="25"/>
        <v>#N/A</v>
      </c>
      <c r="AD58" s="323" t="e">
        <f t="shared" ca="1" si="26"/>
        <v>#N/A</v>
      </c>
      <c r="AE58" s="324">
        <f t="shared" ca="1" si="5"/>
        <v>641.3857782307158</v>
      </c>
      <c r="AG58" s="306">
        <f t="shared" ca="1" si="27"/>
        <v>-23.106130991784852</v>
      </c>
      <c r="AH58" s="304">
        <f t="shared" ca="1" si="28"/>
        <v>-13.634579920919064</v>
      </c>
    </row>
    <row r="59" spans="1:34" x14ac:dyDescent="0.2">
      <c r="A59" s="347">
        <f t="shared" ca="1" si="6"/>
        <v>0.01</v>
      </c>
      <c r="B59" s="304">
        <f t="shared" ca="1" si="7"/>
        <v>5.1499999999999879</v>
      </c>
      <c r="D59" s="306">
        <f t="shared" ca="1" si="8"/>
        <v>-3.540725683509379</v>
      </c>
      <c r="E59" s="307">
        <f t="shared" ca="1" si="9"/>
        <v>-22.928391024731717</v>
      </c>
      <c r="F59" s="304">
        <f t="shared" ca="1" si="10"/>
        <v>23.200169252590829</v>
      </c>
      <c r="G59" s="306">
        <f t="shared" ca="1" si="11"/>
        <v>36.426546173567651</v>
      </c>
      <c r="H59" s="307">
        <f t="shared" ca="1" si="12"/>
        <v>134.86227792785982</v>
      </c>
      <c r="I59" s="304">
        <f t="shared" ca="1" si="13"/>
        <v>139.69512258495772</v>
      </c>
      <c r="J59" s="306">
        <f t="shared" ca="1" si="14"/>
        <v>151.7529893421179</v>
      </c>
      <c r="K59" s="307">
        <f t="shared" ca="1" si="15"/>
        <v>642.73554742954559</v>
      </c>
      <c r="L59" s="304">
        <f t="shared" ca="1" si="0"/>
        <v>660.40741493704218</v>
      </c>
      <c r="M59" s="306">
        <f t="shared" ca="1" si="16"/>
        <v>1.3069895968563017</v>
      </c>
      <c r="N59" s="304">
        <f t="shared" ca="1" si="17"/>
        <v>74.884987767371015</v>
      </c>
      <c r="P59" s="310">
        <f t="shared" ca="1" si="18"/>
        <v>3</v>
      </c>
      <c r="Q59" s="304">
        <f t="shared" ca="1" si="19"/>
        <v>0</v>
      </c>
      <c r="R59" s="306">
        <f t="shared" ca="1" si="20"/>
        <v>0</v>
      </c>
      <c r="S59" s="307">
        <f t="shared" ca="1" si="21"/>
        <v>5.083000000000002</v>
      </c>
      <c r="T59" s="304">
        <f t="shared" ca="1" si="1"/>
        <v>49.86423000000002</v>
      </c>
      <c r="U59" s="311">
        <f t="shared" ca="1" si="2"/>
        <v>0</v>
      </c>
      <c r="V59" s="306">
        <f t="shared" ca="1" si="3"/>
        <v>1.1487164043697458</v>
      </c>
      <c r="W59" s="304">
        <f t="shared" ca="1" si="4"/>
        <v>68.830155038456212</v>
      </c>
      <c r="Y59" s="314" t="str">
        <f t="shared" ca="1" si="22"/>
        <v/>
      </c>
      <c r="Z59" s="315" t="str">
        <f t="shared" ca="1" si="23"/>
        <v/>
      </c>
      <c r="AA59" s="316" t="str">
        <f t="shared" ca="1" si="24"/>
        <v/>
      </c>
      <c r="AC59" s="310" t="e">
        <f t="shared" ca="1" si="25"/>
        <v>#N/A</v>
      </c>
      <c r="AD59" s="323" t="e">
        <f t="shared" ca="1" si="26"/>
        <v>#N/A</v>
      </c>
      <c r="AE59" s="324">
        <f t="shared" ca="1" si="5"/>
        <v>642.73554742954559</v>
      </c>
      <c r="AG59" s="306">
        <f t="shared" ca="1" si="27"/>
        <v>-23.058907077911456</v>
      </c>
      <c r="AH59" s="304">
        <f t="shared" ca="1" si="28"/>
        <v>-13.587822542395255</v>
      </c>
    </row>
    <row r="60" spans="1:34" x14ac:dyDescent="0.2">
      <c r="A60" s="347">
        <f t="shared" ca="1" si="6"/>
        <v>0.01</v>
      </c>
      <c r="B60" s="304">
        <f t="shared" ca="1" si="7"/>
        <v>5.1599999999999877</v>
      </c>
      <c r="D60" s="306">
        <f t="shared" ca="1" si="8"/>
        <v>-3.530981076160387</v>
      </c>
      <c r="E60" s="307">
        <f t="shared" ca="1" si="9"/>
        <v>-22.882777994985968</v>
      </c>
      <c r="F60" s="304">
        <f t="shared" ca="1" si="10"/>
        <v>23.153603523599021</v>
      </c>
      <c r="G60" s="306">
        <f t="shared" ca="1" si="11"/>
        <v>36.391236362806048</v>
      </c>
      <c r="H60" s="307">
        <f t="shared" ca="1" si="12"/>
        <v>134.63345014790997</v>
      </c>
      <c r="I60" s="304">
        <f t="shared" ca="1" si="13"/>
        <v>139.46500630173639</v>
      </c>
      <c r="J60" s="306">
        <f t="shared" ca="1" si="14"/>
        <v>152.11707825479976</v>
      </c>
      <c r="K60" s="307">
        <f t="shared" ca="1" si="15"/>
        <v>644.08302606992447</v>
      </c>
      <c r="L60" s="304">
        <f t="shared" ca="1" si="0"/>
        <v>661.80250072674096</v>
      </c>
      <c r="M60" s="306">
        <f t="shared" ca="1" si="16"/>
        <v>1.3068061794655643</v>
      </c>
      <c r="N60" s="304">
        <f t="shared" ca="1" si="17"/>
        <v>74.874478724992457</v>
      </c>
      <c r="P60" s="310">
        <f t="shared" ca="1" si="18"/>
        <v>3</v>
      </c>
      <c r="Q60" s="304">
        <f t="shared" ca="1" si="19"/>
        <v>0</v>
      </c>
      <c r="R60" s="306">
        <f t="shared" ca="1" si="20"/>
        <v>0</v>
      </c>
      <c r="S60" s="307">
        <f t="shared" ca="1" si="21"/>
        <v>5.083000000000002</v>
      </c>
      <c r="T60" s="304">
        <f t="shared" ca="1" si="1"/>
        <v>49.86423000000002</v>
      </c>
      <c r="U60" s="311">
        <f t="shared" ca="1" si="2"/>
        <v>0</v>
      </c>
      <c r="V60" s="306">
        <f t="shared" ca="1" si="3"/>
        <v>1.1485614673764599</v>
      </c>
      <c r="W60" s="304">
        <f t="shared" ca="1" si="4"/>
        <v>68.594324284140697</v>
      </c>
      <c r="Y60" s="314" t="str">
        <f t="shared" ca="1" si="22"/>
        <v/>
      </c>
      <c r="Z60" s="315" t="str">
        <f t="shared" ca="1" si="23"/>
        <v/>
      </c>
      <c r="AA60" s="316" t="str">
        <f t="shared" ca="1" si="24"/>
        <v/>
      </c>
      <c r="AC60" s="310" t="e">
        <f t="shared" ca="1" si="25"/>
        <v>#N/A</v>
      </c>
      <c r="AD60" s="323" t="e">
        <f t="shared" ca="1" si="26"/>
        <v>#N/A</v>
      </c>
      <c r="AE60" s="324">
        <f t="shared" ca="1" si="5"/>
        <v>644.08302606992447</v>
      </c>
      <c r="AG60" s="306">
        <f t="shared" ca="1" si="27"/>
        <v>-23.011862915793834</v>
      </c>
      <c r="AH60" s="304">
        <f t="shared" ca="1" si="28"/>
        <v>-13.541246318799171</v>
      </c>
    </row>
    <row r="61" spans="1:34" x14ac:dyDescent="0.2">
      <c r="A61" s="347">
        <f t="shared" ca="1" si="6"/>
        <v>0.01</v>
      </c>
      <c r="B61" s="304">
        <f t="shared" ca="1" si="7"/>
        <v>5.1699999999999875</v>
      </c>
      <c r="D61" s="306">
        <f t="shared" ca="1" si="8"/>
        <v>-3.5212724788003515</v>
      </c>
      <c r="E61" s="307">
        <f t="shared" ca="1" si="9"/>
        <v>-22.837341473243072</v>
      </c>
      <c r="F61" s="304">
        <f t="shared" ca="1" si="10"/>
        <v>23.107218037562738</v>
      </c>
      <c r="G61" s="306">
        <f t="shared" ca="1" si="11"/>
        <v>36.356023638018044</v>
      </c>
      <c r="H61" s="307">
        <f t="shared" ca="1" si="12"/>
        <v>134.40507673317754</v>
      </c>
      <c r="I61" s="304">
        <f t="shared" ca="1" si="13"/>
        <v>139.23535867881932</v>
      </c>
      <c r="J61" s="306">
        <f t="shared" ca="1" si="14"/>
        <v>152.48081455480389</v>
      </c>
      <c r="K61" s="307">
        <f t="shared" ca="1" si="15"/>
        <v>645.42821870432988</v>
      </c>
      <c r="L61" s="304">
        <f t="shared" ca="1" si="0"/>
        <v>663.19528368885494</v>
      </c>
      <c r="M61" s="306">
        <f t="shared" ca="1" si="16"/>
        <v>1.3066223348004866</v>
      </c>
      <c r="N61" s="304">
        <f t="shared" ca="1" si="17"/>
        <v>74.863945201597517</v>
      </c>
      <c r="P61" s="310">
        <f t="shared" ca="1" si="18"/>
        <v>3</v>
      </c>
      <c r="Q61" s="304">
        <f t="shared" ca="1" si="19"/>
        <v>0</v>
      </c>
      <c r="R61" s="306">
        <f t="shared" ca="1" si="20"/>
        <v>0</v>
      </c>
      <c r="S61" s="307">
        <f t="shared" ca="1" si="21"/>
        <v>5.083000000000002</v>
      </c>
      <c r="T61" s="304">
        <f t="shared" ca="1" si="1"/>
        <v>49.86423000000002</v>
      </c>
      <c r="U61" s="311">
        <f t="shared" ca="1" si="2"/>
        <v>0</v>
      </c>
      <c r="V61" s="306">
        <f t="shared" ca="1" si="3"/>
        <v>1.1484068134080658</v>
      </c>
      <c r="W61" s="304">
        <f t="shared" ca="1" si="4"/>
        <v>68.359405129202372</v>
      </c>
      <c r="Y61" s="314" t="str">
        <f t="shared" ca="1" si="22"/>
        <v/>
      </c>
      <c r="Z61" s="315" t="str">
        <f t="shared" ca="1" si="23"/>
        <v/>
      </c>
      <c r="AA61" s="316" t="str">
        <f t="shared" ca="1" si="24"/>
        <v/>
      </c>
      <c r="AC61" s="310" t="e">
        <f t="shared" ca="1" si="25"/>
        <v>#N/A</v>
      </c>
      <c r="AD61" s="323" t="e">
        <f t="shared" ca="1" si="26"/>
        <v>#N/A</v>
      </c>
      <c r="AE61" s="324">
        <f t="shared" ca="1" si="5"/>
        <v>645.42821870432988</v>
      </c>
      <c r="AG61" s="306">
        <f t="shared" ca="1" si="27"/>
        <v>-22.964997591533169</v>
      </c>
      <c r="AH61" s="304">
        <f t="shared" ca="1" si="28"/>
        <v>-13.494850341164799</v>
      </c>
    </row>
    <row r="62" spans="1:34" x14ac:dyDescent="0.2">
      <c r="A62" s="347">
        <f t="shared" ca="1" si="6"/>
        <v>0.01</v>
      </c>
      <c r="B62" s="304">
        <f t="shared" ca="1" si="7"/>
        <v>5.1799999999999873</v>
      </c>
      <c r="D62" s="306">
        <f t="shared" ca="1" si="8"/>
        <v>-3.5115997083306638</v>
      </c>
      <c r="E62" s="307">
        <f t="shared" ca="1" si="9"/>
        <v>-22.792080574973369</v>
      </c>
      <c r="F62" s="304">
        <f t="shared" ca="1" si="10"/>
        <v>23.061011891233793</v>
      </c>
      <c r="G62" s="306">
        <f t="shared" ca="1" si="11"/>
        <v>36.320907640934735</v>
      </c>
      <c r="H62" s="307">
        <f t="shared" ca="1" si="12"/>
        <v>134.1771559274278</v>
      </c>
      <c r="I62" s="304">
        <f t="shared" ca="1" si="13"/>
        <v>139.00617793693411</v>
      </c>
      <c r="J62" s="306">
        <f t="shared" ca="1" si="14"/>
        <v>152.84419921119866</v>
      </c>
      <c r="K62" s="307">
        <f t="shared" ca="1" si="15"/>
        <v>646.77112986763291</v>
      </c>
      <c r="L62" s="304">
        <f t="shared" ca="1" si="0"/>
        <v>664.58576847745326</v>
      </c>
      <c r="M62" s="306">
        <f t="shared" ca="1" si="16"/>
        <v>1.30643806178333</v>
      </c>
      <c r="N62" s="304">
        <f t="shared" ca="1" si="17"/>
        <v>74.853387135436293</v>
      </c>
      <c r="P62" s="310">
        <f t="shared" ca="1" si="18"/>
        <v>3</v>
      </c>
      <c r="Q62" s="304">
        <f t="shared" ca="1" si="19"/>
        <v>0</v>
      </c>
      <c r="R62" s="306">
        <f t="shared" ca="1" si="20"/>
        <v>0</v>
      </c>
      <c r="S62" s="307">
        <f t="shared" ca="1" si="21"/>
        <v>5.083000000000002</v>
      </c>
      <c r="T62" s="304">
        <f t="shared" ca="1" si="1"/>
        <v>49.86423000000002</v>
      </c>
      <c r="U62" s="311">
        <f t="shared" ca="1" si="2"/>
        <v>0</v>
      </c>
      <c r="V62" s="306">
        <f t="shared" ca="1" si="3"/>
        <v>1.1482524418366109</v>
      </c>
      <c r="W62" s="304">
        <f t="shared" ca="1" si="4"/>
        <v>68.12539301199817</v>
      </c>
      <c r="Y62" s="314" t="str">
        <f t="shared" ca="1" si="22"/>
        <v/>
      </c>
      <c r="Z62" s="315" t="str">
        <f t="shared" ca="1" si="23"/>
        <v/>
      </c>
      <c r="AA62" s="316" t="str">
        <f t="shared" ca="1" si="24"/>
        <v/>
      </c>
      <c r="AC62" s="310" t="e">
        <f t="shared" ca="1" si="25"/>
        <v>#N/A</v>
      </c>
      <c r="AD62" s="323" t="e">
        <f t="shared" ca="1" si="26"/>
        <v>#N/A</v>
      </c>
      <c r="AE62" s="324">
        <f t="shared" ca="1" si="5"/>
        <v>646.77112986763291</v>
      </c>
      <c r="AG62" s="306">
        <f t="shared" ca="1" si="27"/>
        <v>-22.918310196997489</v>
      </c>
      <c r="AH62" s="304">
        <f t="shared" ca="1" si="28"/>
        <v>-13.448633706315629</v>
      </c>
    </row>
    <row r="63" spans="1:34" x14ac:dyDescent="0.2">
      <c r="A63" s="347">
        <f t="shared" ca="1" si="6"/>
        <v>0.01</v>
      </c>
      <c r="B63" s="304">
        <f t="shared" ca="1" si="7"/>
        <v>5.1899999999999871</v>
      </c>
      <c r="D63" s="306">
        <f t="shared" ca="1" si="8"/>
        <v>-3.5019625828148033</v>
      </c>
      <c r="E63" s="307">
        <f t="shared" ca="1" si="9"/>
        <v>-22.746994421273421</v>
      </c>
      <c r="F63" s="304">
        <f t="shared" ca="1" si="10"/>
        <v>23.014984187109036</v>
      </c>
      <c r="G63" s="306">
        <f t="shared" ca="1" si="11"/>
        <v>36.285888015106586</v>
      </c>
      <c r="H63" s="307">
        <f t="shared" ca="1" si="12"/>
        <v>133.94968598321506</v>
      </c>
      <c r="I63" s="304">
        <f t="shared" ca="1" si="13"/>
        <v>138.77746230583256</v>
      </c>
      <c r="J63" s="306">
        <f t="shared" ca="1" si="14"/>
        <v>153.20723318947887</v>
      </c>
      <c r="K63" s="307">
        <f t="shared" ca="1" si="15"/>
        <v>648.11176407718608</v>
      </c>
      <c r="L63" s="304">
        <f t="shared" ca="1" si="0"/>
        <v>665.97395972877007</v>
      </c>
      <c r="M63" s="306">
        <f t="shared" ca="1" si="16"/>
        <v>1.3062533593322956</v>
      </c>
      <c r="N63" s="304">
        <f t="shared" ca="1" si="17"/>
        <v>74.84280446452631</v>
      </c>
      <c r="P63" s="310">
        <f t="shared" ca="1" si="18"/>
        <v>3</v>
      </c>
      <c r="Q63" s="304">
        <f t="shared" ca="1" si="19"/>
        <v>0</v>
      </c>
      <c r="R63" s="306">
        <f t="shared" ca="1" si="20"/>
        <v>0</v>
      </c>
      <c r="S63" s="307">
        <f t="shared" ca="1" si="21"/>
        <v>5.083000000000002</v>
      </c>
      <c r="T63" s="304">
        <f t="shared" ca="1" si="1"/>
        <v>49.86423000000002</v>
      </c>
      <c r="U63" s="311">
        <f t="shared" ca="1" si="2"/>
        <v>0</v>
      </c>
      <c r="V63" s="306">
        <f t="shared" ca="1" si="3"/>
        <v>1.1480983520366437</v>
      </c>
      <c r="W63" s="304">
        <f t="shared" ca="1" si="4"/>
        <v>67.892283399865534</v>
      </c>
      <c r="Y63" s="314" t="str">
        <f t="shared" ca="1" si="22"/>
        <v/>
      </c>
      <c r="Z63" s="315" t="str">
        <f t="shared" ca="1" si="23"/>
        <v/>
      </c>
      <c r="AA63" s="316" t="str">
        <f t="shared" ca="1" si="24"/>
        <v/>
      </c>
      <c r="AC63" s="310" t="e">
        <f t="shared" ca="1" si="25"/>
        <v>#N/A</v>
      </c>
      <c r="AD63" s="323" t="e">
        <f t="shared" ca="1" si="26"/>
        <v>#N/A</v>
      </c>
      <c r="AE63" s="324">
        <f t="shared" ca="1" si="5"/>
        <v>648.11176407718608</v>
      </c>
      <c r="AG63" s="306">
        <f t="shared" ca="1" si="27"/>
        <v>-22.871799829777281</v>
      </c>
      <c r="AH63" s="304">
        <f t="shared" ca="1" si="28"/>
        <v>-13.40259551682041</v>
      </c>
    </row>
    <row r="64" spans="1:34" x14ac:dyDescent="0.2">
      <c r="A64" s="347">
        <f t="shared" ca="1" si="6"/>
        <v>0.01</v>
      </c>
      <c r="B64" s="304">
        <f t="shared" ca="1" si="7"/>
        <v>5.1999999999999869</v>
      </c>
      <c r="D64" s="306">
        <f t="shared" ca="1" si="8"/>
        <v>-3.4923609214694964</v>
      </c>
      <c r="E64" s="307">
        <f t="shared" ca="1" si="9"/>
        <v>-22.702082138823101</v>
      </c>
      <c r="F64" s="304">
        <f t="shared" ca="1" si="10"/>
        <v>22.969134033386592</v>
      </c>
      <c r="G64" s="306">
        <f t="shared" ca="1" si="11"/>
        <v>36.250964405891892</v>
      </c>
      <c r="H64" s="307">
        <f t="shared" ca="1" si="12"/>
        <v>133.72266516182682</v>
      </c>
      <c r="I64" s="304">
        <f t="shared" ca="1" si="13"/>
        <v>138.54921002423396</v>
      </c>
      <c r="J64" s="306">
        <f t="shared" ca="1" si="14"/>
        <v>153.56991745158388</v>
      </c>
      <c r="K64" s="307">
        <f t="shared" ca="1" si="15"/>
        <v>649.45012583291134</v>
      </c>
      <c r="L64" s="304">
        <f t="shared" ca="1" si="0"/>
        <v>667.35986206129496</v>
      </c>
      <c r="M64" s="306">
        <f t="shared" ca="1" si="16"/>
        <v>1.3060682263615073</v>
      </c>
      <c r="N64" s="304">
        <f t="shared" ca="1" si="17"/>
        <v>74.832197126651423</v>
      </c>
      <c r="P64" s="310">
        <f t="shared" ca="1" si="18"/>
        <v>3</v>
      </c>
      <c r="Q64" s="304">
        <f t="shared" ca="1" si="19"/>
        <v>0</v>
      </c>
      <c r="R64" s="306">
        <f t="shared" ca="1" si="20"/>
        <v>0</v>
      </c>
      <c r="S64" s="307">
        <f t="shared" ca="1" si="21"/>
        <v>5.083000000000002</v>
      </c>
      <c r="T64" s="304">
        <f t="shared" ca="1" si="1"/>
        <v>49.86423000000002</v>
      </c>
      <c r="U64" s="311">
        <f t="shared" ca="1" si="2"/>
        <v>0</v>
      </c>
      <c r="V64" s="306">
        <f t="shared" ca="1" si="3"/>
        <v>1.1479445433851982</v>
      </c>
      <c r="W64" s="304">
        <f t="shared" ca="1" si="4"/>
        <v>67.660071788901504</v>
      </c>
      <c r="Y64" s="314" t="str">
        <f t="shared" ca="1" si="22"/>
        <v/>
      </c>
      <c r="Z64" s="315" t="str">
        <f t="shared" ca="1" si="23"/>
        <v/>
      </c>
      <c r="AA64" s="316" t="str">
        <f t="shared" ca="1" si="24"/>
        <v/>
      </c>
      <c r="AC64" s="310" t="e">
        <f t="shared" ca="1" si="25"/>
        <v>#N/A</v>
      </c>
      <c r="AD64" s="323" t="e">
        <f t="shared" ca="1" si="26"/>
        <v>#N/A</v>
      </c>
      <c r="AE64" s="324">
        <f t="shared" ca="1" si="5"/>
        <v>649.45012583291134</v>
      </c>
      <c r="AG64" s="306">
        <f t="shared" ca="1" si="27"/>
        <v>-22.825465593141598</v>
      </c>
      <c r="AH64" s="304">
        <f t="shared" ca="1" si="28"/>
        <v>-13.356734880949343</v>
      </c>
    </row>
    <row r="65" spans="1:34" x14ac:dyDescent="0.2">
      <c r="A65" s="347">
        <f t="shared" ca="1" si="6"/>
        <v>0.01</v>
      </c>
      <c r="B65" s="304">
        <f t="shared" ca="1" si="7"/>
        <v>5.2099999999999866</v>
      </c>
      <c r="D65" s="306">
        <f t="shared" ca="1" si="8"/>
        <v>-3.4827945446559081</v>
      </c>
      <c r="E65" s="307">
        <f t="shared" ca="1" si="9"/>
        <v>-22.65734285984303</v>
      </c>
      <c r="F65" s="304">
        <f t="shared" ca="1" si="10"/>
        <v>22.923460543922353</v>
      </c>
      <c r="G65" s="306">
        <f t="shared" ca="1" si="11"/>
        <v>36.216136460445334</v>
      </c>
      <c r="H65" s="307">
        <f t="shared" ca="1" si="12"/>
        <v>133.49609173322838</v>
      </c>
      <c r="I65" s="304">
        <f t="shared" ca="1" si="13"/>
        <v>138.32141933976865</v>
      </c>
      <c r="J65" s="306">
        <f t="shared" ca="1" si="14"/>
        <v>153.93225295591557</v>
      </c>
      <c r="K65" s="307">
        <f t="shared" ca="1" si="15"/>
        <v>650.78621961738656</v>
      </c>
      <c r="L65" s="304">
        <f t="shared" ca="1" si="0"/>
        <v>668.74348007586082</v>
      </c>
      <c r="M65" s="306">
        <f t="shared" ca="1" si="16"/>
        <v>1.3058826617809944</v>
      </c>
      <c r="N65" s="304">
        <f t="shared" ca="1" si="17"/>
        <v>74.821565059360907</v>
      </c>
      <c r="P65" s="310">
        <f t="shared" ca="1" si="18"/>
        <v>3</v>
      </c>
      <c r="Q65" s="304">
        <f t="shared" ca="1" si="19"/>
        <v>0</v>
      </c>
      <c r="R65" s="306">
        <f t="shared" ca="1" si="20"/>
        <v>0</v>
      </c>
      <c r="S65" s="307">
        <f t="shared" ca="1" si="21"/>
        <v>5.083000000000002</v>
      </c>
      <c r="T65" s="304">
        <f t="shared" ca="1" si="1"/>
        <v>49.86423000000002</v>
      </c>
      <c r="U65" s="311">
        <f t="shared" ca="1" si="2"/>
        <v>0</v>
      </c>
      <c r="V65" s="306">
        <f t="shared" ca="1" si="3"/>
        <v>1.1477910152617841</v>
      </c>
      <c r="W65" s="304">
        <f t="shared" ca="1" si="4"/>
        <v>67.42875370374388</v>
      </c>
      <c r="Y65" s="314" t="str">
        <f t="shared" ca="1" si="22"/>
        <v/>
      </c>
      <c r="Z65" s="315" t="str">
        <f t="shared" ca="1" si="23"/>
        <v/>
      </c>
      <c r="AA65" s="316" t="str">
        <f t="shared" ca="1" si="24"/>
        <v/>
      </c>
      <c r="AC65" s="310" t="e">
        <f t="shared" ca="1" si="25"/>
        <v>#N/A</v>
      </c>
      <c r="AD65" s="323" t="e">
        <f t="shared" ca="1" si="26"/>
        <v>#N/A</v>
      </c>
      <c r="AE65" s="324">
        <f t="shared" ca="1" si="5"/>
        <v>650.78621961738656</v>
      </c>
      <c r="AG65" s="306">
        <f t="shared" ca="1" si="27"/>
        <v>-22.779306595994449</v>
      </c>
      <c r="AH65" s="304">
        <f t="shared" ca="1" si="28"/>
        <v>-13.311050912630627</v>
      </c>
    </row>
    <row r="66" spans="1:34" x14ac:dyDescent="0.2">
      <c r="A66" s="347">
        <f t="shared" ca="1" si="6"/>
        <v>0.01</v>
      </c>
      <c r="B66" s="304">
        <f t="shared" ca="1" si="7"/>
        <v>5.2199999999999864</v>
      </c>
      <c r="D66" s="306">
        <f t="shared" ca="1" si="8"/>
        <v>-3.4732632738709364</v>
      </c>
      <c r="E66" s="307">
        <f t="shared" ca="1" si="9"/>
        <v>-22.612775722052433</v>
      </c>
      <c r="F66" s="304">
        <f t="shared" ca="1" si="10"/>
        <v>22.877962838186981</v>
      </c>
      <c r="G66" s="306">
        <f t="shared" ca="1" si="11"/>
        <v>36.181403827706625</v>
      </c>
      <c r="H66" s="307">
        <f t="shared" ca="1" si="12"/>
        <v>133.26996397600786</v>
      </c>
      <c r="I66" s="304">
        <f t="shared" ca="1" si="13"/>
        <v>138.09408850892211</v>
      </c>
      <c r="J66" s="306">
        <f t="shared" ca="1" si="14"/>
        <v>154.29424065735634</v>
      </c>
      <c r="K66" s="307">
        <f t="shared" ca="1" si="15"/>
        <v>652.12004989593277</v>
      </c>
      <c r="L66" s="304">
        <f t="shared" ca="1" si="0"/>
        <v>670.12481835573294</v>
      </c>
      <c r="M66" s="306">
        <f t="shared" ca="1" si="16"/>
        <v>1.3056966644966737</v>
      </c>
      <c r="N66" s="304">
        <f t="shared" ca="1" si="17"/>
        <v>74.810908199968438</v>
      </c>
      <c r="P66" s="310">
        <f t="shared" ca="1" si="18"/>
        <v>3</v>
      </c>
      <c r="Q66" s="304">
        <f t="shared" ca="1" si="19"/>
        <v>0</v>
      </c>
      <c r="R66" s="306">
        <f t="shared" ca="1" si="20"/>
        <v>0</v>
      </c>
      <c r="S66" s="307">
        <f t="shared" ca="1" si="21"/>
        <v>5.083000000000002</v>
      </c>
      <c r="T66" s="304">
        <f t="shared" ca="1" si="1"/>
        <v>49.86423000000002</v>
      </c>
      <c r="U66" s="311">
        <f t="shared" ca="1" si="2"/>
        <v>0</v>
      </c>
      <c r="V66" s="306">
        <f t="shared" ca="1" si="3"/>
        <v>1.1476377670483722</v>
      </c>
      <c r="W66" s="304">
        <f t="shared" ca="1" si="4"/>
        <v>67.198324697354309</v>
      </c>
      <c r="Y66" s="314" t="str">
        <f t="shared" ca="1" si="22"/>
        <v/>
      </c>
      <c r="Z66" s="315" t="str">
        <f t="shared" ca="1" si="23"/>
        <v/>
      </c>
      <c r="AA66" s="316" t="str">
        <f t="shared" ca="1" si="24"/>
        <v/>
      </c>
      <c r="AC66" s="310" t="e">
        <f t="shared" ca="1" si="25"/>
        <v>#N/A</v>
      </c>
      <c r="AD66" s="323" t="e">
        <f t="shared" ca="1" si="26"/>
        <v>#N/A</v>
      </c>
      <c r="AE66" s="324">
        <f t="shared" ca="1" si="5"/>
        <v>652.12004989593277</v>
      </c>
      <c r="AG66" s="306">
        <f t="shared" ca="1" si="27"/>
        <v>-22.733321952831645</v>
      </c>
      <c r="AH66" s="304">
        <f t="shared" ca="1" si="28"/>
        <v>-13.265542731407407</v>
      </c>
    </row>
    <row r="67" spans="1:34" x14ac:dyDescent="0.2">
      <c r="A67" s="347">
        <f t="shared" ca="1" si="6"/>
        <v>0.01</v>
      </c>
      <c r="B67" s="304">
        <f t="shared" ca="1" si="7"/>
        <v>5.2299999999999862</v>
      </c>
      <c r="D67" s="306">
        <f t="shared" ca="1" si="8"/>
        <v>-3.4637669317385829</v>
      </c>
      <c r="E67" s="307">
        <f t="shared" ca="1" si="9"/>
        <v>-22.568379868627332</v>
      </c>
      <c r="F67" s="304">
        <f t="shared" ca="1" si="10"/>
        <v>22.832640041223204</v>
      </c>
      <c r="G67" s="306">
        <f t="shared" ca="1" si="11"/>
        <v>36.146766158389241</v>
      </c>
      <c r="H67" s="307">
        <f t="shared" ca="1" si="12"/>
        <v>133.04428017732158</v>
      </c>
      <c r="I67" s="304">
        <f t="shared" ca="1" si="13"/>
        <v>137.86721579697951</v>
      </c>
      <c r="J67" s="306">
        <f t="shared" ca="1" si="14"/>
        <v>154.65588150728681</v>
      </c>
      <c r="K67" s="307">
        <f t="shared" ca="1" si="15"/>
        <v>653.45162111669936</v>
      </c>
      <c r="L67" s="304">
        <f t="shared" ca="1" si="0"/>
        <v>671.50388146669593</v>
      </c>
      <c r="M67" s="306">
        <f t="shared" ca="1" si="16"/>
        <v>1.305510233410331</v>
      </c>
      <c r="N67" s="304">
        <f t="shared" ca="1" si="17"/>
        <v>74.800226485550965</v>
      </c>
      <c r="P67" s="310">
        <f t="shared" ca="1" si="18"/>
        <v>3</v>
      </c>
      <c r="Q67" s="304">
        <f t="shared" ca="1" si="19"/>
        <v>0</v>
      </c>
      <c r="R67" s="306">
        <f t="shared" ca="1" si="20"/>
        <v>0</v>
      </c>
      <c r="S67" s="307">
        <f t="shared" ca="1" si="21"/>
        <v>5.083000000000002</v>
      </c>
      <c r="T67" s="304">
        <f t="shared" ca="1" si="1"/>
        <v>49.86423000000002</v>
      </c>
      <c r="U67" s="311">
        <f t="shared" ca="1" si="2"/>
        <v>0</v>
      </c>
      <c r="V67" s="306">
        <f t="shared" ca="1" si="3"/>
        <v>1.1474847981293816</v>
      </c>
      <c r="W67" s="304">
        <f t="shared" ca="1" si="4"/>
        <v>66.9687803508033</v>
      </c>
      <c r="Y67" s="314" t="str">
        <f t="shared" ca="1" si="22"/>
        <v/>
      </c>
      <c r="Z67" s="315" t="str">
        <f t="shared" ca="1" si="23"/>
        <v/>
      </c>
      <c r="AA67" s="316" t="str">
        <f t="shared" ca="1" si="24"/>
        <v/>
      </c>
      <c r="AC67" s="310" t="e">
        <f t="shared" ca="1" si="25"/>
        <v>#N/A</v>
      </c>
      <c r="AD67" s="323" t="e">
        <f t="shared" ca="1" si="26"/>
        <v>#N/A</v>
      </c>
      <c r="AE67" s="324">
        <f t="shared" ca="1" si="5"/>
        <v>653.45162111669936</v>
      </c>
      <c r="AG67" s="306">
        <f t="shared" ca="1" si="27"/>
        <v>-22.687510783697991</v>
      </c>
      <c r="AH67" s="304">
        <f t="shared" ca="1" si="28"/>
        <v>-13.220209462395099</v>
      </c>
    </row>
    <row r="68" spans="1:34" x14ac:dyDescent="0.2">
      <c r="A68" s="347">
        <f t="shared" ca="1" si="6"/>
        <v>0.01</v>
      </c>
      <c r="B68" s="304">
        <f t="shared" ca="1" si="7"/>
        <v>5.239999999999986</v>
      </c>
      <c r="D68" s="306">
        <f t="shared" ca="1" si="8"/>
        <v>-3.4543053420013932</v>
      </c>
      <c r="E68" s="307">
        <f t="shared" ca="1" si="9"/>
        <v>-22.524154448159116</v>
      </c>
      <c r="F68" s="304">
        <f t="shared" ca="1" si="10"/>
        <v>22.787491283603501</v>
      </c>
      <c r="G68" s="306">
        <f t="shared" ca="1" si="11"/>
        <v>36.112223104969225</v>
      </c>
      <c r="H68" s="307">
        <f t="shared" ca="1" si="12"/>
        <v>132.81903863283998</v>
      </c>
      <c r="I68" s="304">
        <f t="shared" ca="1" si="13"/>
        <v>137.6407994779706</v>
      </c>
      <c r="J68" s="306">
        <f t="shared" ca="1" si="14"/>
        <v>155.01717645360361</v>
      </c>
      <c r="K68" s="307">
        <f t="shared" ca="1" si="15"/>
        <v>654.78093771075021</v>
      </c>
      <c r="L68" s="304">
        <f t="shared" ref="L68:L131" ca="1" si="29">SQRT(pos_x^2+pos_z^2)</f>
        <v>672.88067395714154</v>
      </c>
      <c r="M68" s="306">
        <f t="shared" ca="1" si="16"/>
        <v>1.3053233674196048</v>
      </c>
      <c r="N68" s="304">
        <f t="shared" ca="1" si="17"/>
        <v>74.789519852947819</v>
      </c>
      <c r="P68" s="310">
        <f t="shared" ca="1" si="18"/>
        <v>3</v>
      </c>
      <c r="Q68" s="304">
        <f t="shared" ca="1" si="19"/>
        <v>0</v>
      </c>
      <c r="R68" s="306">
        <f t="shared" ca="1" si="20"/>
        <v>0</v>
      </c>
      <c r="S68" s="307">
        <f t="shared" ca="1" si="21"/>
        <v>5.083000000000002</v>
      </c>
      <c r="T68" s="304">
        <f t="shared" ref="T68:T131" ca="1" si="30">m*g</f>
        <v>49.86423000000002</v>
      </c>
      <c r="U68" s="311">
        <f t="shared" ref="U68:U131" ca="1" si="31">IF(pos_xz&lt;L_rampe,Poids*COS(Beta),0)</f>
        <v>0</v>
      </c>
      <c r="V68" s="306">
        <f t="shared" ref="V68:V131" ca="1" si="32">Rho_moyen*(20000-Alt_rampe-pos_z)/(20000+Alt_rampe+pos_z)</f>
        <v>1.1473321078916685</v>
      </c>
      <c r="W68" s="304">
        <f t="shared" ref="W68:W131" ca="1" si="33">1/2*Rho*Sref*Cx*vit_xz^2</f>
        <v>66.740116273057211</v>
      </c>
      <c r="Y68" s="314" t="str">
        <f t="shared" ca="1" si="22"/>
        <v/>
      </c>
      <c r="Z68" s="315" t="str">
        <f t="shared" ca="1" si="23"/>
        <v/>
      </c>
      <c r="AA68" s="316" t="str">
        <f t="shared" ca="1" si="24"/>
        <v/>
      </c>
      <c r="AC68" s="310" t="e">
        <f t="shared" ca="1" si="25"/>
        <v>#N/A</v>
      </c>
      <c r="AD68" s="323" t="e">
        <f t="shared" ca="1" si="26"/>
        <v>#N/A</v>
      </c>
      <c r="AE68" s="324">
        <f t="shared" ref="AE68:AE131" ca="1" si="34">IF(t&lt;T_para, pos_z, NA())</f>
        <v>654.78093771075021</v>
      </c>
      <c r="AG68" s="306">
        <f t="shared" ca="1" si="27"/>
        <v>-22.641872214144868</v>
      </c>
      <c r="AH68" s="304">
        <f t="shared" ca="1" si="28"/>
        <v>-13.175050236239086</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-3.4448783295119809</v>
      </c>
      <c r="E69" s="307">
        <f t="shared" ref="E69:E132" ca="1" si="38">IF(AND(L68&lt;L_rampe,Poussee&lt;Poids*SIN(M68)),0,(-W68+Poussee)/m*SIN(M68)+U68/m*COS(M68)-Poids/m)</f>
        <v>-22.480098614613521</v>
      </c>
      <c r="F69" s="304">
        <f t="shared" ref="F69:F132" ca="1" si="39">SQRT(acc_x^2+acc_z^2)</f>
        <v>22.742515701388225</v>
      </c>
      <c r="G69" s="306">
        <f t="shared" ref="G69:G132" ca="1" si="40">G68+acc_x*pas</f>
        <v>36.077774321674106</v>
      </c>
      <c r="H69" s="307">
        <f t="shared" ref="H69:H132" ca="1" si="41">H68+acc_z*pas</f>
        <v>132.59423764669384</v>
      </c>
      <c r="I69" s="304">
        <f t="shared" ref="I69:I132" ca="1" si="42">SQRT(vit_x^2+vit_z^2)</f>
        <v>137.41483783461513</v>
      </c>
      <c r="J69" s="306">
        <f t="shared" ref="J69:J132" ca="1" si="43">J68+0.5*(vit_x+G68)*pas*(K68&gt;=0)</f>
        <v>155.37812644073682</v>
      </c>
      <c r="K69" s="307">
        <f t="shared" ref="K69:K132" ca="1" si="44">K68+0.5*(vit_z+H68)*pas</f>
        <v>656.10800409214789</v>
      </c>
      <c r="L69" s="304">
        <f t="shared" ca="1" si="29"/>
        <v>674.25520035815487</v>
      </c>
      <c r="M69" s="306">
        <f t="shared" ref="M69:M132" ca="1" si="45">IF(AND(L68&gt;L_rampe,G69&gt;0),ATAN2(G69,H69),$M$4)</f>
        <v>1.3051360654179673</v>
      </c>
      <c r="N69" s="304">
        <f t="shared" ref="N69:N132" ca="1" si="46">DEGREES(Beta)</f>
        <v>74.778788238759645</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5.083000000000002</v>
      </c>
      <c r="T69" s="304">
        <f t="shared" ca="1" si="30"/>
        <v>49.86423000000002</v>
      </c>
      <c r="U69" s="311">
        <f t="shared" ca="1" si="31"/>
        <v>0</v>
      </c>
      <c r="V69" s="306">
        <f t="shared" ca="1" si="32"/>
        <v>1.1471796957245135</v>
      </c>
      <c r="W69" s="304">
        <f t="shared" ca="1" si="33"/>
        <v>66.512328100767107</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656.10800409214789</v>
      </c>
      <c r="AG69" s="306">
        <f t="shared" ref="AG69:AG132" ca="1" si="56">IF(AND(L68&lt;L_rampe,Poussee&lt;Poids*SIN(M68)),0,(-W68+Poussee)/m-Poids*SIN(M68)/m)</f>
        <v>-22.596405375188198</v>
      </c>
      <c r="AH69" s="304">
        <f t="shared" ref="AH69:AH132" ca="1" si="57">IF(AND(L68&lt;L_rampe,Poussee&lt;Poids*SIN(M68)), g*SIN(M68), (-W68+Poussee)/m)</f>
        <v>-13.130064189072828</v>
      </c>
    </row>
    <row r="70" spans="1:34" x14ac:dyDescent="0.2">
      <c r="A70" s="347">
        <f t="shared" ca="1" si="35"/>
        <v>0.01</v>
      </c>
      <c r="B70" s="304">
        <f t="shared" ca="1" si="36"/>
        <v>5.2599999999999856</v>
      </c>
      <c r="D70" s="306">
        <f t="shared" ca="1" si="37"/>
        <v>-3.4354857202246198</v>
      </c>
      <c r="E70" s="307">
        <f t="shared" ca="1" si="38"/>
        <v>-22.436211527289935</v>
      </c>
      <c r="F70" s="304">
        <f t="shared" ca="1" si="39"/>
        <v>22.697712436084061</v>
      </c>
      <c r="G70" s="306">
        <f t="shared" ca="1" si="40"/>
        <v>36.04341946447186</v>
      </c>
      <c r="H70" s="307">
        <f t="shared" ca="1" si="41"/>
        <v>132.36987553142094</v>
      </c>
      <c r="I70" s="304">
        <f t="shared" ca="1" si="42"/>
        <v>137.18932915826849</v>
      </c>
      <c r="J70" s="306">
        <f t="shared" ca="1" si="43"/>
        <v>155.73873240966756</v>
      </c>
      <c r="K70" s="307">
        <f t="shared" ca="1" si="44"/>
        <v>657.4328246580385</v>
      </c>
      <c r="L70" s="304">
        <f t="shared" ca="1" si="29"/>
        <v>675.62746518360041</v>
      </c>
      <c r="M70" s="306">
        <f t="shared" ca="1" si="45"/>
        <v>1.3049483262947068</v>
      </c>
      <c r="N70" s="304">
        <f t="shared" ca="1" si="46"/>
        <v>74.768031579347323</v>
      </c>
      <c r="P70" s="310">
        <f t="shared" ca="1" si="47"/>
        <v>3</v>
      </c>
      <c r="Q70" s="304">
        <f t="shared" ca="1" si="48"/>
        <v>0</v>
      </c>
      <c r="R70" s="306">
        <f t="shared" ca="1" si="49"/>
        <v>0</v>
      </c>
      <c r="S70" s="307">
        <f t="shared" ca="1" si="50"/>
        <v>5.083000000000002</v>
      </c>
      <c r="T70" s="304">
        <f t="shared" ca="1" si="30"/>
        <v>49.86423000000002</v>
      </c>
      <c r="U70" s="311">
        <f t="shared" ca="1" si="31"/>
        <v>0</v>
      </c>
      <c r="V70" s="306">
        <f t="shared" ca="1" si="32"/>
        <v>1.1470275610196083</v>
      </c>
      <c r="W70" s="304">
        <f t="shared" ca="1" si="33"/>
        <v>66.285411498059233</v>
      </c>
      <c r="Y70" s="314" t="str">
        <f t="shared" ca="1" si="51"/>
        <v/>
      </c>
      <c r="Z70" s="315" t="str">
        <f t="shared" ca="1" si="52"/>
        <v/>
      </c>
      <c r="AA70" s="316" t="str">
        <f t="shared" ca="1" si="53"/>
        <v/>
      </c>
      <c r="AC70" s="310" t="e">
        <f t="shared" ca="1" si="54"/>
        <v>#N/A</v>
      </c>
      <c r="AD70" s="323" t="e">
        <f t="shared" ca="1" si="55"/>
        <v>#N/A</v>
      </c>
      <c r="AE70" s="324">
        <f t="shared" ca="1" si="34"/>
        <v>657.4328246580385</v>
      </c>
      <c r="AG70" s="306">
        <f t="shared" ca="1" si="56"/>
        <v>-22.5511094032668</v>
      </c>
      <c r="AH70" s="304">
        <f t="shared" ca="1" si="57"/>
        <v>-13.08525046247631</v>
      </c>
    </row>
    <row r="71" spans="1:34" x14ac:dyDescent="0.2">
      <c r="A71" s="347">
        <f t="shared" ca="1" si="35"/>
        <v>0.01</v>
      </c>
      <c r="B71" s="304">
        <f t="shared" ca="1" si="36"/>
        <v>5.2699999999999854</v>
      </c>
      <c r="D71" s="306">
        <f t="shared" ca="1" si="37"/>
        <v>-3.42612734118691</v>
      </c>
      <c r="E71" s="307">
        <f t="shared" ca="1" si="38"/>
        <v>-22.39249235078103</v>
      </c>
      <c r="F71" s="304">
        <f t="shared" ca="1" si="39"/>
        <v>22.65308063460278</v>
      </c>
      <c r="G71" s="306">
        <f t="shared" ca="1" si="40"/>
        <v>36.009158191059988</v>
      </c>
      <c r="H71" s="307">
        <f t="shared" ca="1" si="41"/>
        <v>132.14595060791314</v>
      </c>
      <c r="I71" s="304">
        <f t="shared" ca="1" si="42"/>
        <v>136.96427174886816</v>
      </c>
      <c r="J71" s="306">
        <f t="shared" ca="1" si="43"/>
        <v>156.09899529794521</v>
      </c>
      <c r="K71" s="307">
        <f t="shared" ca="1" si="44"/>
        <v>658.75540378873518</v>
      </c>
      <c r="L71" s="304">
        <f t="shared" ca="1" si="29"/>
        <v>676.99747293020778</v>
      </c>
      <c r="M71" s="306">
        <f t="shared" ca="1" si="45"/>
        <v>1.3047601489349097</v>
      </c>
      <c r="N71" s="304">
        <f t="shared" ca="1" si="46"/>
        <v>74.757249810831041</v>
      </c>
      <c r="P71" s="310">
        <f t="shared" ca="1" si="47"/>
        <v>3</v>
      </c>
      <c r="Q71" s="304">
        <f t="shared" ca="1" si="48"/>
        <v>0</v>
      </c>
      <c r="R71" s="306">
        <f t="shared" ca="1" si="49"/>
        <v>0</v>
      </c>
      <c r="S71" s="307">
        <f t="shared" ca="1" si="50"/>
        <v>5.083000000000002</v>
      </c>
      <c r="T71" s="304">
        <f t="shared" ca="1" si="30"/>
        <v>49.86423000000002</v>
      </c>
      <c r="U71" s="311">
        <f t="shared" ca="1" si="31"/>
        <v>0</v>
      </c>
      <c r="V71" s="306">
        <f t="shared" ca="1" si="32"/>
        <v>1.1468757031710437</v>
      </c>
      <c r="W71" s="304">
        <f t="shared" ca="1" si="33"/>
        <v>66.059362156327865</v>
      </c>
      <c r="Y71" s="314" t="str">
        <f t="shared" ca="1" si="51"/>
        <v/>
      </c>
      <c r="Z71" s="315" t="str">
        <f t="shared" ca="1" si="52"/>
        <v/>
      </c>
      <c r="AA71" s="316" t="str">
        <f t="shared" ca="1" si="53"/>
        <v/>
      </c>
      <c r="AC71" s="310" t="e">
        <f t="shared" ca="1" si="54"/>
        <v>#N/A</v>
      </c>
      <c r="AD71" s="323" t="e">
        <f t="shared" ca="1" si="55"/>
        <v>#N/A</v>
      </c>
      <c r="AE71" s="324">
        <f t="shared" ca="1" si="34"/>
        <v>658.75540378873518</v>
      </c>
      <c r="AG71" s="306">
        <f t="shared" ca="1" si="56"/>
        <v>-22.505983440201007</v>
      </c>
      <c r="AH71" s="304">
        <f t="shared" ca="1" si="57"/>
        <v>-13.040608203434823</v>
      </c>
    </row>
    <row r="72" spans="1:34" x14ac:dyDescent="0.2">
      <c r="A72" s="347">
        <f t="shared" ca="1" si="35"/>
        <v>0.01</v>
      </c>
      <c r="B72" s="304">
        <f t="shared" ca="1" si="36"/>
        <v>5.2799999999999851</v>
      </c>
      <c r="D72" s="306">
        <f t="shared" ca="1" si="37"/>
        <v>-3.4168030205315252</v>
      </c>
      <c r="E72" s="307">
        <f t="shared" ca="1" si="38"/>
        <v>-22.34894025493286</v>
      </c>
      <c r="F72" s="304">
        <f t="shared" ca="1" si="39"/>
        <v>22.608619449220505</v>
      </c>
      <c r="G72" s="306">
        <f t="shared" ca="1" si="40"/>
        <v>35.974990160854674</v>
      </c>
      <c r="H72" s="307">
        <f t="shared" ca="1" si="41"/>
        <v>131.92246120536382</v>
      </c>
      <c r="I72" s="304">
        <f t="shared" ca="1" si="42"/>
        <v>136.73966391487991</v>
      </c>
      <c r="J72" s="306">
        <f t="shared" ca="1" si="43"/>
        <v>156.45891603970477</v>
      </c>
      <c r="K72" s="307">
        <f t="shared" ca="1" si="44"/>
        <v>660.07574584780161</v>
      </c>
      <c r="L72" s="304">
        <f t="shared" ca="1" si="29"/>
        <v>678.36522807765652</v>
      </c>
      <c r="M72" s="306">
        <f t="shared" ca="1" si="45"/>
        <v>1.3045715322194413</v>
      </c>
      <c r="N72" s="304">
        <f t="shared" ca="1" si="46"/>
        <v>74.74644286908908</v>
      </c>
      <c r="P72" s="310">
        <f t="shared" ca="1" si="47"/>
        <v>3</v>
      </c>
      <c r="Q72" s="304">
        <f t="shared" ca="1" si="48"/>
        <v>0</v>
      </c>
      <c r="R72" s="306">
        <f t="shared" ca="1" si="49"/>
        <v>0</v>
      </c>
      <c r="S72" s="307">
        <f t="shared" ca="1" si="50"/>
        <v>5.083000000000002</v>
      </c>
      <c r="T72" s="304">
        <f t="shared" ca="1" si="30"/>
        <v>49.86423000000002</v>
      </c>
      <c r="U72" s="311">
        <f t="shared" ca="1" si="31"/>
        <v>0</v>
      </c>
      <c r="V72" s="306">
        <f t="shared" ca="1" si="32"/>
        <v>1.1467241215752983</v>
      </c>
      <c r="W72" s="304">
        <f t="shared" ca="1" si="33"/>
        <v>65.834175794029363</v>
      </c>
      <c r="Y72" s="314" t="str">
        <f t="shared" ca="1" si="51"/>
        <v/>
      </c>
      <c r="Z72" s="315" t="str">
        <f t="shared" ca="1" si="52"/>
        <v/>
      </c>
      <c r="AA72" s="316" t="str">
        <f t="shared" ca="1" si="53"/>
        <v/>
      </c>
      <c r="AC72" s="310" t="e">
        <f t="shared" ca="1" si="54"/>
        <v>#N/A</v>
      </c>
      <c r="AD72" s="323" t="e">
        <f t="shared" ca="1" si="55"/>
        <v>#N/A</v>
      </c>
      <c r="AE72" s="324">
        <f t="shared" ca="1" si="34"/>
        <v>660.07574584780161</v>
      </c>
      <c r="AG72" s="306">
        <f t="shared" ca="1" si="56"/>
        <v>-22.461026633151818</v>
      </c>
      <c r="AH72" s="304">
        <f t="shared" ca="1" si="57"/>
        <v>-12.996136564298217</v>
      </c>
    </row>
    <row r="73" spans="1:34" x14ac:dyDescent="0.2">
      <c r="A73" s="347">
        <f t="shared" ca="1" si="35"/>
        <v>0.01</v>
      </c>
      <c r="B73" s="304">
        <f t="shared" ca="1" si="36"/>
        <v>5.2899999999999849</v>
      </c>
      <c r="D73" s="306">
        <f t="shared" ca="1" si="37"/>
        <v>-3.4075125874680303</v>
      </c>
      <c r="E73" s="307">
        <f t="shared" ca="1" si="38"/>
        <v>-22.305554414805165</v>
      </c>
      <c r="F73" s="304">
        <f t="shared" ca="1" si="39"/>
        <v>22.564328037537198</v>
      </c>
      <c r="G73" s="306">
        <f t="shared" ca="1" si="40"/>
        <v>35.940915034979994</v>
      </c>
      <c r="H73" s="307">
        <f t="shared" ca="1" si="41"/>
        <v>131.69940566121576</v>
      </c>
      <c r="I73" s="304">
        <f t="shared" ca="1" si="42"/>
        <v>136.51550397324519</v>
      </c>
      <c r="J73" s="306">
        <f t="shared" ca="1" si="43"/>
        <v>156.81849556568395</v>
      </c>
      <c r="K73" s="307">
        <f t="shared" ca="1" si="44"/>
        <v>661.39385518213453</v>
      </c>
      <c r="L73" s="304">
        <f t="shared" ca="1" si="29"/>
        <v>679.73073508866048</v>
      </c>
      <c r="M73" s="306">
        <f t="shared" ca="1" si="45"/>
        <v>1.3043824750249295</v>
      </c>
      <c r="N73" s="304">
        <f t="shared" ca="1" si="46"/>
        <v>74.735610689756967</v>
      </c>
      <c r="P73" s="310">
        <f t="shared" ca="1" si="47"/>
        <v>3</v>
      </c>
      <c r="Q73" s="304">
        <f t="shared" ca="1" si="48"/>
        <v>0</v>
      </c>
      <c r="R73" s="306">
        <f t="shared" ca="1" si="49"/>
        <v>0</v>
      </c>
      <c r="S73" s="307">
        <f t="shared" ca="1" si="50"/>
        <v>5.083000000000002</v>
      </c>
      <c r="T73" s="304">
        <f t="shared" ca="1" si="30"/>
        <v>49.86423000000002</v>
      </c>
      <c r="U73" s="311">
        <f t="shared" ca="1" si="31"/>
        <v>0</v>
      </c>
      <c r="V73" s="306">
        <f t="shared" ca="1" si="32"/>
        <v>1.1465728156312258</v>
      </c>
      <c r="W73" s="304">
        <f t="shared" ca="1" si="33"/>
        <v>65.609848156478662</v>
      </c>
      <c r="Y73" s="314" t="str">
        <f t="shared" ca="1" si="51"/>
        <v/>
      </c>
      <c r="Z73" s="315" t="str">
        <f t="shared" ca="1" si="52"/>
        <v/>
      </c>
      <c r="AA73" s="316" t="str">
        <f t="shared" ca="1" si="53"/>
        <v/>
      </c>
      <c r="AC73" s="310" t="e">
        <f t="shared" ca="1" si="54"/>
        <v>#N/A</v>
      </c>
      <c r="AD73" s="323" t="e">
        <f t="shared" ca="1" si="55"/>
        <v>#N/A</v>
      </c>
      <c r="AE73" s="324">
        <f t="shared" ca="1" si="34"/>
        <v>661.39385518213453</v>
      </c>
      <c r="AG73" s="306">
        <f t="shared" ca="1" si="56"/>
        <v>-22.41623813458024</v>
      </c>
      <c r="AH73" s="304">
        <f t="shared" ca="1" si="57"/>
        <v>-12.951834702740378</v>
      </c>
    </row>
    <row r="74" spans="1:34" x14ac:dyDescent="0.2">
      <c r="A74" s="347">
        <f t="shared" ca="1" si="35"/>
        <v>0.01</v>
      </c>
      <c r="B74" s="304">
        <f t="shared" ca="1" si="36"/>
        <v>5.2999999999999847</v>
      </c>
      <c r="D74" s="306">
        <f t="shared" ca="1" si="37"/>
        <v>-3.3982558722747624</v>
      </c>
      <c r="E74" s="307">
        <f t="shared" ca="1" si="38"/>
        <v>-22.262334010632177</v>
      </c>
      <c r="F74" s="304">
        <f t="shared" ca="1" si="39"/>
        <v>22.520205562436594</v>
      </c>
      <c r="G74" s="306">
        <f t="shared" ca="1" si="40"/>
        <v>35.906932476257246</v>
      </c>
      <c r="H74" s="307">
        <f t="shared" ca="1" si="41"/>
        <v>131.47678232110945</v>
      </c>
      <c r="I74" s="304">
        <f t="shared" ca="1" si="42"/>
        <v>136.29179024932827</v>
      </c>
      <c r="J74" s="306">
        <f t="shared" ca="1" si="43"/>
        <v>157.17773480324013</v>
      </c>
      <c r="K74" s="307">
        <f t="shared" ca="1" si="44"/>
        <v>662.70973612204614</v>
      </c>
      <c r="L74" s="304">
        <f t="shared" ca="1" si="29"/>
        <v>681.09399840905201</v>
      </c>
      <c r="M74" s="306">
        <f t="shared" ca="1" si="45"/>
        <v>1.3041929762237441</v>
      </c>
      <c r="N74" s="304">
        <f t="shared" ca="1" si="46"/>
        <v>74.724753208226261</v>
      </c>
      <c r="P74" s="310">
        <f t="shared" ca="1" si="47"/>
        <v>3</v>
      </c>
      <c r="Q74" s="304">
        <f t="shared" ca="1" si="48"/>
        <v>0</v>
      </c>
      <c r="R74" s="306">
        <f t="shared" ca="1" si="49"/>
        <v>0</v>
      </c>
      <c r="S74" s="307">
        <f t="shared" ca="1" si="50"/>
        <v>5.083000000000002</v>
      </c>
      <c r="T74" s="304">
        <f t="shared" ca="1" si="30"/>
        <v>49.86423000000002</v>
      </c>
      <c r="U74" s="311">
        <f t="shared" ca="1" si="31"/>
        <v>0</v>
      </c>
      <c r="V74" s="306">
        <f t="shared" ca="1" si="32"/>
        <v>1.1464217847400426</v>
      </c>
      <c r="W74" s="304">
        <f t="shared" ca="1" si="33"/>
        <v>65.386375015647019</v>
      </c>
      <c r="Y74" s="314" t="str">
        <f t="shared" ca="1" si="51"/>
        <v/>
      </c>
      <c r="Z74" s="315" t="str">
        <f t="shared" ca="1" si="52"/>
        <v/>
      </c>
      <c r="AA74" s="316" t="str">
        <f t="shared" ca="1" si="53"/>
        <v/>
      </c>
      <c r="AC74" s="310" t="e">
        <f t="shared" ca="1" si="54"/>
        <v>#N/A</v>
      </c>
      <c r="AD74" s="323" t="e">
        <f t="shared" ca="1" si="55"/>
        <v>#N/A</v>
      </c>
      <c r="AE74" s="324">
        <f t="shared" ca="1" si="34"/>
        <v>662.70973612204614</v>
      </c>
      <c r="AG74" s="306">
        <f t="shared" ca="1" si="56"/>
        <v>-22.371617102207125</v>
      </c>
      <c r="AH74" s="304">
        <f t="shared" ca="1" si="57"/>
        <v>-12.907701781719188</v>
      </c>
    </row>
    <row r="75" spans="1:34" x14ac:dyDescent="0.2">
      <c r="A75" s="347">
        <f t="shared" ca="1" si="35"/>
        <v>0.01</v>
      </c>
      <c r="B75" s="304">
        <f t="shared" ca="1" si="36"/>
        <v>5.3099999999999845</v>
      </c>
      <c r="D75" s="306">
        <f t="shared" ca="1" si="37"/>
        <v>-3.3890327062908034</v>
      </c>
      <c r="E75" s="307">
        <f t="shared" ca="1" si="38"/>
        <v>-22.21927822778364</v>
      </c>
      <c r="F75" s="304">
        <f t="shared" ca="1" si="39"/>
        <v>22.476251192046437</v>
      </c>
      <c r="G75" s="306">
        <f t="shared" ca="1" si="40"/>
        <v>35.87304214919434</v>
      </c>
      <c r="H75" s="307">
        <f t="shared" ca="1" si="41"/>
        <v>131.25458953883162</v>
      </c>
      <c r="I75" s="304">
        <f t="shared" ca="1" si="42"/>
        <v>136.06852107686422</v>
      </c>
      <c r="J75" s="306">
        <f t="shared" ca="1" si="43"/>
        <v>157.53663467636738</v>
      </c>
      <c r="K75" s="307">
        <f t="shared" ca="1" si="44"/>
        <v>664.02339298134586</v>
      </c>
      <c r="L75" s="304">
        <f t="shared" ca="1" si="29"/>
        <v>682.45502246786498</v>
      </c>
      <c r="M75" s="306">
        <f t="shared" ca="1" si="45"/>
        <v>1.3040030346839804</v>
      </c>
      <c r="N75" s="304">
        <f t="shared" ca="1" si="46"/>
        <v>74.713870359643579</v>
      </c>
      <c r="P75" s="310">
        <f t="shared" ca="1" si="47"/>
        <v>3</v>
      </c>
      <c r="Q75" s="304">
        <f t="shared" ca="1" si="48"/>
        <v>0</v>
      </c>
      <c r="R75" s="306">
        <f t="shared" ca="1" si="49"/>
        <v>0</v>
      </c>
      <c r="S75" s="307">
        <f t="shared" ca="1" si="50"/>
        <v>5.083000000000002</v>
      </c>
      <c r="T75" s="304">
        <f t="shared" ca="1" si="30"/>
        <v>49.86423000000002</v>
      </c>
      <c r="U75" s="311">
        <f t="shared" ca="1" si="31"/>
        <v>0</v>
      </c>
      <c r="V75" s="306">
        <f t="shared" ca="1" si="32"/>
        <v>1.1462710283053168</v>
      </c>
      <c r="W75" s="304">
        <f t="shared" ca="1" si="33"/>
        <v>65.163752169961924</v>
      </c>
      <c r="Y75" s="314" t="str">
        <f t="shared" ca="1" si="51"/>
        <v/>
      </c>
      <c r="Z75" s="315" t="str">
        <f t="shared" ca="1" si="52"/>
        <v/>
      </c>
      <c r="AA75" s="316" t="str">
        <f t="shared" ca="1" si="53"/>
        <v/>
      </c>
      <c r="AC75" s="310" t="e">
        <f t="shared" ca="1" si="54"/>
        <v>#N/A</v>
      </c>
      <c r="AD75" s="323" t="e">
        <f t="shared" ca="1" si="55"/>
        <v>#N/A</v>
      </c>
      <c r="AE75" s="324">
        <f t="shared" ca="1" si="34"/>
        <v>664.02339298134586</v>
      </c>
      <c r="AG75" s="306">
        <f t="shared" ca="1" si="56"/>
        <v>-22.32716269897324</v>
      </c>
      <c r="AH75" s="304">
        <f t="shared" ca="1" si="57"/>
        <v>-12.863736969436749</v>
      </c>
    </row>
    <row r="76" spans="1:34" x14ac:dyDescent="0.2">
      <c r="A76" s="347">
        <f t="shared" ca="1" si="35"/>
        <v>0.01</v>
      </c>
      <c r="B76" s="304">
        <f t="shared" ca="1" si="36"/>
        <v>5.3199999999999843</v>
      </c>
      <c r="D76" s="306">
        <f t="shared" ca="1" si="37"/>
        <v>-3.3798429219079908</v>
      </c>
      <c r="E76" s="307">
        <f t="shared" ca="1" si="38"/>
        <v>-22.176386256726261</v>
      </c>
      <c r="F76" s="304">
        <f t="shared" ca="1" si="39"/>
        <v>22.4324640996991</v>
      </c>
      <c r="G76" s="306">
        <f t="shared" ca="1" si="40"/>
        <v>35.839243719975258</v>
      </c>
      <c r="H76" s="307">
        <f t="shared" ca="1" si="41"/>
        <v>131.03282567626437</v>
      </c>
      <c r="I76" s="304">
        <f t="shared" ca="1" si="42"/>
        <v>135.8456947979069</v>
      </c>
      <c r="J76" s="306">
        <f t="shared" ca="1" si="43"/>
        <v>157.89519610571324</v>
      </c>
      <c r="K76" s="307">
        <f t="shared" ca="1" si="44"/>
        <v>665.3348300574213</v>
      </c>
      <c r="L76" s="304">
        <f t="shared" ca="1" si="29"/>
        <v>683.81381167741802</v>
      </c>
      <c r="M76" s="306">
        <f t="shared" ca="1" si="45"/>
        <v>1.3038126492694389</v>
      </c>
      <c r="N76" s="304">
        <f t="shared" ca="1" si="46"/>
        <v>74.702962078909508</v>
      </c>
      <c r="P76" s="310">
        <f t="shared" ca="1" si="47"/>
        <v>3</v>
      </c>
      <c r="Q76" s="304">
        <f t="shared" ca="1" si="48"/>
        <v>0</v>
      </c>
      <c r="R76" s="306">
        <f t="shared" ca="1" si="49"/>
        <v>0</v>
      </c>
      <c r="S76" s="307">
        <f t="shared" ca="1" si="50"/>
        <v>5.083000000000002</v>
      </c>
      <c r="T76" s="304">
        <f t="shared" ca="1" si="30"/>
        <v>49.86423000000002</v>
      </c>
      <c r="U76" s="311">
        <f t="shared" ca="1" si="31"/>
        <v>0</v>
      </c>
      <c r="V76" s="306">
        <f t="shared" ca="1" si="32"/>
        <v>1.1461205457329553</v>
      </c>
      <c r="W76" s="304">
        <f t="shared" ca="1" si="33"/>
        <v>64.941975444108479</v>
      </c>
      <c r="Y76" s="314" t="str">
        <f t="shared" ca="1" si="51"/>
        <v/>
      </c>
      <c r="Z76" s="315" t="str">
        <f t="shared" ca="1" si="52"/>
        <v/>
      </c>
      <c r="AA76" s="316" t="str">
        <f t="shared" ca="1" si="53"/>
        <v/>
      </c>
      <c r="AC76" s="310" t="e">
        <f t="shared" ca="1" si="54"/>
        <v>#N/A</v>
      </c>
      <c r="AD76" s="323" t="e">
        <f t="shared" ca="1" si="55"/>
        <v>#N/A</v>
      </c>
      <c r="AE76" s="324">
        <f t="shared" ca="1" si="34"/>
        <v>665.3348300574213</v>
      </c>
      <c r="AG76" s="306">
        <f t="shared" ca="1" si="56"/>
        <v>-22.282874092999791</v>
      </c>
      <c r="AH76" s="304">
        <f t="shared" ca="1" si="57"/>
        <v>-12.819939439300001</v>
      </c>
    </row>
    <row r="77" spans="1:34" x14ac:dyDescent="0.2">
      <c r="A77" s="347">
        <f t="shared" ca="1" si="35"/>
        <v>0.01</v>
      </c>
      <c r="B77" s="304">
        <f t="shared" ca="1" si="36"/>
        <v>5.3299999999999841</v>
      </c>
      <c r="D77" s="306">
        <f t="shared" ca="1" si="37"/>
        <v>-3.3706863525630384</v>
      </c>
      <c r="E77" s="307">
        <f t="shared" ca="1" si="38"/>
        <v>-22.133657292985447</v>
      </c>
      <c r="F77" s="304">
        <f t="shared" ca="1" si="39"/>
        <v>22.388843463892513</v>
      </c>
      <c r="G77" s="306">
        <f t="shared" ca="1" si="40"/>
        <v>35.805536856449628</v>
      </c>
      <c r="H77" s="307">
        <f t="shared" ca="1" si="41"/>
        <v>130.81148910333451</v>
      </c>
      <c r="I77" s="304">
        <f t="shared" ca="1" si="42"/>
        <v>135.62330976277778</v>
      </c>
      <c r="J77" s="306">
        <f t="shared" ca="1" si="43"/>
        <v>158.25342000859536</v>
      </c>
      <c r="K77" s="307">
        <f t="shared" ca="1" si="44"/>
        <v>666.64405163131926</v>
      </c>
      <c r="L77" s="304">
        <f t="shared" ca="1" si="29"/>
        <v>685.17037043339667</v>
      </c>
      <c r="M77" s="306">
        <f t="shared" ca="1" si="45"/>
        <v>1.3036218188396078</v>
      </c>
      <c r="N77" s="304">
        <f t="shared" ca="1" si="46"/>
        <v>74.692028300677521</v>
      </c>
      <c r="P77" s="310">
        <f t="shared" ca="1" si="47"/>
        <v>3</v>
      </c>
      <c r="Q77" s="304">
        <f t="shared" ca="1" si="48"/>
        <v>0</v>
      </c>
      <c r="R77" s="306">
        <f t="shared" ca="1" si="49"/>
        <v>0</v>
      </c>
      <c r="S77" s="307">
        <f t="shared" ca="1" si="50"/>
        <v>5.083000000000002</v>
      </c>
      <c r="T77" s="304">
        <f t="shared" ca="1" si="30"/>
        <v>49.86423000000002</v>
      </c>
      <c r="U77" s="311">
        <f t="shared" ca="1" si="31"/>
        <v>0</v>
      </c>
      <c r="V77" s="306">
        <f t="shared" ca="1" si="32"/>
        <v>1.1459703364311919</v>
      </c>
      <c r="W77" s="304">
        <f t="shared" ca="1" si="33"/>
        <v>64.72104068883273</v>
      </c>
      <c r="Y77" s="314" t="str">
        <f t="shared" ca="1" si="51"/>
        <v/>
      </c>
      <c r="Z77" s="315" t="str">
        <f t="shared" ca="1" si="52"/>
        <v/>
      </c>
      <c r="AA77" s="316" t="str">
        <f t="shared" ca="1" si="53"/>
        <v/>
      </c>
      <c r="AC77" s="310" t="e">
        <f t="shared" ca="1" si="54"/>
        <v>#N/A</v>
      </c>
      <c r="AD77" s="323" t="e">
        <f t="shared" ca="1" si="55"/>
        <v>#N/A</v>
      </c>
      <c r="AE77" s="324">
        <f t="shared" ca="1" si="34"/>
        <v>666.64405163131926</v>
      </c>
      <c r="AG77" s="306">
        <f t="shared" ca="1" si="56"/>
        <v>-22.238750457549195</v>
      </c>
      <c r="AH77" s="304">
        <f t="shared" ca="1" si="57"/>
        <v>-12.776308369881656</v>
      </c>
    </row>
    <row r="78" spans="1:34" x14ac:dyDescent="0.2">
      <c r="A78" s="347">
        <f t="shared" ca="1" si="35"/>
        <v>0.01</v>
      </c>
      <c r="B78" s="304">
        <f t="shared" ca="1" si="36"/>
        <v>5.3399999999999839</v>
      </c>
      <c r="D78" s="306">
        <f t="shared" ca="1" si="37"/>
        <v>-3.3615628327296889</v>
      </c>
      <c r="E78" s="307">
        <f t="shared" ca="1" si="38"/>
        <v>-22.091090537107409</v>
      </c>
      <c r="F78" s="304">
        <f t="shared" ca="1" si="39"/>
        <v>22.345388468251478</v>
      </c>
      <c r="G78" s="306">
        <f t="shared" ca="1" si="40"/>
        <v>35.771921228122331</v>
      </c>
      <c r="H78" s="307">
        <f t="shared" ca="1" si="41"/>
        <v>130.59057819796342</v>
      </c>
      <c r="I78" s="304">
        <f t="shared" ca="1" si="42"/>
        <v>135.40136433001473</v>
      </c>
      <c r="J78" s="306">
        <f t="shared" ca="1" si="43"/>
        <v>158.61130729901822</v>
      </c>
      <c r="K78" s="307">
        <f t="shared" ca="1" si="44"/>
        <v>667.95106196782569</v>
      </c>
      <c r="L78" s="304">
        <f t="shared" ca="1" si="29"/>
        <v>686.52470311493505</v>
      </c>
      <c r="M78" s="306">
        <f t="shared" ca="1" si="45"/>
        <v>1.3034305422496435</v>
      </c>
      <c r="N78" s="304">
        <f t="shared" ca="1" si="46"/>
        <v>74.681068959352913</v>
      </c>
      <c r="P78" s="310">
        <f t="shared" ca="1" si="47"/>
        <v>3</v>
      </c>
      <c r="Q78" s="304">
        <f t="shared" ca="1" si="48"/>
        <v>0</v>
      </c>
      <c r="R78" s="306">
        <f t="shared" ca="1" si="49"/>
        <v>0</v>
      </c>
      <c r="S78" s="307">
        <f t="shared" ca="1" si="50"/>
        <v>5.083000000000002</v>
      </c>
      <c r="T78" s="304">
        <f t="shared" ca="1" si="30"/>
        <v>49.86423000000002</v>
      </c>
      <c r="U78" s="311">
        <f t="shared" ca="1" si="31"/>
        <v>0</v>
      </c>
      <c r="V78" s="306">
        <f t="shared" ca="1" si="32"/>
        <v>1.1458203998105769</v>
      </c>
      <c r="W78" s="304">
        <f t="shared" ca="1" si="33"/>
        <v>64.500943780746681</v>
      </c>
      <c r="Y78" s="314" t="str">
        <f t="shared" ca="1" si="51"/>
        <v/>
      </c>
      <c r="Z78" s="315" t="str">
        <f t="shared" ca="1" si="52"/>
        <v/>
      </c>
      <c r="AA78" s="316" t="str">
        <f t="shared" ca="1" si="53"/>
        <v/>
      </c>
      <c r="AC78" s="310" t="e">
        <f t="shared" ca="1" si="54"/>
        <v>#N/A</v>
      </c>
      <c r="AD78" s="323" t="e">
        <f t="shared" ca="1" si="55"/>
        <v>#N/A</v>
      </c>
      <c r="AE78" s="324">
        <f t="shared" ca="1" si="34"/>
        <v>667.95106196782569</v>
      </c>
      <c r="AG78" s="306">
        <f t="shared" ca="1" si="56"/>
        <v>-22.194790970986283</v>
      </c>
      <c r="AH78" s="304">
        <f t="shared" ca="1" si="57"/>
        <v>-12.732842944881508</v>
      </c>
    </row>
    <row r="79" spans="1:34" x14ac:dyDescent="0.2">
      <c r="A79" s="347">
        <f t="shared" ca="1" si="35"/>
        <v>0.01</v>
      </c>
      <c r="B79" s="304">
        <f t="shared" ca="1" si="36"/>
        <v>5.3499999999999837</v>
      </c>
      <c r="D79" s="306">
        <f t="shared" ca="1" si="37"/>
        <v>-3.3524721979109691</v>
      </c>
      <c r="E79" s="307">
        <f t="shared" ca="1" si="38"/>
        <v>-22.048685194621598</v>
      </c>
      <c r="F79" s="304">
        <f t="shared" ca="1" si="39"/>
        <v>22.302098301489295</v>
      </c>
      <c r="G79" s="306">
        <f t="shared" ca="1" si="40"/>
        <v>35.738396506143218</v>
      </c>
      <c r="H79" s="307">
        <f t="shared" ca="1" si="41"/>
        <v>130.3700913460172</v>
      </c>
      <c r="I79" s="304">
        <f t="shared" ca="1" si="42"/>
        <v>135.17985686632153</v>
      </c>
      <c r="J79" s="306">
        <f t="shared" ca="1" si="43"/>
        <v>158.96885888768955</v>
      </c>
      <c r="K79" s="307">
        <f t="shared" ca="1" si="44"/>
        <v>669.25586531554563</v>
      </c>
      <c r="L79" s="304">
        <f t="shared" ca="1" si="29"/>
        <v>687.8768140846978</v>
      </c>
      <c r="M79" s="306">
        <f t="shared" ca="1" si="45"/>
        <v>1.3032388183503523</v>
      </c>
      <c r="N79" s="304">
        <f t="shared" ca="1" si="46"/>
        <v>74.670083989091722</v>
      </c>
      <c r="P79" s="310">
        <f t="shared" ca="1" si="47"/>
        <v>3</v>
      </c>
      <c r="Q79" s="304">
        <f t="shared" ca="1" si="48"/>
        <v>0</v>
      </c>
      <c r="R79" s="306">
        <f t="shared" ca="1" si="49"/>
        <v>0</v>
      </c>
      <c r="S79" s="307">
        <f t="shared" ca="1" si="50"/>
        <v>5.083000000000002</v>
      </c>
      <c r="T79" s="304">
        <f t="shared" ca="1" si="30"/>
        <v>49.86423000000002</v>
      </c>
      <c r="U79" s="311">
        <f t="shared" ca="1" si="31"/>
        <v>0</v>
      </c>
      <c r="V79" s="306">
        <f t="shared" ca="1" si="32"/>
        <v>1.1456707352839646</v>
      </c>
      <c r="W79" s="304">
        <f t="shared" ca="1" si="33"/>
        <v>64.281680622134957</v>
      </c>
      <c r="Y79" s="314" t="str">
        <f t="shared" ca="1" si="51"/>
        <v/>
      </c>
      <c r="Z79" s="315" t="str">
        <f t="shared" ca="1" si="52"/>
        <v/>
      </c>
      <c r="AA79" s="316" t="str">
        <f t="shared" ca="1" si="53"/>
        <v/>
      </c>
      <c r="AC79" s="310" t="e">
        <f t="shared" ca="1" si="54"/>
        <v>#N/A</v>
      </c>
      <c r="AD79" s="323" t="e">
        <f t="shared" ca="1" si="55"/>
        <v>#N/A</v>
      </c>
      <c r="AE79" s="324">
        <f t="shared" ca="1" si="34"/>
        <v>669.25586531554563</v>
      </c>
      <c r="AG79" s="306">
        <f t="shared" ca="1" si="56"/>
        <v>-22.150994816739782</v>
      </c>
      <c r="AH79" s="304">
        <f t="shared" ca="1" si="57"/>
        <v>-12.689542353088068</v>
      </c>
    </row>
    <row r="80" spans="1:34" x14ac:dyDescent="0.2">
      <c r="A80" s="347">
        <f t="shared" ca="1" si="35"/>
        <v>0.01</v>
      </c>
      <c r="B80" s="304">
        <f t="shared" ca="1" si="36"/>
        <v>5.3599999999999834</v>
      </c>
      <c r="D80" s="306">
        <f t="shared" ca="1" si="37"/>
        <v>-3.3434142846314829</v>
      </c>
      <c r="E80" s="307">
        <f t="shared" ca="1" si="38"/>
        <v>-22.006440476003444</v>
      </c>
      <c r="F80" s="304">
        <f t="shared" ca="1" si="39"/>
        <v>22.258972157369723</v>
      </c>
      <c r="G80" s="306">
        <f t="shared" ca="1" si="40"/>
        <v>35.7049623632969</v>
      </c>
      <c r="H80" s="307">
        <f t="shared" ca="1" si="41"/>
        <v>130.15002694125718</v>
      </c>
      <c r="I80" s="304">
        <f t="shared" ca="1" si="42"/>
        <v>134.95878574651752</v>
      </c>
      <c r="J80" s="306">
        <f t="shared" ca="1" si="43"/>
        <v>159.32607568203676</v>
      </c>
      <c r="K80" s="307">
        <f t="shared" ca="1" si="44"/>
        <v>670.55846590698195</v>
      </c>
      <c r="L80" s="304">
        <f t="shared" ca="1" si="29"/>
        <v>689.22670768896</v>
      </c>
      <c r="M80" s="306">
        <f t="shared" ca="1" si="45"/>
        <v>1.3030466459881709</v>
      </c>
      <c r="N80" s="304">
        <f t="shared" ca="1" si="46"/>
        <v>74.659073323799674</v>
      </c>
      <c r="P80" s="310">
        <f t="shared" ca="1" si="47"/>
        <v>3</v>
      </c>
      <c r="Q80" s="304">
        <f t="shared" ca="1" si="48"/>
        <v>0</v>
      </c>
      <c r="R80" s="306">
        <f t="shared" ca="1" si="49"/>
        <v>0</v>
      </c>
      <c r="S80" s="307">
        <f t="shared" ca="1" si="50"/>
        <v>5.083000000000002</v>
      </c>
      <c r="T80" s="304">
        <f t="shared" ca="1" si="30"/>
        <v>49.86423000000002</v>
      </c>
      <c r="U80" s="311">
        <f t="shared" ca="1" si="31"/>
        <v>0</v>
      </c>
      <c r="V80" s="306">
        <f t="shared" ca="1" si="32"/>
        <v>1.1455213422665007</v>
      </c>
      <c r="W80" s="304">
        <f t="shared" ca="1" si="33"/>
        <v>64.06324714076311</v>
      </c>
      <c r="Y80" s="314" t="str">
        <f t="shared" ca="1" si="51"/>
        <v/>
      </c>
      <c r="Z80" s="315" t="str">
        <f t="shared" ca="1" si="52"/>
        <v/>
      </c>
      <c r="AA80" s="316" t="str">
        <f t="shared" ca="1" si="53"/>
        <v/>
      </c>
      <c r="AC80" s="310" t="e">
        <f t="shared" ca="1" si="54"/>
        <v>#N/A</v>
      </c>
      <c r="AD80" s="323" t="e">
        <f t="shared" ca="1" si="55"/>
        <v>#N/A</v>
      </c>
      <c r="AE80" s="324">
        <f t="shared" ca="1" si="34"/>
        <v>670.55846590698195</v>
      </c>
      <c r="AG80" s="306">
        <f t="shared" ca="1" si="56"/>
        <v>-22.10736118326416</v>
      </c>
      <c r="AH80" s="304">
        <f t="shared" ca="1" si="57"/>
        <v>-12.646405788340534</v>
      </c>
    </row>
    <row r="81" spans="1:34" x14ac:dyDescent="0.2">
      <c r="A81" s="347">
        <f t="shared" ca="1" si="35"/>
        <v>0.01</v>
      </c>
      <c r="B81" s="304">
        <f t="shared" ca="1" si="36"/>
        <v>5.3699999999999832</v>
      </c>
      <c r="D81" s="306">
        <f t="shared" ca="1" si="37"/>
        <v>-3.3343889304297871</v>
      </c>
      <c r="E81" s="307">
        <f t="shared" ca="1" si="38"/>
        <v>-21.964355596637432</v>
      </c>
      <c r="F81" s="304">
        <f t="shared" ca="1" si="39"/>
        <v>22.216009234669283</v>
      </c>
      <c r="G81" s="306">
        <f t="shared" ca="1" si="40"/>
        <v>35.671618473992602</v>
      </c>
      <c r="H81" s="307">
        <f t="shared" ca="1" si="41"/>
        <v>129.93038338529081</v>
      </c>
      <c r="I81" s="304">
        <f t="shared" ca="1" si="42"/>
        <v>134.73814935348764</v>
      </c>
      <c r="J81" s="306">
        <f t="shared" ca="1" si="43"/>
        <v>159.68295858622321</v>
      </c>
      <c r="K81" s="307">
        <f t="shared" ca="1" si="44"/>
        <v>671.85886795861472</v>
      </c>
      <c r="L81" s="304">
        <f t="shared" ca="1" si="29"/>
        <v>690.5743882576885</v>
      </c>
      <c r="M81" s="306">
        <f t="shared" ca="1" si="45"/>
        <v>1.3028540240051476</v>
      </c>
      <c r="N81" s="304">
        <f t="shared" ca="1" si="46"/>
        <v>74.648036897131007</v>
      </c>
      <c r="P81" s="310">
        <f t="shared" ca="1" si="47"/>
        <v>3</v>
      </c>
      <c r="Q81" s="304">
        <f t="shared" ca="1" si="48"/>
        <v>0</v>
      </c>
      <c r="R81" s="306">
        <f t="shared" ca="1" si="49"/>
        <v>0</v>
      </c>
      <c r="S81" s="307">
        <f t="shared" ca="1" si="50"/>
        <v>5.083000000000002</v>
      </c>
      <c r="T81" s="304">
        <f t="shared" ca="1" si="30"/>
        <v>49.86423000000002</v>
      </c>
      <c r="U81" s="311">
        <f t="shared" ca="1" si="31"/>
        <v>0</v>
      </c>
      <c r="V81" s="306">
        <f t="shared" ca="1" si="32"/>
        <v>1.1453722201756134</v>
      </c>
      <c r="W81" s="304">
        <f t="shared" ca="1" si="33"/>
        <v>63.845639289687689</v>
      </c>
      <c r="Y81" s="314" t="str">
        <f t="shared" ca="1" si="51"/>
        <v/>
      </c>
      <c r="Z81" s="315" t="str">
        <f t="shared" ca="1" si="52"/>
        <v/>
      </c>
      <c r="AA81" s="316" t="str">
        <f t="shared" ca="1" si="53"/>
        <v/>
      </c>
      <c r="AC81" s="310" t="e">
        <f t="shared" ca="1" si="54"/>
        <v>#N/A</v>
      </c>
      <c r="AD81" s="323" t="e">
        <f t="shared" ca="1" si="55"/>
        <v>#N/A</v>
      </c>
      <c r="AE81" s="324">
        <f t="shared" ca="1" si="34"/>
        <v>671.85886795861472</v>
      </c>
      <c r="AG81" s="306">
        <f t="shared" ca="1" si="56"/>
        <v>-22.06388926400178</v>
      </c>
      <c r="AH81" s="304">
        <f t="shared" ca="1" si="57"/>
        <v>-12.603432449491065</v>
      </c>
    </row>
    <row r="82" spans="1:34" x14ac:dyDescent="0.2">
      <c r="A82" s="347">
        <f t="shared" ca="1" si="35"/>
        <v>0.01</v>
      </c>
      <c r="B82" s="304">
        <f t="shared" ca="1" si="36"/>
        <v>5.379999999999983</v>
      </c>
      <c r="D82" s="306">
        <f t="shared" ca="1" si="37"/>
        <v>-3.325395973850835</v>
      </c>
      <c r="E82" s="307">
        <f t="shared" ca="1" si="38"/>
        <v>-21.922429776780504</v>
      </c>
      <c r="F82" s="304">
        <f t="shared" ca="1" si="39"/>
        <v>22.17320873713987</v>
      </c>
      <c r="G82" s="306">
        <f t="shared" ca="1" si="40"/>
        <v>35.638364514254093</v>
      </c>
      <c r="H82" s="307">
        <f t="shared" ca="1" si="41"/>
        <v>129.71115908752301</v>
      </c>
      <c r="I82" s="304">
        <f t="shared" ca="1" si="42"/>
        <v>134.51794607813321</v>
      </c>
      <c r="J82" s="306">
        <f t="shared" ca="1" si="43"/>
        <v>160.03950850116445</v>
      </c>
      <c r="K82" s="307">
        <f t="shared" ca="1" si="44"/>
        <v>673.15707567097877</v>
      </c>
      <c r="L82" s="304">
        <f t="shared" ca="1" si="29"/>
        <v>691.91986010462097</v>
      </c>
      <c r="M82" s="306">
        <f t="shared" ca="1" si="45"/>
        <v>1.3026609512389231</v>
      </c>
      <c r="N82" s="304">
        <f t="shared" ca="1" si="46"/>
        <v>74.636974642487417</v>
      </c>
      <c r="P82" s="310">
        <f t="shared" ca="1" si="47"/>
        <v>3</v>
      </c>
      <c r="Q82" s="304">
        <f t="shared" ca="1" si="48"/>
        <v>0</v>
      </c>
      <c r="R82" s="306">
        <f t="shared" ca="1" si="49"/>
        <v>0</v>
      </c>
      <c r="S82" s="307">
        <f t="shared" ca="1" si="50"/>
        <v>5.083000000000002</v>
      </c>
      <c r="T82" s="304">
        <f t="shared" ca="1" si="30"/>
        <v>49.86423000000002</v>
      </c>
      <c r="U82" s="311">
        <f t="shared" ca="1" si="31"/>
        <v>0</v>
      </c>
      <c r="V82" s="306">
        <f t="shared" ca="1" si="32"/>
        <v>1.1452233684309989</v>
      </c>
      <c r="W82" s="304">
        <f t="shared" ca="1" si="33"/>
        <v>63.628853047068077</v>
      </c>
      <c r="Y82" s="314" t="str">
        <f t="shared" ca="1" si="51"/>
        <v/>
      </c>
      <c r="Z82" s="315" t="str">
        <f t="shared" ca="1" si="52"/>
        <v/>
      </c>
      <c r="AA82" s="316" t="str">
        <f t="shared" ca="1" si="53"/>
        <v/>
      </c>
      <c r="AC82" s="310" t="e">
        <f t="shared" ca="1" si="54"/>
        <v>#N/A</v>
      </c>
      <c r="AD82" s="323" t="e">
        <f t="shared" ca="1" si="55"/>
        <v>#N/A</v>
      </c>
      <c r="AE82" s="324">
        <f t="shared" ca="1" si="34"/>
        <v>673.15707567097877</v>
      </c>
      <c r="AG82" s="306">
        <f t="shared" ca="1" si="56"/>
        <v>-22.020578257345377</v>
      </c>
      <c r="AH82" s="304">
        <f t="shared" ca="1" si="57"/>
        <v>-12.560621540367434</v>
      </c>
    </row>
    <row r="83" spans="1:34" x14ac:dyDescent="0.2">
      <c r="A83" s="347">
        <f t="shared" ca="1" si="35"/>
        <v>0.01</v>
      </c>
      <c r="B83" s="304">
        <f t="shared" ca="1" si="36"/>
        <v>5.3899999999999828</v>
      </c>
      <c r="D83" s="306">
        <f t="shared" ca="1" si="37"/>
        <v>-3.3164352544384839</v>
      </c>
      <c r="E83" s="307">
        <f t="shared" ca="1" si="38"/>
        <v>-21.880662241525812</v>
      </c>
      <c r="F83" s="304">
        <f t="shared" ca="1" si="39"/>
        <v>22.130569873471757</v>
      </c>
      <c r="G83" s="306">
        <f t="shared" ca="1" si="40"/>
        <v>35.60520016170971</v>
      </c>
      <c r="H83" s="307">
        <f t="shared" ca="1" si="41"/>
        <v>129.49235246510776</v>
      </c>
      <c r="I83" s="304">
        <f t="shared" ca="1" si="42"/>
        <v>134.29817431932241</v>
      </c>
      <c r="J83" s="306">
        <f t="shared" ca="1" si="43"/>
        <v>160.39572632454426</v>
      </c>
      <c r="K83" s="307">
        <f t="shared" ca="1" si="44"/>
        <v>674.45309322874198</v>
      </c>
      <c r="L83" s="304">
        <f t="shared" ca="1" si="29"/>
        <v>693.26312752734532</v>
      </c>
      <c r="M83" s="306">
        <f t="shared" ca="1" si="45"/>
        <v>1.302467426522711</v>
      </c>
      <c r="N83" s="304">
        <f t="shared" ca="1" si="46"/>
        <v>74.625886493016992</v>
      </c>
      <c r="P83" s="310">
        <f t="shared" ca="1" si="47"/>
        <v>3</v>
      </c>
      <c r="Q83" s="304">
        <f t="shared" ca="1" si="48"/>
        <v>0</v>
      </c>
      <c r="R83" s="306">
        <f t="shared" ca="1" si="49"/>
        <v>0</v>
      </c>
      <c r="S83" s="307">
        <f t="shared" ca="1" si="50"/>
        <v>5.083000000000002</v>
      </c>
      <c r="T83" s="304">
        <f t="shared" ca="1" si="30"/>
        <v>49.86423000000002</v>
      </c>
      <c r="U83" s="311">
        <f t="shared" ca="1" si="31"/>
        <v>0</v>
      </c>
      <c r="V83" s="306">
        <f t="shared" ca="1" si="32"/>
        <v>1.145074786454612</v>
      </c>
      <c r="W83" s="304">
        <f t="shared" ca="1" si="33"/>
        <v>63.412884415979555</v>
      </c>
      <c r="Y83" s="314" t="str">
        <f t="shared" ca="1" si="51"/>
        <v/>
      </c>
      <c r="Z83" s="315" t="str">
        <f t="shared" ca="1" si="52"/>
        <v/>
      </c>
      <c r="AA83" s="316" t="str">
        <f t="shared" ca="1" si="53"/>
        <v/>
      </c>
      <c r="AC83" s="310" t="e">
        <f t="shared" ca="1" si="54"/>
        <v>#N/A</v>
      </c>
      <c r="AD83" s="323" t="e">
        <f t="shared" ca="1" si="55"/>
        <v>#N/A</v>
      </c>
      <c r="AE83" s="324">
        <f t="shared" ca="1" si="34"/>
        <v>674.45309322874198</v>
      </c>
      <c r="AG83" s="306">
        <f t="shared" ca="1" si="56"/>
        <v>-21.977427366600939</v>
      </c>
      <c r="AH83" s="304">
        <f t="shared" ca="1" si="57"/>
        <v>-12.517972269735994</v>
      </c>
    </row>
    <row r="84" spans="1:34" x14ac:dyDescent="0.2">
      <c r="A84" s="347">
        <f t="shared" ca="1" si="35"/>
        <v>0.01</v>
      </c>
      <c r="B84" s="304">
        <f t="shared" ca="1" si="36"/>
        <v>5.3999999999999826</v>
      </c>
      <c r="D84" s="306">
        <f t="shared" ca="1" si="37"/>
        <v>-3.3075066127280559</v>
      </c>
      <c r="E84" s="307">
        <f t="shared" ca="1" si="38"/>
        <v>-21.839052220766675</v>
      </c>
      <c r="F84" s="304">
        <f t="shared" ca="1" si="39"/>
        <v>22.088091857256789</v>
      </c>
      <c r="G84" s="306">
        <f t="shared" ca="1" si="40"/>
        <v>35.572125095582429</v>
      </c>
      <c r="H84" s="307">
        <f t="shared" ca="1" si="41"/>
        <v>129.27396194290009</v>
      </c>
      <c r="I84" s="304">
        <f t="shared" ca="1" si="42"/>
        <v>134.07883248384192</v>
      </c>
      <c r="J84" s="306">
        <f t="shared" ca="1" si="43"/>
        <v>160.75161295083072</v>
      </c>
      <c r="K84" s="307">
        <f t="shared" ca="1" si="44"/>
        <v>675.74692480078204</v>
      </c>
      <c r="L84" s="304">
        <f t="shared" ca="1" si="29"/>
        <v>694.60419480737914</v>
      </c>
      <c r="M84" s="306">
        <f t="shared" ca="1" si="45"/>
        <v>1.3022734486852787</v>
      </c>
      <c r="N84" s="304">
        <f t="shared" ca="1" si="46"/>
        <v>74.614772381613051</v>
      </c>
      <c r="P84" s="310">
        <f t="shared" ca="1" si="47"/>
        <v>3</v>
      </c>
      <c r="Q84" s="304">
        <f t="shared" ca="1" si="48"/>
        <v>0</v>
      </c>
      <c r="R84" s="306">
        <f t="shared" ca="1" si="49"/>
        <v>0</v>
      </c>
      <c r="S84" s="307">
        <f t="shared" ca="1" si="50"/>
        <v>5.083000000000002</v>
      </c>
      <c r="T84" s="304">
        <f t="shared" ca="1" si="30"/>
        <v>49.86423000000002</v>
      </c>
      <c r="U84" s="311">
        <f t="shared" ca="1" si="31"/>
        <v>0</v>
      </c>
      <c r="V84" s="306">
        <f t="shared" ca="1" si="32"/>
        <v>1.1449264736706546</v>
      </c>
      <c r="W84" s="304">
        <f t="shared" ca="1" si="33"/>
        <v>63.19772942422864</v>
      </c>
      <c r="Y84" s="314" t="str">
        <f t="shared" ca="1" si="51"/>
        <v/>
      </c>
      <c r="Z84" s="315" t="str">
        <f t="shared" ca="1" si="52"/>
        <v/>
      </c>
      <c r="AA84" s="316" t="str">
        <f t="shared" ca="1" si="53"/>
        <v/>
      </c>
      <c r="AC84" s="310" t="e">
        <f t="shared" ca="1" si="54"/>
        <v>#N/A</v>
      </c>
      <c r="AD84" s="323" t="e">
        <f t="shared" ca="1" si="55"/>
        <v>#N/A</v>
      </c>
      <c r="AE84" s="324">
        <f t="shared" ca="1" si="34"/>
        <v>675.74692480078204</v>
      </c>
      <c r="AG84" s="306">
        <f t="shared" ca="1" si="56"/>
        <v>-21.934435799950762</v>
      </c>
      <c r="AH84" s="304">
        <f t="shared" ca="1" si="57"/>
        <v>-12.475483851264908</v>
      </c>
    </row>
    <row r="85" spans="1:34" x14ac:dyDescent="0.2">
      <c r="A85" s="347">
        <f t="shared" ca="1" si="35"/>
        <v>0.01</v>
      </c>
      <c r="B85" s="304">
        <f t="shared" ca="1" si="36"/>
        <v>5.4099999999999824</v>
      </c>
      <c r="D85" s="306">
        <f t="shared" ca="1" si="37"/>
        <v>-3.2986098902389913</v>
      </c>
      <c r="E85" s="307">
        <f t="shared" ca="1" si="38"/>
        <v>-21.797598949161049</v>
      </c>
      <c r="F85" s="304">
        <f t="shared" ca="1" si="39"/>
        <v>22.045773906952082</v>
      </c>
      <c r="G85" s="306">
        <f t="shared" ca="1" si="40"/>
        <v>35.539138996680038</v>
      </c>
      <c r="H85" s="307">
        <f t="shared" ca="1" si="41"/>
        <v>129.05598595340848</v>
      </c>
      <c r="I85" s="304">
        <f t="shared" ca="1" si="42"/>
        <v>133.85991898634822</v>
      </c>
      <c r="J85" s="306">
        <f t="shared" ca="1" si="43"/>
        <v>161.10716927129204</v>
      </c>
      <c r="K85" s="307">
        <f t="shared" ca="1" si="44"/>
        <v>677.03857454026354</v>
      </c>
      <c r="L85" s="304">
        <f t="shared" ca="1" si="29"/>
        <v>695.94306621024737</v>
      </c>
      <c r="M85" s="306">
        <f t="shared" ca="1" si="45"/>
        <v>1.3020790165509279</v>
      </c>
      <c r="N85" s="304">
        <f t="shared" ca="1" si="46"/>
        <v>74.603632240913029</v>
      </c>
      <c r="P85" s="310">
        <f t="shared" ca="1" si="47"/>
        <v>3</v>
      </c>
      <c r="Q85" s="304">
        <f t="shared" ca="1" si="48"/>
        <v>0</v>
      </c>
      <c r="R85" s="306">
        <f t="shared" ca="1" si="49"/>
        <v>0</v>
      </c>
      <c r="S85" s="307">
        <f t="shared" ca="1" si="50"/>
        <v>5.083000000000002</v>
      </c>
      <c r="T85" s="304">
        <f t="shared" ca="1" si="30"/>
        <v>49.86423000000002</v>
      </c>
      <c r="U85" s="311">
        <f t="shared" ca="1" si="31"/>
        <v>0</v>
      </c>
      <c r="V85" s="306">
        <f t="shared" ca="1" si="32"/>
        <v>1.1447784295055645</v>
      </c>
      <c r="W85" s="304">
        <f t="shared" ca="1" si="33"/>
        <v>62.983384124169383</v>
      </c>
      <c r="Y85" s="314" t="str">
        <f t="shared" ca="1" si="51"/>
        <v/>
      </c>
      <c r="Z85" s="315" t="str">
        <f t="shared" ca="1" si="52"/>
        <v/>
      </c>
      <c r="AA85" s="316" t="str">
        <f t="shared" ca="1" si="53"/>
        <v/>
      </c>
      <c r="AC85" s="310" t="e">
        <f t="shared" ca="1" si="54"/>
        <v>#N/A</v>
      </c>
      <c r="AD85" s="323" t="e">
        <f t="shared" ca="1" si="55"/>
        <v>#N/A</v>
      </c>
      <c r="AE85" s="324">
        <f t="shared" ca="1" si="34"/>
        <v>677.03857454026354</v>
      </c>
      <c r="AG85" s="306">
        <f t="shared" ca="1" si="56"/>
        <v>-21.891602770417002</v>
      </c>
      <c r="AH85" s="304">
        <f t="shared" ca="1" si="57"/>
        <v>-12.433155503487825</v>
      </c>
    </row>
    <row r="86" spans="1:34" x14ac:dyDescent="0.2">
      <c r="A86" s="347">
        <f t="shared" ca="1" si="35"/>
        <v>0.01</v>
      </c>
      <c r="B86" s="304">
        <f t="shared" ca="1" si="36"/>
        <v>5.4199999999999822</v>
      </c>
      <c r="D86" s="306">
        <f t="shared" ca="1" si="37"/>
        <v>-3.2897449294675343</v>
      </c>
      <c r="E86" s="307">
        <f t="shared" ca="1" si="38"/>
        <v>-21.756301666096086</v>
      </c>
      <c r="F86" s="304">
        <f t="shared" ca="1" si="39"/>
        <v>22.003615245843868</v>
      </c>
      <c r="G86" s="306">
        <f t="shared" ca="1" si="40"/>
        <v>35.506241547385365</v>
      </c>
      <c r="H86" s="307">
        <f t="shared" ca="1" si="41"/>
        <v>128.83842293674752</v>
      </c>
      <c r="I86" s="304">
        <f t="shared" ca="1" si="42"/>
        <v>133.64143224931968</v>
      </c>
      <c r="J86" s="306">
        <f t="shared" ca="1" si="43"/>
        <v>161.46239617401235</v>
      </c>
      <c r="K86" s="307">
        <f t="shared" ca="1" si="44"/>
        <v>678.32804658471434</v>
      </c>
      <c r="L86" s="304">
        <f t="shared" ca="1" si="29"/>
        <v>697.27974598556079</v>
      </c>
      <c r="M86" s="306">
        <f t="shared" ca="1" si="45"/>
        <v>1.3018841289394747</v>
      </c>
      <c r="N86" s="304">
        <f t="shared" ca="1" si="46"/>
        <v>74.592466003297375</v>
      </c>
      <c r="P86" s="310">
        <f t="shared" ca="1" si="47"/>
        <v>3</v>
      </c>
      <c r="Q86" s="304">
        <f t="shared" ca="1" si="48"/>
        <v>0</v>
      </c>
      <c r="R86" s="306">
        <f t="shared" ca="1" si="49"/>
        <v>0</v>
      </c>
      <c r="S86" s="307">
        <f t="shared" ca="1" si="50"/>
        <v>5.083000000000002</v>
      </c>
      <c r="T86" s="304">
        <f t="shared" ca="1" si="30"/>
        <v>49.86423000000002</v>
      </c>
      <c r="U86" s="311">
        <f t="shared" ca="1" si="31"/>
        <v>0</v>
      </c>
      <c r="V86" s="306">
        <f t="shared" ca="1" si="32"/>
        <v>1.1446306533880031</v>
      </c>
      <c r="W86" s="304">
        <f t="shared" ca="1" si="33"/>
        <v>62.769844592521551</v>
      </c>
      <c r="Y86" s="314" t="str">
        <f t="shared" ca="1" si="51"/>
        <v/>
      </c>
      <c r="Z86" s="315" t="str">
        <f t="shared" ca="1" si="52"/>
        <v/>
      </c>
      <c r="AA86" s="316" t="str">
        <f t="shared" ca="1" si="53"/>
        <v/>
      </c>
      <c r="AC86" s="310" t="e">
        <f t="shared" ca="1" si="54"/>
        <v>#N/A</v>
      </c>
      <c r="AD86" s="323" t="e">
        <f t="shared" ca="1" si="55"/>
        <v>#N/A</v>
      </c>
      <c r="AE86" s="324">
        <f t="shared" ca="1" si="34"/>
        <v>678.32804658471434</v>
      </c>
      <c r="AG86" s="306">
        <f t="shared" ca="1" si="56"/>
        <v>-21.848927495825397</v>
      </c>
      <c r="AH86" s="304">
        <f t="shared" ca="1" si="57"/>
        <v>-12.390986449767727</v>
      </c>
    </row>
    <row r="87" spans="1:34" x14ac:dyDescent="0.2">
      <c r="A87" s="347">
        <f t="shared" ca="1" si="35"/>
        <v>0.01</v>
      </c>
      <c r="B87" s="304">
        <f t="shared" ca="1" si="36"/>
        <v>5.429999999999982</v>
      </c>
      <c r="D87" s="306">
        <f t="shared" ca="1" si="37"/>
        <v>-3.2809115738794996</v>
      </c>
      <c r="E87" s="307">
        <f t="shared" ca="1" si="38"/>
        <v>-21.715159615653114</v>
      </c>
      <c r="F87" s="304">
        <f t="shared" ca="1" si="39"/>
        <v>21.961615102011699</v>
      </c>
      <c r="G87" s="306">
        <f t="shared" ca="1" si="40"/>
        <v>35.473432431646572</v>
      </c>
      <c r="H87" s="307">
        <f t="shared" ca="1" si="41"/>
        <v>128.62127134059099</v>
      </c>
      <c r="I87" s="304">
        <f t="shared" ca="1" si="42"/>
        <v>133.42337070300889</v>
      </c>
      <c r="J87" s="306">
        <f t="shared" ca="1" si="43"/>
        <v>161.81729454390751</v>
      </c>
      <c r="K87" s="307">
        <f t="shared" ca="1" si="44"/>
        <v>679.61534505610109</v>
      </c>
      <c r="L87" s="304">
        <f t="shared" ca="1" si="29"/>
        <v>698.61423836709275</v>
      </c>
      <c r="M87" s="306">
        <f t="shared" ca="1" si="45"/>
        <v>1.3016887846662302</v>
      </c>
      <c r="N87" s="304">
        <f t="shared" ca="1" si="46"/>
        <v>74.581273600888423</v>
      </c>
      <c r="P87" s="310">
        <f t="shared" ca="1" si="47"/>
        <v>3</v>
      </c>
      <c r="Q87" s="304">
        <f t="shared" ca="1" si="48"/>
        <v>0</v>
      </c>
      <c r="R87" s="306">
        <f t="shared" ca="1" si="49"/>
        <v>0</v>
      </c>
      <c r="S87" s="307">
        <f t="shared" ca="1" si="50"/>
        <v>5.083000000000002</v>
      </c>
      <c r="T87" s="304">
        <f t="shared" ca="1" si="30"/>
        <v>49.86423000000002</v>
      </c>
      <c r="U87" s="311">
        <f t="shared" ca="1" si="31"/>
        <v>0</v>
      </c>
      <c r="V87" s="306">
        <f t="shared" ca="1" si="32"/>
        <v>1.144483144748845</v>
      </c>
      <c r="W87" s="304">
        <f t="shared" ca="1" si="33"/>
        <v>62.557106930190486</v>
      </c>
      <c r="Y87" s="314" t="str">
        <f t="shared" ca="1" si="51"/>
        <v/>
      </c>
      <c r="Z87" s="315" t="str">
        <f t="shared" ca="1" si="52"/>
        <v/>
      </c>
      <c r="AA87" s="316" t="str">
        <f t="shared" ca="1" si="53"/>
        <v/>
      </c>
      <c r="AC87" s="310" t="e">
        <f t="shared" ca="1" si="54"/>
        <v>#N/A</v>
      </c>
      <c r="AD87" s="323" t="e">
        <f t="shared" ca="1" si="55"/>
        <v>#N/A</v>
      </c>
      <c r="AE87" s="324">
        <f t="shared" ca="1" si="34"/>
        <v>679.61534505610109</v>
      </c>
      <c r="AG87" s="306">
        <f t="shared" ca="1" si="56"/>
        <v>-21.806409198769337</v>
      </c>
      <c r="AH87" s="304">
        <f t="shared" ca="1" si="57"/>
        <v>-12.34897591826117</v>
      </c>
    </row>
    <row r="88" spans="1:34" x14ac:dyDescent="0.2">
      <c r="A88" s="347">
        <f t="shared" ca="1" si="35"/>
        <v>0.01</v>
      </c>
      <c r="B88" s="304">
        <f t="shared" ca="1" si="36"/>
        <v>5.4399999999999817</v>
      </c>
      <c r="D88" s="306">
        <f t="shared" ca="1" si="37"/>
        <v>-3.2721096679030999</v>
      </c>
      <c r="E88" s="307">
        <f t="shared" ca="1" si="38"/>
        <v>-21.674172046572956</v>
      </c>
      <c r="F88" s="304">
        <f t="shared" ca="1" si="39"/>
        <v>21.919772708293063</v>
      </c>
      <c r="G88" s="306">
        <f t="shared" ca="1" si="40"/>
        <v>35.440711334967538</v>
      </c>
      <c r="H88" s="307">
        <f t="shared" ca="1" si="41"/>
        <v>128.40452962012526</v>
      </c>
      <c r="I88" s="304">
        <f t="shared" ca="1" si="42"/>
        <v>133.20573278539524</v>
      </c>
      <c r="J88" s="306">
        <f t="shared" ca="1" si="43"/>
        <v>162.17186526274057</v>
      </c>
      <c r="K88" s="307">
        <f t="shared" ca="1" si="44"/>
        <v>680.90047406090468</v>
      </c>
      <c r="L88" s="304">
        <f t="shared" ca="1" si="29"/>
        <v>699.94654757285662</v>
      </c>
      <c r="M88" s="306">
        <f t="shared" ca="1" si="45"/>
        <v>1.3014929825419803</v>
      </c>
      <c r="N88" s="304">
        <f t="shared" ca="1" si="46"/>
        <v>74.570054965549204</v>
      </c>
      <c r="P88" s="310">
        <f t="shared" ca="1" si="47"/>
        <v>3</v>
      </c>
      <c r="Q88" s="304">
        <f t="shared" ca="1" si="48"/>
        <v>0</v>
      </c>
      <c r="R88" s="306">
        <f t="shared" ca="1" si="49"/>
        <v>0</v>
      </c>
      <c r="S88" s="307">
        <f t="shared" ca="1" si="50"/>
        <v>5.083000000000002</v>
      </c>
      <c r="T88" s="304">
        <f t="shared" ca="1" si="30"/>
        <v>49.86423000000002</v>
      </c>
      <c r="U88" s="311">
        <f t="shared" ca="1" si="31"/>
        <v>0</v>
      </c>
      <c r="V88" s="306">
        <f t="shared" ca="1" si="32"/>
        <v>1.1443359030211684</v>
      </c>
      <c r="W88" s="304">
        <f t="shared" ca="1" si="33"/>
        <v>62.345167262088282</v>
      </c>
      <c r="Y88" s="314" t="str">
        <f t="shared" ca="1" si="51"/>
        <v/>
      </c>
      <c r="Z88" s="315" t="str">
        <f t="shared" ca="1" si="52"/>
        <v/>
      </c>
      <c r="AA88" s="316" t="str">
        <f t="shared" ca="1" si="53"/>
        <v/>
      </c>
      <c r="AC88" s="310" t="e">
        <f t="shared" ca="1" si="54"/>
        <v>#N/A</v>
      </c>
      <c r="AD88" s="323" t="e">
        <f t="shared" ca="1" si="55"/>
        <v>#N/A</v>
      </c>
      <c r="AE88" s="324">
        <f t="shared" ca="1" si="34"/>
        <v>680.90047406090468</v>
      </c>
      <c r="AG88" s="306">
        <f t="shared" ca="1" si="56"/>
        <v>-21.764047106574303</v>
      </c>
      <c r="AH88" s="304">
        <f t="shared" ca="1" si="57"/>
        <v>-12.307123141882837</v>
      </c>
    </row>
    <row r="89" spans="1:34" x14ac:dyDescent="0.2">
      <c r="A89" s="347">
        <f t="shared" ca="1" si="35"/>
        <v>0.01</v>
      </c>
      <c r="B89" s="304">
        <f t="shared" ca="1" si="36"/>
        <v>5.4499999999999815</v>
      </c>
      <c r="D89" s="306">
        <f t="shared" ca="1" si="37"/>
        <v>-3.2633390569218337</v>
      </c>
      <c r="E89" s="307">
        <f t="shared" ca="1" si="38"/>
        <v>-21.633338212221439</v>
      </c>
      <c r="F89" s="304">
        <f t="shared" ca="1" si="39"/>
        <v>21.878087302248151</v>
      </c>
      <c r="G89" s="306">
        <f t="shared" ca="1" si="40"/>
        <v>35.408077944398322</v>
      </c>
      <c r="H89" s="307">
        <f t="shared" ca="1" si="41"/>
        <v>128.18819623800306</v>
      </c>
      <c r="I89" s="304">
        <f t="shared" ca="1" si="42"/>
        <v>132.98851694213818</v>
      </c>
      <c r="J89" s="306">
        <f t="shared" ca="1" si="43"/>
        <v>162.52610920913739</v>
      </c>
      <c r="K89" s="307">
        <f t="shared" ca="1" si="44"/>
        <v>682.18343769019532</v>
      </c>
      <c r="L89" s="304">
        <f t="shared" ca="1" si="29"/>
        <v>701.27667780518198</v>
      </c>
      <c r="M89" s="306">
        <f t="shared" ca="1" si="45"/>
        <v>1.3012967213729669</v>
      </c>
      <c r="N89" s="304">
        <f t="shared" ca="1" si="46"/>
        <v>74.558810028882434</v>
      </c>
      <c r="P89" s="310">
        <f t="shared" ca="1" si="47"/>
        <v>3</v>
      </c>
      <c r="Q89" s="304">
        <f t="shared" ca="1" si="48"/>
        <v>0</v>
      </c>
      <c r="R89" s="306">
        <f t="shared" ca="1" si="49"/>
        <v>0</v>
      </c>
      <c r="S89" s="307">
        <f t="shared" ca="1" si="50"/>
        <v>5.083000000000002</v>
      </c>
      <c r="T89" s="304">
        <f t="shared" ca="1" si="30"/>
        <v>49.86423000000002</v>
      </c>
      <c r="U89" s="311">
        <f t="shared" ca="1" si="31"/>
        <v>0</v>
      </c>
      <c r="V89" s="306">
        <f t="shared" ca="1" si="32"/>
        <v>1.1441889276402415</v>
      </c>
      <c r="W89" s="304">
        <f t="shared" ca="1" si="33"/>
        <v>62.134021736956761</v>
      </c>
      <c r="Y89" s="314" t="str">
        <f t="shared" ca="1" si="51"/>
        <v/>
      </c>
      <c r="Z89" s="315" t="str">
        <f t="shared" ca="1" si="52"/>
        <v/>
      </c>
      <c r="AA89" s="316" t="str">
        <f t="shared" ca="1" si="53"/>
        <v/>
      </c>
      <c r="AC89" s="310" t="e">
        <f t="shared" ca="1" si="54"/>
        <v>#N/A</v>
      </c>
      <c r="AD89" s="323" t="e">
        <f t="shared" ca="1" si="55"/>
        <v>#N/A</v>
      </c>
      <c r="AE89" s="324">
        <f t="shared" ca="1" si="34"/>
        <v>682.18343769019532</v>
      </c>
      <c r="AG89" s="306">
        <f t="shared" ca="1" si="56"/>
        <v>-21.72184045126254</v>
      </c>
      <c r="AH89" s="304">
        <f t="shared" ca="1" si="57"/>
        <v>-12.265427358270363</v>
      </c>
    </row>
    <row r="90" spans="1:34" x14ac:dyDescent="0.2">
      <c r="A90" s="347">
        <f t="shared" ca="1" si="35"/>
        <v>0.01</v>
      </c>
      <c r="B90" s="304">
        <f t="shared" ca="1" si="36"/>
        <v>5.4599999999999813</v>
      </c>
      <c r="D90" s="306">
        <f t="shared" ca="1" si="37"/>
        <v>-3.2545995872674323</v>
      </c>
      <c r="E90" s="307">
        <f t="shared" ca="1" si="38"/>
        <v>-21.592657370555305</v>
      </c>
      <c r="F90" s="304">
        <f t="shared" ca="1" si="39"/>
        <v>21.836558126125045</v>
      </c>
      <c r="G90" s="306">
        <f t="shared" ca="1" si="40"/>
        <v>35.375531948525648</v>
      </c>
      <c r="H90" s="307">
        <f t="shared" ca="1" si="41"/>
        <v>127.9722696642975</v>
      </c>
      <c r="I90" s="304">
        <f t="shared" ca="1" si="42"/>
        <v>132.77172162653025</v>
      </c>
      <c r="J90" s="306">
        <f t="shared" ca="1" si="43"/>
        <v>162.88002725860201</v>
      </c>
      <c r="K90" s="307">
        <f t="shared" ca="1" si="44"/>
        <v>683.46424001970684</v>
      </c>
      <c r="L90" s="304">
        <f t="shared" ca="1" si="29"/>
        <v>702.60463325079093</v>
      </c>
      <c r="M90" s="306">
        <f t="shared" ca="1" si="45"/>
        <v>1.3010999999608659</v>
      </c>
      <c r="N90" s="304">
        <f t="shared" ca="1" si="46"/>
        <v>74.547538722229191</v>
      </c>
      <c r="P90" s="310">
        <f t="shared" ca="1" si="47"/>
        <v>3</v>
      </c>
      <c r="Q90" s="304">
        <f t="shared" ca="1" si="48"/>
        <v>0</v>
      </c>
      <c r="R90" s="306">
        <f t="shared" ca="1" si="49"/>
        <v>0</v>
      </c>
      <c r="S90" s="307">
        <f t="shared" ca="1" si="50"/>
        <v>5.083000000000002</v>
      </c>
      <c r="T90" s="304">
        <f t="shared" ca="1" si="30"/>
        <v>49.86423000000002</v>
      </c>
      <c r="U90" s="311">
        <f t="shared" ca="1" si="31"/>
        <v>0</v>
      </c>
      <c r="V90" s="306">
        <f t="shared" ca="1" si="32"/>
        <v>1.1440422180435144</v>
      </c>
      <c r="W90" s="304">
        <f t="shared" ca="1" si="33"/>
        <v>61.923666527191671</v>
      </c>
      <c r="Y90" s="314" t="str">
        <f t="shared" ca="1" si="51"/>
        <v/>
      </c>
      <c r="Z90" s="315" t="str">
        <f t="shared" ca="1" si="52"/>
        <v/>
      </c>
      <c r="AA90" s="316" t="str">
        <f t="shared" ca="1" si="53"/>
        <v/>
      </c>
      <c r="AC90" s="310" t="e">
        <f t="shared" ca="1" si="54"/>
        <v>#N/A</v>
      </c>
      <c r="AD90" s="323" t="e">
        <f t="shared" ca="1" si="55"/>
        <v>#N/A</v>
      </c>
      <c r="AE90" s="324">
        <f t="shared" ca="1" si="34"/>
        <v>683.46424001970684</v>
      </c>
      <c r="AG90" s="306">
        <f t="shared" ca="1" si="56"/>
        <v>-21.679788469518094</v>
      </c>
      <c r="AH90" s="304">
        <f t="shared" ca="1" si="57"/>
        <v>-12.223887809749506</v>
      </c>
    </row>
    <row r="91" spans="1:34" x14ac:dyDescent="0.2">
      <c r="A91" s="347">
        <f t="shared" ca="1" si="35"/>
        <v>0.01</v>
      </c>
      <c r="B91" s="304">
        <f t="shared" ca="1" si="36"/>
        <v>5.4699999999999811</v>
      </c>
      <c r="D91" s="306">
        <f t="shared" ca="1" si="37"/>
        <v>-3.2458911062128801</v>
      </c>
      <c r="E91" s="307">
        <f t="shared" ca="1" si="38"/>
        <v>-21.552128784088339</v>
      </c>
      <c r="F91" s="304">
        <f t="shared" ca="1" si="39"/>
        <v>21.795184426825138</v>
      </c>
      <c r="G91" s="306">
        <f t="shared" ca="1" si="40"/>
        <v>35.343073037463519</v>
      </c>
      <c r="H91" s="307">
        <f t="shared" ca="1" si="41"/>
        <v>127.75674837645661</v>
      </c>
      <c r="I91" s="304">
        <f t="shared" ca="1" si="42"/>
        <v>132.55534529945118</v>
      </c>
      <c r="J91" s="306">
        <f t="shared" ca="1" si="43"/>
        <v>163.23362028353196</v>
      </c>
      <c r="K91" s="307">
        <f t="shared" ca="1" si="44"/>
        <v>684.74288510991062</v>
      </c>
      <c r="L91" s="304">
        <f t="shared" ca="1" si="29"/>
        <v>703.93041808087287</v>
      </c>
      <c r="M91" s="306">
        <f t="shared" ca="1" si="45"/>
        <v>1.3009028171027692</v>
      </c>
      <c r="N91" s="304">
        <f t="shared" ca="1" si="46"/>
        <v>74.536240976667926</v>
      </c>
      <c r="P91" s="310">
        <f t="shared" ca="1" si="47"/>
        <v>3</v>
      </c>
      <c r="Q91" s="304">
        <f t="shared" ca="1" si="48"/>
        <v>0</v>
      </c>
      <c r="R91" s="306">
        <f t="shared" ca="1" si="49"/>
        <v>0</v>
      </c>
      <c r="S91" s="307">
        <f t="shared" ca="1" si="50"/>
        <v>5.083000000000002</v>
      </c>
      <c r="T91" s="304">
        <f t="shared" ca="1" si="30"/>
        <v>49.86423000000002</v>
      </c>
      <c r="U91" s="311">
        <f t="shared" ca="1" si="31"/>
        <v>0</v>
      </c>
      <c r="V91" s="306">
        <f t="shared" ca="1" si="32"/>
        <v>1.1438957736706059</v>
      </c>
      <c r="W91" s="304">
        <f t="shared" ca="1" si="33"/>
        <v>61.714097828668741</v>
      </c>
      <c r="Y91" s="314" t="str">
        <f t="shared" ca="1" si="51"/>
        <v/>
      </c>
      <c r="Z91" s="315" t="str">
        <f t="shared" ca="1" si="52"/>
        <v/>
      </c>
      <c r="AA91" s="316" t="str">
        <f t="shared" ca="1" si="53"/>
        <v/>
      </c>
      <c r="AC91" s="310" t="e">
        <f t="shared" ca="1" si="54"/>
        <v>#N/A</v>
      </c>
      <c r="AD91" s="323" t="e">
        <f t="shared" ca="1" si="55"/>
        <v>#N/A</v>
      </c>
      <c r="AE91" s="324">
        <f t="shared" ca="1" si="34"/>
        <v>684.74288510991062</v>
      </c>
      <c r="AG91" s="306">
        <f t="shared" ca="1" si="56"/>
        <v>-21.637890402652062</v>
      </c>
      <c r="AH91" s="304">
        <f t="shared" ca="1" si="57"/>
        <v>-12.182503743299558</v>
      </c>
    </row>
    <row r="92" spans="1:34" x14ac:dyDescent="0.2">
      <c r="A92" s="347">
        <f t="shared" ca="1" si="35"/>
        <v>0.01</v>
      </c>
      <c r="B92" s="304">
        <f t="shared" ca="1" si="36"/>
        <v>5.4799999999999809</v>
      </c>
      <c r="D92" s="306">
        <f t="shared" ca="1" si="37"/>
        <v>-3.2372134619654673</v>
      </c>
      <c r="E92" s="307">
        <f t="shared" ca="1" si="38"/>
        <v>-21.511751719857848</v>
      </c>
      <c r="F92" s="304">
        <f t="shared" ca="1" si="39"/>
        <v>21.753965455868904</v>
      </c>
      <c r="G92" s="306">
        <f t="shared" ca="1" si="40"/>
        <v>35.310700902843863</v>
      </c>
      <c r="H92" s="307">
        <f t="shared" ca="1" si="41"/>
        <v>127.54163085925804</v>
      </c>
      <c r="I92" s="304">
        <f t="shared" ca="1" si="42"/>
        <v>132.33938642932171</v>
      </c>
      <c r="J92" s="306">
        <f t="shared" ca="1" si="43"/>
        <v>163.5868891532335</v>
      </c>
      <c r="K92" s="307">
        <f t="shared" ca="1" si="44"/>
        <v>686.01937700608914</v>
      </c>
      <c r="L92" s="304">
        <f t="shared" ca="1" si="29"/>
        <v>705.25403645116057</v>
      </c>
      <c r="M92" s="306">
        <f t="shared" ca="1" si="45"/>
        <v>1.3007051715911631</v>
      </c>
      <c r="N92" s="304">
        <f t="shared" ca="1" si="46"/>
        <v>74.524916723013192</v>
      </c>
      <c r="P92" s="310">
        <f t="shared" ca="1" si="47"/>
        <v>3</v>
      </c>
      <c r="Q92" s="304">
        <f t="shared" ca="1" si="48"/>
        <v>0</v>
      </c>
      <c r="R92" s="306">
        <f t="shared" ca="1" si="49"/>
        <v>0</v>
      </c>
      <c r="S92" s="307">
        <f t="shared" ca="1" si="50"/>
        <v>5.083000000000002</v>
      </c>
      <c r="T92" s="304">
        <f t="shared" ca="1" si="30"/>
        <v>49.86423000000002</v>
      </c>
      <c r="U92" s="311">
        <f t="shared" ca="1" si="31"/>
        <v>0</v>
      </c>
      <c r="V92" s="306">
        <f t="shared" ca="1" si="32"/>
        <v>1.1437495939632938</v>
      </c>
      <c r="W92" s="304">
        <f t="shared" ca="1" si="33"/>
        <v>61.50531186057092</v>
      </c>
      <c r="Y92" s="314" t="str">
        <f t="shared" ca="1" si="51"/>
        <v/>
      </c>
      <c r="Z92" s="315" t="str">
        <f t="shared" ca="1" si="52"/>
        <v/>
      </c>
      <c r="AA92" s="316" t="str">
        <f t="shared" ca="1" si="53"/>
        <v/>
      </c>
      <c r="AC92" s="310" t="e">
        <f t="shared" ca="1" si="54"/>
        <v>#N/A</v>
      </c>
      <c r="AD92" s="323" t="e">
        <f t="shared" ca="1" si="55"/>
        <v>#N/A</v>
      </c>
      <c r="AE92" s="324">
        <f t="shared" ca="1" si="34"/>
        <v>686.01937700608914</v>
      </c>
      <c r="AG92" s="306">
        <f t="shared" ca="1" si="56"/>
        <v>-21.596145496568255</v>
      </c>
      <c r="AH92" s="304">
        <f t="shared" ca="1" si="57"/>
        <v>-12.141274410519125</v>
      </c>
    </row>
    <row r="93" spans="1:34" x14ac:dyDescent="0.2">
      <c r="A93" s="347">
        <f t="shared" ca="1" si="35"/>
        <v>0.01</v>
      </c>
      <c r="B93" s="304">
        <f t="shared" ca="1" si="36"/>
        <v>5.4899999999999807</v>
      </c>
      <c r="D93" s="306">
        <f t="shared" ca="1" si="37"/>
        <v>-3.2285665036599376</v>
      </c>
      <c r="E93" s="307">
        <f t="shared" ca="1" si="38"/>
        <v>-21.471525449391386</v>
      </c>
      <c r="F93" s="304">
        <f t="shared" ca="1" si="39"/>
        <v>21.712900469361916</v>
      </c>
      <c r="G93" s="306">
        <f t="shared" ca="1" si="40"/>
        <v>35.278415237807266</v>
      </c>
      <c r="H93" s="307">
        <f t="shared" ca="1" si="41"/>
        <v>127.32691560476412</v>
      </c>
      <c r="I93" s="304">
        <f t="shared" ca="1" si="42"/>
        <v>132.12384349205814</v>
      </c>
      <c r="J93" s="306">
        <f t="shared" ca="1" si="43"/>
        <v>163.93983473393675</v>
      </c>
      <c r="K93" s="307">
        <f t="shared" ca="1" si="44"/>
        <v>687.29371973840921</v>
      </c>
      <c r="L93" s="304">
        <f t="shared" ca="1" si="29"/>
        <v>706.57549250200395</v>
      </c>
      <c r="M93" s="306">
        <f t="shared" ca="1" si="45"/>
        <v>1.3005070622139083</v>
      </c>
      <c r="N93" s="304">
        <f t="shared" ca="1" si="46"/>
        <v>74.513565891814523</v>
      </c>
      <c r="P93" s="310">
        <f t="shared" ca="1" si="47"/>
        <v>3</v>
      </c>
      <c r="Q93" s="304">
        <f t="shared" ca="1" si="48"/>
        <v>0</v>
      </c>
      <c r="R93" s="306">
        <f t="shared" ca="1" si="49"/>
        <v>0</v>
      </c>
      <c r="S93" s="307">
        <f t="shared" ca="1" si="50"/>
        <v>5.083000000000002</v>
      </c>
      <c r="T93" s="304">
        <f t="shared" ca="1" si="30"/>
        <v>49.86423000000002</v>
      </c>
      <c r="U93" s="311">
        <f t="shared" ca="1" si="31"/>
        <v>0</v>
      </c>
      <c r="V93" s="306">
        <f t="shared" ca="1" si="32"/>
        <v>1.1436036783655048</v>
      </c>
      <c r="W93" s="304">
        <f t="shared" ca="1" si="33"/>
        <v>61.297304865217399</v>
      </c>
      <c r="Y93" s="314" t="str">
        <f t="shared" ca="1" si="51"/>
        <v/>
      </c>
      <c r="Z93" s="315" t="str">
        <f t="shared" ca="1" si="52"/>
        <v/>
      </c>
      <c r="AA93" s="316" t="str">
        <f t="shared" ca="1" si="53"/>
        <v/>
      </c>
      <c r="AC93" s="310" t="e">
        <f t="shared" ca="1" si="54"/>
        <v>#N/A</v>
      </c>
      <c r="AD93" s="323" t="e">
        <f t="shared" ca="1" si="55"/>
        <v>#N/A</v>
      </c>
      <c r="AE93" s="324">
        <f t="shared" ca="1" si="34"/>
        <v>687.29371973840921</v>
      </c>
      <c r="AG93" s="306">
        <f t="shared" ca="1" si="56"/>
        <v>-21.554553001729051</v>
      </c>
      <c r="AH93" s="304">
        <f t="shared" ca="1" si="57"/>
        <v>-12.10019906759215</v>
      </c>
    </row>
    <row r="94" spans="1:34" x14ac:dyDescent="0.2">
      <c r="A94" s="347">
        <f t="shared" ca="1" si="35"/>
        <v>0.01</v>
      </c>
      <c r="B94" s="304">
        <f t="shared" ca="1" si="36"/>
        <v>5.4999999999999805</v>
      </c>
      <c r="D94" s="306">
        <f t="shared" ca="1" si="37"/>
        <v>-3.2199500813516702</v>
      </c>
      <c r="E94" s="307">
        <f t="shared" ca="1" si="38"/>
        <v>-21.4314492486738</v>
      </c>
      <c r="F94" s="304">
        <f t="shared" ca="1" si="39"/>
        <v>21.671988727961203</v>
      </c>
      <c r="G94" s="306">
        <f t="shared" ca="1" si="40"/>
        <v>35.246215736993747</v>
      </c>
      <c r="H94" s="307">
        <f t="shared" ca="1" si="41"/>
        <v>127.11260111227739</v>
      </c>
      <c r="I94" s="304">
        <f t="shared" ca="1" si="42"/>
        <v>131.90871497102702</v>
      </c>
      <c r="J94" s="306">
        <f t="shared" ca="1" si="43"/>
        <v>164.29245788881076</v>
      </c>
      <c r="K94" s="307">
        <f t="shared" ca="1" si="44"/>
        <v>688.56591732199445</v>
      </c>
      <c r="L94" s="304">
        <f t="shared" ca="1" si="29"/>
        <v>707.89479035844465</v>
      </c>
      <c r="M94" s="306">
        <f t="shared" ca="1" si="45"/>
        <v>1.3003084877542197</v>
      </c>
      <c r="N94" s="304">
        <f t="shared" ca="1" si="46"/>
        <v>74.502188413355285</v>
      </c>
      <c r="P94" s="310">
        <f t="shared" ca="1" si="47"/>
        <v>3</v>
      </c>
      <c r="Q94" s="304">
        <f t="shared" ca="1" si="48"/>
        <v>0</v>
      </c>
      <c r="R94" s="306">
        <f t="shared" ca="1" si="49"/>
        <v>0</v>
      </c>
      <c r="S94" s="307">
        <f t="shared" ca="1" si="50"/>
        <v>5.083000000000002</v>
      </c>
      <c r="T94" s="304">
        <f t="shared" ca="1" si="30"/>
        <v>49.86423000000002</v>
      </c>
      <c r="U94" s="311">
        <f t="shared" ca="1" si="31"/>
        <v>0</v>
      </c>
      <c r="V94" s="306">
        <f t="shared" ca="1" si="32"/>
        <v>1.1434580263233027</v>
      </c>
      <c r="W94" s="304">
        <f t="shared" ca="1" si="33"/>
        <v>61.090073107893765</v>
      </c>
      <c r="Y94" s="314" t="str">
        <f t="shared" ca="1" si="51"/>
        <v/>
      </c>
      <c r="Z94" s="315" t="str">
        <f t="shared" ca="1" si="52"/>
        <v/>
      </c>
      <c r="AA94" s="316" t="str">
        <f t="shared" ca="1" si="53"/>
        <v/>
      </c>
      <c r="AC94" s="310" t="e">
        <f t="shared" ca="1" si="54"/>
        <v>#N/A</v>
      </c>
      <c r="AD94" s="323" t="e">
        <f t="shared" ca="1" si="55"/>
        <v>#N/A</v>
      </c>
      <c r="AE94" s="324">
        <f t="shared" ca="1" si="34"/>
        <v>688.56591732199445</v>
      </c>
      <c r="AG94" s="306">
        <f t="shared" ca="1" si="56"/>
        <v>-21.513112173121602</v>
      </c>
      <c r="AH94" s="304">
        <f t="shared" ca="1" si="57"/>
        <v>-12.059276975254255</v>
      </c>
    </row>
    <row r="95" spans="1:34" x14ac:dyDescent="0.2">
      <c r="A95" s="347">
        <f t="shared" ca="1" si="35"/>
        <v>0.01</v>
      </c>
      <c r="B95" s="304">
        <f t="shared" ca="1" si="36"/>
        <v>5.5099999999999802</v>
      </c>
      <c r="D95" s="306">
        <f t="shared" ca="1" si="37"/>
        <v>-3.2113640460099266</v>
      </c>
      <c r="E95" s="307">
        <f t="shared" ca="1" si="38"/>
        <v>-21.3915223981145</v>
      </c>
      <c r="F95" s="304">
        <f t="shared" ca="1" si="39"/>
        <v>21.631229496841819</v>
      </c>
      <c r="G95" s="306">
        <f t="shared" ca="1" si="40"/>
        <v>35.214102096533651</v>
      </c>
      <c r="H95" s="307">
        <f t="shared" ca="1" si="41"/>
        <v>126.89868588829624</v>
      </c>
      <c r="I95" s="304">
        <f t="shared" ca="1" si="42"/>
        <v>131.69399935700019</v>
      </c>
      <c r="J95" s="306">
        <f t="shared" ca="1" si="43"/>
        <v>164.6447594779784</v>
      </c>
      <c r="K95" s="307">
        <f t="shared" ca="1" si="44"/>
        <v>689.8359737569973</v>
      </c>
      <c r="L95" s="304">
        <f t="shared" ca="1" si="29"/>
        <v>709.21193413028948</v>
      </c>
      <c r="M95" s="306">
        <f t="shared" ca="1" si="45"/>
        <v>1.3001094469906458</v>
      </c>
      <c r="N95" s="304">
        <f t="shared" ca="1" si="46"/>
        <v>74.490784217651438</v>
      </c>
      <c r="P95" s="310">
        <f t="shared" ca="1" si="47"/>
        <v>3</v>
      </c>
      <c r="Q95" s="304">
        <f t="shared" ca="1" si="48"/>
        <v>0</v>
      </c>
      <c r="R95" s="306">
        <f t="shared" ca="1" si="49"/>
        <v>0</v>
      </c>
      <c r="S95" s="307">
        <f t="shared" ca="1" si="50"/>
        <v>5.083000000000002</v>
      </c>
      <c r="T95" s="304">
        <f t="shared" ca="1" si="30"/>
        <v>49.86423000000002</v>
      </c>
      <c r="U95" s="311">
        <f t="shared" ca="1" si="31"/>
        <v>0</v>
      </c>
      <c r="V95" s="306">
        <f t="shared" ca="1" si="32"/>
        <v>1.143312637284879</v>
      </c>
      <c r="W95" s="304">
        <f t="shared" ca="1" si="33"/>
        <v>60.88361287668392</v>
      </c>
      <c r="Y95" s="314" t="str">
        <f t="shared" ca="1" si="51"/>
        <v/>
      </c>
      <c r="Z95" s="315" t="str">
        <f t="shared" ca="1" si="52"/>
        <v/>
      </c>
      <c r="AA95" s="316" t="str">
        <f t="shared" ca="1" si="53"/>
        <v/>
      </c>
      <c r="AC95" s="310" t="e">
        <f t="shared" ca="1" si="54"/>
        <v>#N/A</v>
      </c>
      <c r="AD95" s="323" t="e">
        <f t="shared" ca="1" si="55"/>
        <v>#N/A</v>
      </c>
      <c r="AE95" s="324">
        <f t="shared" ca="1" si="34"/>
        <v>689.8359737569973</v>
      </c>
      <c r="AG95" s="306">
        <f t="shared" ca="1" si="56"/>
        <v>-21.471822270224294</v>
      </c>
      <c r="AH95" s="304">
        <f t="shared" ca="1" si="57"/>
        <v>-12.018507398759343</v>
      </c>
    </row>
    <row r="96" spans="1:34" x14ac:dyDescent="0.2">
      <c r="A96" s="347">
        <f t="shared" ca="1" si="35"/>
        <v>0.01</v>
      </c>
      <c r="B96" s="304">
        <f t="shared" ca="1" si="36"/>
        <v>5.51999999999998</v>
      </c>
      <c r="D96" s="306">
        <f t="shared" ca="1" si="37"/>
        <v>-3.2028082495111563</v>
      </c>
      <c r="E96" s="307">
        <f t="shared" ca="1" si="38"/>
        <v>-21.351744182515098</v>
      </c>
      <c r="F96" s="304">
        <f t="shared" ca="1" si="39"/>
        <v>21.59062204566381</v>
      </c>
      <c r="G96" s="306">
        <f t="shared" ca="1" si="40"/>
        <v>35.182074014038541</v>
      </c>
      <c r="H96" s="307">
        <f t="shared" ca="1" si="41"/>
        <v>126.6851684464711</v>
      </c>
      <c r="I96" s="304">
        <f t="shared" ca="1" si="42"/>
        <v>131.47969514811038</v>
      </c>
      <c r="J96" s="306">
        <f t="shared" ca="1" si="43"/>
        <v>164.99674035853127</v>
      </c>
      <c r="K96" s="307">
        <f t="shared" ca="1" si="44"/>
        <v>691.10389302867111</v>
      </c>
      <c r="L96" s="304">
        <f t="shared" ca="1" si="29"/>
        <v>710.52692791218362</v>
      </c>
      <c r="M96" s="306">
        <f t="shared" ca="1" si="45"/>
        <v>1.2999099386970479</v>
      </c>
      <c r="N96" s="304">
        <f t="shared" ca="1" si="46"/>
        <v>74.479353234450414</v>
      </c>
      <c r="P96" s="310">
        <f t="shared" ca="1" si="47"/>
        <v>3</v>
      </c>
      <c r="Q96" s="304">
        <f t="shared" ca="1" si="48"/>
        <v>0</v>
      </c>
      <c r="R96" s="306">
        <f t="shared" ca="1" si="49"/>
        <v>0</v>
      </c>
      <c r="S96" s="307">
        <f t="shared" ca="1" si="50"/>
        <v>5.083000000000002</v>
      </c>
      <c r="T96" s="304">
        <f t="shared" ca="1" si="30"/>
        <v>49.86423000000002</v>
      </c>
      <c r="U96" s="311">
        <f t="shared" ca="1" si="31"/>
        <v>0</v>
      </c>
      <c r="V96" s="306">
        <f t="shared" ca="1" si="32"/>
        <v>1.1431675107005421</v>
      </c>
      <c r="W96" s="304">
        <f t="shared" ca="1" si="33"/>
        <v>60.67792048230335</v>
      </c>
      <c r="Y96" s="314" t="str">
        <f t="shared" ca="1" si="51"/>
        <v/>
      </c>
      <c r="Z96" s="315" t="str">
        <f t="shared" ca="1" si="52"/>
        <v/>
      </c>
      <c r="AA96" s="316" t="str">
        <f t="shared" ca="1" si="53"/>
        <v/>
      </c>
      <c r="AC96" s="310" t="e">
        <f t="shared" ca="1" si="54"/>
        <v>#N/A</v>
      </c>
      <c r="AD96" s="323" t="e">
        <f t="shared" ca="1" si="55"/>
        <v>#N/A</v>
      </c>
      <c r="AE96" s="324">
        <f t="shared" ca="1" si="34"/>
        <v>691.10389302867111</v>
      </c>
      <c r="AG96" s="306">
        <f t="shared" ca="1" si="56"/>
        <v>-21.430682556973519</v>
      </c>
      <c r="AH96" s="304">
        <f t="shared" ca="1" si="57"/>
        <v>-11.977889607846526</v>
      </c>
    </row>
    <row r="97" spans="1:34" x14ac:dyDescent="0.2">
      <c r="A97" s="347">
        <f t="shared" ca="1" si="35"/>
        <v>0.01</v>
      </c>
      <c r="B97" s="304">
        <f t="shared" ca="1" si="36"/>
        <v>5.5299999999999798</v>
      </c>
      <c r="D97" s="306">
        <f t="shared" ca="1" si="37"/>
        <v>-3.1942825446323662</v>
      </c>
      <c r="E97" s="307">
        <f t="shared" ca="1" si="38"/>
        <v>-21.312113891037264</v>
      </c>
      <c r="F97" s="304">
        <f t="shared" ca="1" si="39"/>
        <v>21.550165648539373</v>
      </c>
      <c r="G97" s="306">
        <f t="shared" ca="1" si="40"/>
        <v>35.150131188592219</v>
      </c>
      <c r="H97" s="307">
        <f t="shared" ca="1" si="41"/>
        <v>126.47204730756073</v>
      </c>
      <c r="I97" s="304">
        <f t="shared" ca="1" si="42"/>
        <v>131.26580084980674</v>
      </c>
      <c r="J97" s="306">
        <f t="shared" ca="1" si="43"/>
        <v>165.34840138454442</v>
      </c>
      <c r="K97" s="307">
        <f t="shared" ca="1" si="44"/>
        <v>692.36967910744124</v>
      </c>
      <c r="L97" s="304">
        <f t="shared" ca="1" si="29"/>
        <v>711.8397757836841</v>
      </c>
      <c r="M97" s="306">
        <f t="shared" ca="1" si="45"/>
        <v>1.2997099616425787</v>
      </c>
      <c r="N97" s="304">
        <f t="shared" ca="1" si="46"/>
        <v>74.467895393229867</v>
      </c>
      <c r="P97" s="310">
        <f t="shared" ca="1" si="47"/>
        <v>3</v>
      </c>
      <c r="Q97" s="304">
        <f t="shared" ca="1" si="48"/>
        <v>0</v>
      </c>
      <c r="R97" s="306">
        <f t="shared" ca="1" si="49"/>
        <v>0</v>
      </c>
      <c r="S97" s="307">
        <f t="shared" ca="1" si="50"/>
        <v>5.083000000000002</v>
      </c>
      <c r="T97" s="304">
        <f t="shared" ca="1" si="30"/>
        <v>49.86423000000002</v>
      </c>
      <c r="U97" s="311">
        <f t="shared" ca="1" si="31"/>
        <v>0</v>
      </c>
      <c r="V97" s="306">
        <f t="shared" ca="1" si="32"/>
        <v>1.1430226460227055</v>
      </c>
      <c r="W97" s="304">
        <f t="shared" ca="1" si="33"/>
        <v>60.472992257933576</v>
      </c>
      <c r="Y97" s="314" t="str">
        <f t="shared" ca="1" si="51"/>
        <v/>
      </c>
      <c r="Z97" s="315" t="str">
        <f t="shared" ca="1" si="52"/>
        <v/>
      </c>
      <c r="AA97" s="316" t="str">
        <f t="shared" ca="1" si="53"/>
        <v/>
      </c>
      <c r="AC97" s="310" t="e">
        <f t="shared" ca="1" si="54"/>
        <v>#N/A</v>
      </c>
      <c r="AD97" s="323" t="e">
        <f t="shared" ca="1" si="55"/>
        <v>#N/A</v>
      </c>
      <c r="AE97" s="324">
        <f t="shared" ca="1" si="34"/>
        <v>692.36967910744124</v>
      </c>
      <c r="AG97" s="306">
        <f t="shared" ca="1" si="56"/>
        <v>-21.389692301730726</v>
      </c>
      <c r="AH97" s="304">
        <f t="shared" ca="1" si="57"/>
        <v>-11.937422876707323</v>
      </c>
    </row>
    <row r="98" spans="1:34" x14ac:dyDescent="0.2">
      <c r="A98" s="347">
        <f t="shared" ca="1" si="35"/>
        <v>0.01</v>
      </c>
      <c r="B98" s="304">
        <f t="shared" ca="1" si="36"/>
        <v>5.5399999999999796</v>
      </c>
      <c r="D98" s="306">
        <f t="shared" ca="1" si="37"/>
        <v>-3.1857867850445358</v>
      </c>
      <c r="E98" s="307">
        <f t="shared" ca="1" si="38"/>
        <v>-21.272630817170821</v>
      </c>
      <c r="F98" s="304">
        <f t="shared" ca="1" si="39"/>
        <v>21.509859584000314</v>
      </c>
      <c r="G98" s="306">
        <f t="shared" ca="1" si="40"/>
        <v>35.118273320741771</v>
      </c>
      <c r="H98" s="307">
        <f t="shared" ca="1" si="41"/>
        <v>126.25932099938902</v>
      </c>
      <c r="I98" s="304">
        <f t="shared" ca="1" si="42"/>
        <v>131.05231497481103</v>
      </c>
      <c r="J98" s="306">
        <f t="shared" ca="1" si="43"/>
        <v>165.69974340709109</v>
      </c>
      <c r="K98" s="307">
        <f t="shared" ca="1" si="44"/>
        <v>693.63333594897597</v>
      </c>
      <c r="L98" s="304">
        <f t="shared" ca="1" si="29"/>
        <v>713.15048180933093</v>
      </c>
      <c r="M98" s="306">
        <f t="shared" ca="1" si="45"/>
        <v>1.2995095145916626</v>
      </c>
      <c r="N98" s="304">
        <f t="shared" ca="1" si="46"/>
        <v>74.456410623196533</v>
      </c>
      <c r="P98" s="310">
        <f t="shared" ca="1" si="47"/>
        <v>3</v>
      </c>
      <c r="Q98" s="304">
        <f t="shared" ca="1" si="48"/>
        <v>0</v>
      </c>
      <c r="R98" s="306">
        <f t="shared" ca="1" si="49"/>
        <v>0</v>
      </c>
      <c r="S98" s="307">
        <f t="shared" ca="1" si="50"/>
        <v>5.083000000000002</v>
      </c>
      <c r="T98" s="304">
        <f t="shared" ca="1" si="30"/>
        <v>49.86423000000002</v>
      </c>
      <c r="U98" s="311">
        <f t="shared" ca="1" si="31"/>
        <v>0</v>
      </c>
      <c r="V98" s="306">
        <f t="shared" ca="1" si="32"/>
        <v>1.1428780427058796</v>
      </c>
      <c r="W98" s="304">
        <f t="shared" ca="1" si="33"/>
        <v>60.26882455905838</v>
      </c>
      <c r="Y98" s="314" t="str">
        <f t="shared" ca="1" si="51"/>
        <v/>
      </c>
      <c r="Z98" s="315" t="str">
        <f t="shared" ca="1" si="52"/>
        <v/>
      </c>
      <c r="AA98" s="316" t="str">
        <f t="shared" ca="1" si="53"/>
        <v/>
      </c>
      <c r="AC98" s="310" t="e">
        <f t="shared" ca="1" si="54"/>
        <v>#N/A</v>
      </c>
      <c r="AD98" s="323" t="e">
        <f t="shared" ca="1" si="55"/>
        <v>#N/A</v>
      </c>
      <c r="AE98" s="324">
        <f t="shared" ca="1" si="34"/>
        <v>693.63333594897597</v>
      </c>
      <c r="AG98" s="306">
        <f t="shared" ca="1" si="56"/>
        <v>-21.348850777249705</v>
      </c>
      <c r="AH98" s="304">
        <f t="shared" ca="1" si="57"/>
        <v>-11.89710648395309</v>
      </c>
    </row>
    <row r="99" spans="1:34" x14ac:dyDescent="0.2">
      <c r="A99" s="347">
        <f t="shared" ca="1" si="35"/>
        <v>0.01</v>
      </c>
      <c r="B99" s="304">
        <f t="shared" ca="1" si="36"/>
        <v>5.5499999999999794</v>
      </c>
      <c r="D99" s="306">
        <f t="shared" ca="1" si="37"/>
        <v>-3.1773208253060887</v>
      </c>
      <c r="E99" s="307">
        <f t="shared" ca="1" si="38"/>
        <v>-21.23329425870223</v>
      </c>
      <c r="F99" s="304">
        <f t="shared" ca="1" si="39"/>
        <v>21.469703134965812</v>
      </c>
      <c r="G99" s="306">
        <f t="shared" ca="1" si="40"/>
        <v>35.086500112488707</v>
      </c>
      <c r="H99" s="307">
        <f t="shared" ca="1" si="41"/>
        <v>126.04698805680199</v>
      </c>
      <c r="I99" s="304">
        <f t="shared" ca="1" si="42"/>
        <v>130.83923604307407</v>
      </c>
      <c r="J99" s="306">
        <f t="shared" ca="1" si="43"/>
        <v>166.05076727425725</v>
      </c>
      <c r="K99" s="307">
        <f t="shared" ca="1" si="44"/>
        <v>694.89486749425691</v>
      </c>
      <c r="L99" s="304">
        <f t="shared" ca="1" si="29"/>
        <v>714.45905003872019</v>
      </c>
      <c r="M99" s="306">
        <f t="shared" ca="1" si="45"/>
        <v>1.2993085963039746</v>
      </c>
      <c r="N99" s="304">
        <f t="shared" ca="1" si="46"/>
        <v>74.444898853285011</v>
      </c>
      <c r="P99" s="310">
        <f t="shared" ca="1" si="47"/>
        <v>3</v>
      </c>
      <c r="Q99" s="304">
        <f t="shared" ca="1" si="48"/>
        <v>0</v>
      </c>
      <c r="R99" s="306">
        <f t="shared" ca="1" si="49"/>
        <v>0</v>
      </c>
      <c r="S99" s="307">
        <f t="shared" ca="1" si="50"/>
        <v>5.083000000000002</v>
      </c>
      <c r="T99" s="304">
        <f t="shared" ca="1" si="30"/>
        <v>49.86423000000002</v>
      </c>
      <c r="U99" s="311">
        <f t="shared" ca="1" si="31"/>
        <v>0</v>
      </c>
      <c r="V99" s="306">
        <f t="shared" ca="1" si="32"/>
        <v>1.1427337002066602</v>
      </c>
      <c r="W99" s="304">
        <f t="shared" ca="1" si="33"/>
        <v>60.065413763301393</v>
      </c>
      <c r="Y99" s="314" t="str">
        <f t="shared" ca="1" si="51"/>
        <v/>
      </c>
      <c r="Z99" s="315" t="str">
        <f t="shared" ca="1" si="52"/>
        <v/>
      </c>
      <c r="AA99" s="316" t="str">
        <f t="shared" ca="1" si="53"/>
        <v/>
      </c>
      <c r="AC99" s="310" t="e">
        <f t="shared" ca="1" si="54"/>
        <v>#N/A</v>
      </c>
      <c r="AD99" s="323" t="e">
        <f t="shared" ca="1" si="55"/>
        <v>#N/A</v>
      </c>
      <c r="AE99" s="324">
        <f t="shared" ca="1" si="34"/>
        <v>694.89486749425691</v>
      </c>
      <c r="AG99" s="306">
        <f t="shared" ca="1" si="56"/>
        <v>-21.308157260644215</v>
      </c>
      <c r="AH99" s="304">
        <f t="shared" ca="1" si="57"/>
        <v>-11.856939712582797</v>
      </c>
    </row>
    <row r="100" spans="1:34" x14ac:dyDescent="0.2">
      <c r="A100" s="347">
        <f t="shared" ca="1" si="35"/>
        <v>0.01</v>
      </c>
      <c r="B100" s="304">
        <f t="shared" ca="1" si="36"/>
        <v>5.5599999999999792</v>
      </c>
      <c r="D100" s="306">
        <f t="shared" ca="1" si="37"/>
        <v>-3.1688845208564382</v>
      </c>
      <c r="E100" s="307">
        <f t="shared" ca="1" si="38"/>
        <v>-21.194103517683239</v>
      </c>
      <c r="F100" s="304">
        <f t="shared" ca="1" si="39"/>
        <v>21.429695588710462</v>
      </c>
      <c r="G100" s="306">
        <f t="shared" ca="1" si="40"/>
        <v>35.054811267280144</v>
      </c>
      <c r="H100" s="307">
        <f t="shared" ca="1" si="41"/>
        <v>125.83504702162516</v>
      </c>
      <c r="I100" s="304">
        <f t="shared" ca="1" si="42"/>
        <v>130.6265625817324</v>
      </c>
      <c r="J100" s="306">
        <f t="shared" ca="1" si="43"/>
        <v>166.4014738311561</v>
      </c>
      <c r="K100" s="307">
        <f t="shared" ca="1" si="44"/>
        <v>696.1542776696491</v>
      </c>
      <c r="L100" s="304">
        <f t="shared" ca="1" si="29"/>
        <v>715.76548450657481</v>
      </c>
      <c r="M100" s="306">
        <f t="shared" ca="1" si="45"/>
        <v>1.2991072055344179</v>
      </c>
      <c r="N100" s="304">
        <f t="shared" ca="1" si="46"/>
        <v>74.433360012156527</v>
      </c>
      <c r="P100" s="310">
        <f t="shared" ca="1" si="47"/>
        <v>3</v>
      </c>
      <c r="Q100" s="304">
        <f t="shared" ca="1" si="48"/>
        <v>0</v>
      </c>
      <c r="R100" s="306">
        <f t="shared" ca="1" si="49"/>
        <v>0</v>
      </c>
      <c r="S100" s="307">
        <f t="shared" ca="1" si="50"/>
        <v>5.083000000000002</v>
      </c>
      <c r="T100" s="304">
        <f t="shared" ca="1" si="30"/>
        <v>49.86423000000002</v>
      </c>
      <c r="U100" s="311">
        <f t="shared" ca="1" si="31"/>
        <v>0</v>
      </c>
      <c r="V100" s="306">
        <f t="shared" ca="1" si="32"/>
        <v>1.1425896179837194</v>
      </c>
      <c r="W100" s="304">
        <f t="shared" ca="1" si="33"/>
        <v>59.862756270264725</v>
      </c>
      <c r="Y100" s="314" t="str">
        <f t="shared" ca="1" si="51"/>
        <v/>
      </c>
      <c r="Z100" s="315" t="str">
        <f t="shared" ca="1" si="52"/>
        <v/>
      </c>
      <c r="AA100" s="316" t="str">
        <f t="shared" ca="1" si="53"/>
        <v/>
      </c>
      <c r="AC100" s="310" t="e">
        <f t="shared" ca="1" si="54"/>
        <v>#N/A</v>
      </c>
      <c r="AD100" s="323" t="e">
        <f t="shared" ca="1" si="55"/>
        <v>#N/A</v>
      </c>
      <c r="AE100" s="324">
        <f t="shared" ca="1" si="34"/>
        <v>696.1542776696491</v>
      </c>
      <c r="AG100" s="306">
        <f t="shared" ca="1" si="56"/>
        <v>-21.267611033355887</v>
      </c>
      <c r="AH100" s="304">
        <f t="shared" ca="1" si="57"/>
        <v>-11.816921849951086</v>
      </c>
    </row>
    <row r="101" spans="1:34" x14ac:dyDescent="0.2">
      <c r="A101" s="347">
        <f t="shared" ca="1" si="35"/>
        <v>0.01</v>
      </c>
      <c r="B101" s="304">
        <f t="shared" ca="1" si="36"/>
        <v>5.569999999999979</v>
      </c>
      <c r="D101" s="306">
        <f t="shared" ca="1" si="37"/>
        <v>-3.16047772800956</v>
      </c>
      <c r="E101" s="307">
        <f t="shared" ca="1" si="38"/>
        <v>-21.155057900399846</v>
      </c>
      <c r="F101" s="304">
        <f t="shared" ca="1" si="39"/>
        <v>21.38983623683254</v>
      </c>
      <c r="G101" s="306">
        <f t="shared" ca="1" si="40"/>
        <v>35.023206490000049</v>
      </c>
      <c r="H101" s="307">
        <f t="shared" ca="1" si="41"/>
        <v>125.62349644262116</v>
      </c>
      <c r="I101" s="304">
        <f t="shared" ca="1" si="42"/>
        <v>130.41429312506523</v>
      </c>
      <c r="J101" s="306">
        <f t="shared" ca="1" si="43"/>
        <v>166.75186391994251</v>
      </c>
      <c r="K101" s="307">
        <f t="shared" ca="1" si="44"/>
        <v>697.41157038697031</v>
      </c>
      <c r="L101" s="304">
        <f t="shared" ca="1" si="29"/>
        <v>717.06978923281599</v>
      </c>
      <c r="M101" s="306">
        <f t="shared" ca="1" si="45"/>
        <v>1.2989053410331037</v>
      </c>
      <c r="N101" s="304">
        <f t="shared" ca="1" si="46"/>
        <v>74.421794028197709</v>
      </c>
      <c r="P101" s="310">
        <f t="shared" ca="1" si="47"/>
        <v>3</v>
      </c>
      <c r="Q101" s="304">
        <f t="shared" ca="1" si="48"/>
        <v>0</v>
      </c>
      <c r="R101" s="306">
        <f t="shared" ca="1" si="49"/>
        <v>0</v>
      </c>
      <c r="S101" s="307">
        <f t="shared" ca="1" si="50"/>
        <v>5.083000000000002</v>
      </c>
      <c r="T101" s="304">
        <f t="shared" ca="1" si="30"/>
        <v>49.86423000000002</v>
      </c>
      <c r="U101" s="311">
        <f t="shared" ca="1" si="31"/>
        <v>0</v>
      </c>
      <c r="V101" s="306">
        <f t="shared" ca="1" si="32"/>
        <v>1.1424457954977925</v>
      </c>
      <c r="W101" s="304">
        <f t="shared" ca="1" si="33"/>
        <v>59.660848501369173</v>
      </c>
      <c r="Y101" s="314" t="str">
        <f t="shared" ca="1" si="51"/>
        <v/>
      </c>
      <c r="Z101" s="315" t="str">
        <f t="shared" ca="1" si="52"/>
        <v/>
      </c>
      <c r="AA101" s="316" t="str">
        <f t="shared" ca="1" si="53"/>
        <v/>
      </c>
      <c r="AC101" s="310" t="e">
        <f t="shared" ca="1" si="54"/>
        <v>#N/A</v>
      </c>
      <c r="AD101" s="323" t="e">
        <f t="shared" ca="1" si="55"/>
        <v>#N/A</v>
      </c>
      <c r="AE101" s="324">
        <f t="shared" ca="1" si="34"/>
        <v>697.41157038697031</v>
      </c>
      <c r="AG101" s="306">
        <f t="shared" ca="1" si="56"/>
        <v>-21.227211381122309</v>
      </c>
      <c r="AH101" s="304">
        <f t="shared" ca="1" si="57"/>
        <v>-11.777052187736514</v>
      </c>
    </row>
    <row r="102" spans="1:34" x14ac:dyDescent="0.2">
      <c r="A102" s="347">
        <f t="shared" ca="1" si="35"/>
        <v>0.01</v>
      </c>
      <c r="B102" s="304">
        <f t="shared" ca="1" si="36"/>
        <v>5.5799999999999788</v>
      </c>
      <c r="D102" s="306">
        <f t="shared" ca="1" si="37"/>
        <v>-3.1521003039476425</v>
      </c>
      <c r="E102" s="307">
        <f t="shared" ca="1" si="38"/>
        <v>-21.116156717341479</v>
      </c>
      <c r="F102" s="304">
        <f t="shared" ca="1" si="39"/>
        <v>21.35012437522256</v>
      </c>
      <c r="G102" s="306">
        <f t="shared" ca="1" si="40"/>
        <v>34.99168548696057</v>
      </c>
      <c r="H102" s="307">
        <f t="shared" ca="1" si="41"/>
        <v>125.41233487544774</v>
      </c>
      <c r="I102" s="304">
        <f t="shared" ca="1" si="42"/>
        <v>130.20242621445198</v>
      </c>
      <c r="J102" s="306">
        <f t="shared" ca="1" si="43"/>
        <v>167.10193837982732</v>
      </c>
      <c r="K102" s="307">
        <f t="shared" ca="1" si="44"/>
        <v>698.66674954356063</v>
      </c>
      <c r="L102" s="304">
        <f t="shared" ca="1" si="29"/>
        <v>718.37196822263331</v>
      </c>
      <c r="M102" s="306">
        <f t="shared" ca="1" si="45"/>
        <v>1.2987030015453302</v>
      </c>
      <c r="N102" s="304">
        <f t="shared" ca="1" si="46"/>
        <v>74.410200829519454</v>
      </c>
      <c r="P102" s="310">
        <f t="shared" ca="1" si="47"/>
        <v>3</v>
      </c>
      <c r="Q102" s="304">
        <f t="shared" ca="1" si="48"/>
        <v>0</v>
      </c>
      <c r="R102" s="306">
        <f t="shared" ca="1" si="49"/>
        <v>0</v>
      </c>
      <c r="S102" s="307">
        <f t="shared" ca="1" si="50"/>
        <v>5.083000000000002</v>
      </c>
      <c r="T102" s="304">
        <f t="shared" ca="1" si="30"/>
        <v>49.86423000000002</v>
      </c>
      <c r="U102" s="311">
        <f t="shared" ca="1" si="31"/>
        <v>0</v>
      </c>
      <c r="V102" s="306">
        <f t="shared" ca="1" si="32"/>
        <v>1.1423022322116729</v>
      </c>
      <c r="W102" s="304">
        <f t="shared" ca="1" si="33"/>
        <v>59.459686899696109</v>
      </c>
      <c r="Y102" s="314" t="str">
        <f t="shared" ca="1" si="51"/>
        <v/>
      </c>
      <c r="Z102" s="315" t="str">
        <f t="shared" ca="1" si="52"/>
        <v/>
      </c>
      <c r="AA102" s="316" t="str">
        <f t="shared" ca="1" si="53"/>
        <v/>
      </c>
      <c r="AC102" s="310" t="e">
        <f t="shared" ca="1" si="54"/>
        <v>#N/A</v>
      </c>
      <c r="AD102" s="323" t="e">
        <f t="shared" ca="1" si="55"/>
        <v>#N/A</v>
      </c>
      <c r="AE102" s="324">
        <f t="shared" ca="1" si="34"/>
        <v>698.66674954356063</v>
      </c>
      <c r="AG102" s="306">
        <f t="shared" ca="1" si="56"/>
        <v>-21.186957593945451</v>
      </c>
      <c r="AH102" s="304">
        <f t="shared" ca="1" si="57"/>
        <v>-11.737330021910122</v>
      </c>
    </row>
    <row r="103" spans="1:34" x14ac:dyDescent="0.2">
      <c r="A103" s="347">
        <f t="shared" ca="1" si="35"/>
        <v>0.01</v>
      </c>
      <c r="B103" s="304">
        <f t="shared" ca="1" si="36"/>
        <v>5.5899999999999785</v>
      </c>
      <c r="D103" s="306">
        <f t="shared" ca="1" si="37"/>
        <v>-3.143752106714782</v>
      </c>
      <c r="E103" s="307">
        <f t="shared" ca="1" si="38"/>
        <v>-21.077399283170543</v>
      </c>
      <c r="F103" s="304">
        <f t="shared" ca="1" si="39"/>
        <v>21.310559304032161</v>
      </c>
      <c r="G103" s="306">
        <f t="shared" ca="1" si="40"/>
        <v>34.960247965893423</v>
      </c>
      <c r="H103" s="307">
        <f t="shared" ca="1" si="41"/>
        <v>125.20156088261604</v>
      </c>
      <c r="I103" s="304">
        <f t="shared" ca="1" si="42"/>
        <v>129.99096039832986</v>
      </c>
      <c r="J103" s="306">
        <f t="shared" ca="1" si="43"/>
        <v>167.45169804709158</v>
      </c>
      <c r="K103" s="307">
        <f t="shared" ca="1" si="44"/>
        <v>699.91981902235091</v>
      </c>
      <c r="L103" s="304">
        <f t="shared" ca="1" si="29"/>
        <v>719.67202546655574</v>
      </c>
      <c r="M103" s="306">
        <f t="shared" ca="1" si="45"/>
        <v>1.2985001858115599</v>
      </c>
      <c r="N103" s="304">
        <f t="shared" ca="1" si="46"/>
        <v>74.398580343955558</v>
      </c>
      <c r="P103" s="310">
        <f t="shared" ca="1" si="47"/>
        <v>3</v>
      </c>
      <c r="Q103" s="304">
        <f t="shared" ca="1" si="48"/>
        <v>0</v>
      </c>
      <c r="R103" s="306">
        <f t="shared" ca="1" si="49"/>
        <v>0</v>
      </c>
      <c r="S103" s="307">
        <f t="shared" ca="1" si="50"/>
        <v>5.083000000000002</v>
      </c>
      <c r="T103" s="304">
        <f t="shared" ca="1" si="30"/>
        <v>49.86423000000002</v>
      </c>
      <c r="U103" s="311">
        <f t="shared" ca="1" si="31"/>
        <v>0</v>
      </c>
      <c r="V103" s="306">
        <f t="shared" ca="1" si="32"/>
        <v>1.1421589275901964</v>
      </c>
      <c r="W103" s="304">
        <f t="shared" ca="1" si="33"/>
        <v>59.259267929830102</v>
      </c>
      <c r="Y103" s="314" t="str">
        <f t="shared" ca="1" si="51"/>
        <v/>
      </c>
      <c r="Z103" s="315" t="str">
        <f t="shared" ca="1" si="52"/>
        <v/>
      </c>
      <c r="AA103" s="316" t="str">
        <f t="shared" ca="1" si="53"/>
        <v/>
      </c>
      <c r="AC103" s="310" t="e">
        <f t="shared" ca="1" si="54"/>
        <v>#N/A</v>
      </c>
      <c r="AD103" s="323" t="e">
        <f t="shared" ca="1" si="55"/>
        <v>#N/A</v>
      </c>
      <c r="AE103" s="324">
        <f t="shared" ca="1" si="34"/>
        <v>699.91981902235091</v>
      </c>
      <c r="AG103" s="306">
        <f t="shared" ca="1" si="56"/>
        <v>-21.146848966060404</v>
      </c>
      <c r="AH103" s="304">
        <f t="shared" ca="1" si="57"/>
        <v>-11.697754652704326</v>
      </c>
    </row>
    <row r="104" spans="1:34" x14ac:dyDescent="0.2">
      <c r="A104" s="347">
        <f t="shared" ca="1" si="35"/>
        <v>0.01</v>
      </c>
      <c r="B104" s="304">
        <f t="shared" ca="1" si="36"/>
        <v>5.5999999999999783</v>
      </c>
      <c r="D104" s="306">
        <f t="shared" ca="1" si="37"/>
        <v>-3.1354329952107318</v>
      </c>
      <c r="E104" s="307">
        <f t="shared" ca="1" si="38"/>
        <v>-21.038784916692094</v>
      </c>
      <c r="F104" s="304">
        <f t="shared" ca="1" si="39"/>
        <v>21.271140327643153</v>
      </c>
      <c r="G104" s="306">
        <f t="shared" ca="1" si="40"/>
        <v>34.928893635941314</v>
      </c>
      <c r="H104" s="307">
        <f t="shared" ca="1" si="41"/>
        <v>124.99117303344912</v>
      </c>
      <c r="I104" s="304">
        <f t="shared" ca="1" si="42"/>
        <v>129.77989423215183</v>
      </c>
      <c r="J104" s="306">
        <f t="shared" ca="1" si="43"/>
        <v>167.80114375510075</v>
      </c>
      <c r="K104" s="307">
        <f t="shared" ca="1" si="44"/>
        <v>701.17078269193121</v>
      </c>
      <c r="L104" s="304">
        <f t="shared" ca="1" si="29"/>
        <v>720.96996494052053</v>
      </c>
      <c r="M104" s="306">
        <f t="shared" ca="1" si="45"/>
        <v>1.2982968925673994</v>
      </c>
      <c r="N104" s="304">
        <f t="shared" ca="1" si="46"/>
        <v>74.386932499061643</v>
      </c>
      <c r="P104" s="310">
        <f t="shared" ca="1" si="47"/>
        <v>3</v>
      </c>
      <c r="Q104" s="304">
        <f t="shared" ca="1" si="48"/>
        <v>0</v>
      </c>
      <c r="R104" s="306">
        <f t="shared" ca="1" si="49"/>
        <v>0</v>
      </c>
      <c r="S104" s="307">
        <f t="shared" ca="1" si="50"/>
        <v>5.083000000000002</v>
      </c>
      <c r="T104" s="304">
        <f t="shared" ca="1" si="30"/>
        <v>49.86423000000002</v>
      </c>
      <c r="U104" s="311">
        <f t="shared" ca="1" si="31"/>
        <v>0</v>
      </c>
      <c r="V104" s="306">
        <f t="shared" ca="1" si="32"/>
        <v>1.1420158811002361</v>
      </c>
      <c r="W104" s="304">
        <f t="shared" ca="1" si="33"/>
        <v>59.059588077703317</v>
      </c>
      <c r="Y104" s="314" t="str">
        <f t="shared" ca="1" si="51"/>
        <v/>
      </c>
      <c r="Z104" s="315" t="str">
        <f t="shared" ca="1" si="52"/>
        <v/>
      </c>
      <c r="AA104" s="316" t="str">
        <f t="shared" ca="1" si="53"/>
        <v/>
      </c>
      <c r="AC104" s="310" t="e">
        <f t="shared" ca="1" si="54"/>
        <v>#N/A</v>
      </c>
      <c r="AD104" s="323" t="e">
        <f t="shared" ca="1" si="55"/>
        <v>#N/A</v>
      </c>
      <c r="AE104" s="324">
        <f t="shared" ca="1" si="34"/>
        <v>701.17078269193121</v>
      </c>
      <c r="AG104" s="306">
        <f t="shared" ca="1" si="56"/>
        <v>-21.10688479590425</v>
      </c>
      <c r="AH104" s="304">
        <f t="shared" ca="1" si="57"/>
        <v>-11.658325384581955</v>
      </c>
    </row>
    <row r="105" spans="1:34" x14ac:dyDescent="0.2">
      <c r="A105" s="347">
        <f t="shared" ca="1" si="35"/>
        <v>0.1</v>
      </c>
      <c r="B105" s="304">
        <f t="shared" ca="1" si="36"/>
        <v>5.699999999999978</v>
      </c>
      <c r="D105" s="306">
        <f t="shared" ca="1" si="37"/>
        <v>-3.1271428291846979</v>
      </c>
      <c r="E105" s="307">
        <f t="shared" ca="1" si="38"/>
        <v>-21.000312940823861</v>
      </c>
      <c r="F105" s="304">
        <f t="shared" ca="1" si="39"/>
        <v>21.231866754636894</v>
      </c>
      <c r="G105" s="306">
        <f t="shared" ca="1" si="40"/>
        <v>34.616179353022844</v>
      </c>
      <c r="H105" s="307">
        <f t="shared" ca="1" si="41"/>
        <v>122.89114173936673</v>
      </c>
      <c r="I105" s="304">
        <f t="shared" ca="1" si="42"/>
        <v>127.67346079356417</v>
      </c>
      <c r="J105" s="306">
        <f t="shared" ca="1" si="43"/>
        <v>171.27839740454897</v>
      </c>
      <c r="K105" s="307">
        <f t="shared" ca="1" si="44"/>
        <v>713.56489843057204</v>
      </c>
      <c r="L105" s="304">
        <f t="shared" ca="1" si="29"/>
        <v>733.83319200599203</v>
      </c>
      <c r="M105" s="306">
        <f t="shared" ca="1" si="45"/>
        <v>1.2962289136831682</v>
      </c>
      <c r="N105" s="304">
        <f t="shared" ca="1" si="46"/>
        <v>74.268446036873016</v>
      </c>
      <c r="P105" s="310">
        <f t="shared" ca="1" si="47"/>
        <v>23</v>
      </c>
      <c r="Q105" s="304">
        <f t="shared" ca="1" si="48"/>
        <v>0</v>
      </c>
      <c r="R105" s="306">
        <f t="shared" ca="1" si="49"/>
        <v>0</v>
      </c>
      <c r="S105" s="307">
        <f t="shared" ca="1" si="50"/>
        <v>5.083000000000002</v>
      </c>
      <c r="T105" s="304">
        <f t="shared" ca="1" si="30"/>
        <v>49.86423000000002</v>
      </c>
      <c r="U105" s="311">
        <f t="shared" ca="1" si="31"/>
        <v>0</v>
      </c>
      <c r="V105" s="306">
        <f t="shared" ca="1" si="32"/>
        <v>1.1405995595288687</v>
      </c>
      <c r="W105" s="304">
        <f t="shared" ca="1" si="33"/>
        <v>57.087089219640156</v>
      </c>
      <c r="Y105" s="314" t="str">
        <f t="shared" ca="1" si="51"/>
        <v/>
      </c>
      <c r="Z105" s="315" t="str">
        <f t="shared" ca="1" si="52"/>
        <v/>
      </c>
      <c r="AA105" s="316" t="str">
        <f t="shared" ca="1" si="53"/>
        <v/>
      </c>
      <c r="AC105" s="310" t="e">
        <f t="shared" ca="1" si="54"/>
        <v>#N/A</v>
      </c>
      <c r="AD105" s="323" t="e">
        <f t="shared" ca="1" si="55"/>
        <v>#N/A</v>
      </c>
      <c r="AE105" s="324">
        <f t="shared" ca="1" si="34"/>
        <v>713.56489843057204</v>
      </c>
      <c r="AG105" s="306">
        <f t="shared" ca="1" si="56"/>
        <v>-21.067064386085313</v>
      </c>
      <c r="AH105" s="304">
        <f t="shared" ca="1" si="57"/>
        <v>-11.619041526205645</v>
      </c>
    </row>
    <row r="106" spans="1:34" x14ac:dyDescent="0.2">
      <c r="A106" s="347">
        <f t="shared" ca="1" si="35"/>
        <v>0.1</v>
      </c>
      <c r="B106" s="304">
        <f t="shared" ca="1" si="36"/>
        <v>5.7999999999999776</v>
      </c>
      <c r="D106" s="306">
        <f t="shared" ca="1" si="37"/>
        <v>-3.045063064300507</v>
      </c>
      <c r="E106" s="307">
        <f t="shared" ca="1" si="38"/>
        <v>-20.62029979721278</v>
      </c>
      <c r="F106" s="304">
        <f t="shared" ca="1" si="39"/>
        <v>20.843924121731508</v>
      </c>
      <c r="G106" s="306">
        <f t="shared" ca="1" si="40"/>
        <v>34.311673046592794</v>
      </c>
      <c r="H106" s="307">
        <f t="shared" ca="1" si="41"/>
        <v>120.82911175964546</v>
      </c>
      <c r="I106" s="304">
        <f t="shared" ca="1" si="42"/>
        <v>125.60638978921882</v>
      </c>
      <c r="J106" s="306">
        <f t="shared" ca="1" si="43"/>
        <v>174.72479002452974</v>
      </c>
      <c r="K106" s="307">
        <f t="shared" ca="1" si="44"/>
        <v>725.75091110552262</v>
      </c>
      <c r="L106" s="304">
        <f t="shared" ca="1" si="29"/>
        <v>746.48719829586639</v>
      </c>
      <c r="M106" s="306">
        <f t="shared" ca="1" si="45"/>
        <v>1.294111351851617</v>
      </c>
      <c r="N106" s="304">
        <f t="shared" ca="1" si="46"/>
        <v>74.147118681067141</v>
      </c>
      <c r="P106" s="310">
        <f t="shared" ca="1" si="47"/>
        <v>23</v>
      </c>
      <c r="Q106" s="304">
        <f t="shared" ca="1" si="48"/>
        <v>0</v>
      </c>
      <c r="R106" s="306">
        <f t="shared" ca="1" si="49"/>
        <v>0</v>
      </c>
      <c r="S106" s="307">
        <f t="shared" ca="1" si="50"/>
        <v>5.083000000000002</v>
      </c>
      <c r="T106" s="304">
        <f t="shared" ca="1" si="30"/>
        <v>49.86423000000002</v>
      </c>
      <c r="U106" s="311">
        <f t="shared" ca="1" si="31"/>
        <v>0</v>
      </c>
      <c r="V106" s="306">
        <f t="shared" ca="1" si="32"/>
        <v>1.1392086701787112</v>
      </c>
      <c r="W106" s="304">
        <f t="shared" ca="1" si="33"/>
        <v>55.186161357928107</v>
      </c>
      <c r="Y106" s="314" t="str">
        <f t="shared" ca="1" si="51"/>
        <v/>
      </c>
      <c r="Z106" s="315" t="str">
        <f t="shared" ca="1" si="52"/>
        <v/>
      </c>
      <c r="AA106" s="316" t="str">
        <f t="shared" ca="1" si="53"/>
        <v/>
      </c>
      <c r="AC106" s="310" t="e">
        <f t="shared" ca="1" si="54"/>
        <v>#N/A</v>
      </c>
      <c r="AD106" s="323" t="e">
        <f t="shared" ca="1" si="55"/>
        <v>#N/A</v>
      </c>
      <c r="AE106" s="324">
        <f t="shared" ca="1" si="34"/>
        <v>725.75091110552262</v>
      </c>
      <c r="AG106" s="306">
        <f t="shared" ca="1" si="56"/>
        <v>-20.673526180435879</v>
      </c>
      <c r="AH106" s="304">
        <f t="shared" ca="1" si="57"/>
        <v>-11.230983517536915</v>
      </c>
    </row>
    <row r="107" spans="1:34" x14ac:dyDescent="0.2">
      <c r="A107" s="347">
        <f t="shared" ca="1" si="35"/>
        <v>0.1</v>
      </c>
      <c r="B107" s="304">
        <f t="shared" ca="1" si="36"/>
        <v>5.8999999999999773</v>
      </c>
      <c r="D107" s="306">
        <f t="shared" ca="1" si="37"/>
        <v>-2.9657889205836114</v>
      </c>
      <c r="E107" s="307">
        <f t="shared" ca="1" si="38"/>
        <v>-20.254073667118966</v>
      </c>
      <c r="F107" s="304">
        <f t="shared" ca="1" si="39"/>
        <v>20.470061163429346</v>
      </c>
      <c r="G107" s="306">
        <f t="shared" ca="1" si="40"/>
        <v>34.015094154534431</v>
      </c>
      <c r="H107" s="307">
        <f t="shared" ca="1" si="41"/>
        <v>118.80370439293355</v>
      </c>
      <c r="I107" s="304">
        <f t="shared" ca="1" si="42"/>
        <v>123.57729082572325</v>
      </c>
      <c r="J107" s="306">
        <f t="shared" ca="1" si="43"/>
        <v>178.1411283845861</v>
      </c>
      <c r="K107" s="307">
        <f t="shared" ca="1" si="44"/>
        <v>737.73255191315161</v>
      </c>
      <c r="L107" s="304">
        <f t="shared" ca="1" si="29"/>
        <v>758.9358205898734</v>
      </c>
      <c r="M107" s="306">
        <f t="shared" ca="1" si="45"/>
        <v>1.2919428447963357</v>
      </c>
      <c r="N107" s="304">
        <f t="shared" ca="1" si="46"/>
        <v>74.022872378955185</v>
      </c>
      <c r="P107" s="310">
        <f t="shared" ca="1" si="47"/>
        <v>23</v>
      </c>
      <c r="Q107" s="304">
        <f t="shared" ca="1" si="48"/>
        <v>0</v>
      </c>
      <c r="R107" s="306">
        <f t="shared" ca="1" si="49"/>
        <v>0</v>
      </c>
      <c r="S107" s="307">
        <f t="shared" ca="1" si="50"/>
        <v>5.083000000000002</v>
      </c>
      <c r="T107" s="304">
        <f t="shared" ca="1" si="30"/>
        <v>49.86423000000002</v>
      </c>
      <c r="U107" s="311">
        <f t="shared" ca="1" si="31"/>
        <v>0</v>
      </c>
      <c r="V107" s="306">
        <f t="shared" ca="1" si="32"/>
        <v>1.1378427012132299</v>
      </c>
      <c r="W107" s="304">
        <f t="shared" ca="1" si="33"/>
        <v>53.353511299012091</v>
      </c>
      <c r="Y107" s="314" t="str">
        <f t="shared" ca="1" si="51"/>
        <v/>
      </c>
      <c r="Z107" s="315" t="str">
        <f t="shared" ca="1" si="52"/>
        <v/>
      </c>
      <c r="AA107" s="316" t="str">
        <f t="shared" ca="1" si="53"/>
        <v/>
      </c>
      <c r="AC107" s="310" t="e">
        <f t="shared" ca="1" si="54"/>
        <v>#N/A</v>
      </c>
      <c r="AD107" s="323" t="e">
        <f t="shared" ca="1" si="55"/>
        <v>#N/A</v>
      </c>
      <c r="AE107" s="324">
        <f t="shared" ca="1" si="34"/>
        <v>737.73255191315161</v>
      </c>
      <c r="AG107" s="306">
        <f t="shared" ca="1" si="56"/>
        <v>-20.293895197196999</v>
      </c>
      <c r="AH107" s="304">
        <f t="shared" ca="1" si="57"/>
        <v>-10.857005972443062</v>
      </c>
    </row>
    <row r="108" spans="1:34" x14ac:dyDescent="0.2">
      <c r="A108" s="347">
        <f t="shared" ca="1" si="35"/>
        <v>0.1</v>
      </c>
      <c r="B108" s="304">
        <f t="shared" ca="1" si="36"/>
        <v>5.9999999999999769</v>
      </c>
      <c r="D108" s="306">
        <f t="shared" ca="1" si="37"/>
        <v>-2.8891886774642712</v>
      </c>
      <c r="E108" s="307">
        <f t="shared" ca="1" si="38"/>
        <v>-19.901000072305223</v>
      </c>
      <c r="F108" s="304">
        <f t="shared" ca="1" si="39"/>
        <v>20.109629909371286</v>
      </c>
      <c r="G108" s="306">
        <f t="shared" ca="1" si="40"/>
        <v>33.726175286788006</v>
      </c>
      <c r="H108" s="307">
        <f t="shared" ca="1" si="41"/>
        <v>116.81360438570303</v>
      </c>
      <c r="I108" s="304">
        <f t="shared" ca="1" si="42"/>
        <v>121.58483897696574</v>
      </c>
      <c r="J108" s="306">
        <f t="shared" ca="1" si="43"/>
        <v>181.52819185665223</v>
      </c>
      <c r="K108" s="307">
        <f t="shared" ca="1" si="44"/>
        <v>749.51341735208348</v>
      </c>
      <c r="L108" s="304">
        <f t="shared" ca="1" si="29"/>
        <v>771.1827586438535</v>
      </c>
      <c r="M108" s="306">
        <f t="shared" ca="1" si="45"/>
        <v>1.2897219757664724</v>
      </c>
      <c r="N108" s="304">
        <f t="shared" ca="1" si="46"/>
        <v>73.895625956692712</v>
      </c>
      <c r="P108" s="310">
        <f t="shared" ca="1" si="47"/>
        <v>23</v>
      </c>
      <c r="Q108" s="304">
        <f t="shared" ca="1" si="48"/>
        <v>0</v>
      </c>
      <c r="R108" s="306">
        <f t="shared" ca="1" si="49"/>
        <v>0</v>
      </c>
      <c r="S108" s="307">
        <f t="shared" ca="1" si="50"/>
        <v>5.083000000000002</v>
      </c>
      <c r="T108" s="304">
        <f t="shared" ca="1" si="30"/>
        <v>49.86423000000002</v>
      </c>
      <c r="U108" s="311">
        <f t="shared" ca="1" si="31"/>
        <v>0</v>
      </c>
      <c r="V108" s="306">
        <f t="shared" ca="1" si="32"/>
        <v>1.136501159782525</v>
      </c>
      <c r="W108" s="304">
        <f t="shared" ca="1" si="33"/>
        <v>51.586037514863477</v>
      </c>
      <c r="Y108" s="314" t="str">
        <f t="shared" ca="1" si="51"/>
        <v/>
      </c>
      <c r="Z108" s="315" t="str">
        <f t="shared" ca="1" si="52"/>
        <v/>
      </c>
      <c r="AA108" s="316" t="str">
        <f t="shared" ca="1" si="53"/>
        <v/>
      </c>
      <c r="AC108" s="310">
        <f t="shared" ca="1" si="54"/>
        <v>5.9999999999999769</v>
      </c>
      <c r="AD108" s="323">
        <f t="shared" ca="1" si="55"/>
        <v>181.52819185665223</v>
      </c>
      <c r="AE108" s="324">
        <f t="shared" ca="1" si="34"/>
        <v>749.51341735208348</v>
      </c>
      <c r="AG108" s="306">
        <f t="shared" ca="1" si="56"/>
        <v>-19.927516926074745</v>
      </c>
      <c r="AH108" s="304">
        <f t="shared" ca="1" si="57"/>
        <v>-10.496461007084806</v>
      </c>
    </row>
    <row r="109" spans="1:34" x14ac:dyDescent="0.2">
      <c r="A109" s="347">
        <f t="shared" ca="1" si="35"/>
        <v>0.1</v>
      </c>
      <c r="B109" s="304">
        <f t="shared" ca="1" si="36"/>
        <v>6.0999999999999766</v>
      </c>
      <c r="D109" s="306">
        <f t="shared" ca="1" si="37"/>
        <v>-2.8151382574398869</v>
      </c>
      <c r="E109" s="307">
        <f t="shared" ca="1" si="38"/>
        <v>-19.560481455407235</v>
      </c>
      <c r="F109" s="304">
        <f t="shared" ca="1" si="39"/>
        <v>19.762020093498339</v>
      </c>
      <c r="G109" s="306">
        <f t="shared" ca="1" si="40"/>
        <v>33.444661461044021</v>
      </c>
      <c r="H109" s="307">
        <f t="shared" ca="1" si="41"/>
        <v>114.85755624016231</v>
      </c>
      <c r="I109" s="304">
        <f t="shared" ca="1" si="42"/>
        <v>119.6277710471356</v>
      </c>
      <c r="J109" s="306">
        <f t="shared" ca="1" si="43"/>
        <v>184.88673369404384</v>
      </c>
      <c r="K109" s="307">
        <f t="shared" ca="1" si="44"/>
        <v>761.09697538337673</v>
      </c>
      <c r="L109" s="304">
        <f t="shared" ca="1" si="29"/>
        <v>783.23158148390348</v>
      </c>
      <c r="M109" s="306">
        <f t="shared" ca="1" si="45"/>
        <v>1.2874472709879214</v>
      </c>
      <c r="N109" s="304">
        <f t="shared" ca="1" si="46"/>
        <v>73.765294973243499</v>
      </c>
      <c r="P109" s="310">
        <f t="shared" ca="1" si="47"/>
        <v>23</v>
      </c>
      <c r="Q109" s="304">
        <f t="shared" ca="1" si="48"/>
        <v>0</v>
      </c>
      <c r="R109" s="306">
        <f t="shared" ca="1" si="49"/>
        <v>0</v>
      </c>
      <c r="S109" s="307">
        <f t="shared" ca="1" si="50"/>
        <v>5.083000000000002</v>
      </c>
      <c r="T109" s="304">
        <f t="shared" ca="1" si="30"/>
        <v>49.86423000000002</v>
      </c>
      <c r="U109" s="311">
        <f t="shared" ca="1" si="31"/>
        <v>0</v>
      </c>
      <c r="V109" s="306">
        <f t="shared" ca="1" si="32"/>
        <v>1.1351835711330547</v>
      </c>
      <c r="W109" s="304">
        <f t="shared" ca="1" si="33"/>
        <v>49.880816907538765</v>
      </c>
      <c r="Y109" s="314" t="str">
        <f t="shared" ca="1" si="51"/>
        <v/>
      </c>
      <c r="Z109" s="315" t="str">
        <f t="shared" ca="1" si="52"/>
        <v/>
      </c>
      <c r="AA109" s="316" t="str">
        <f t="shared" ca="1" si="53"/>
        <v/>
      </c>
      <c r="AC109" s="310" t="e">
        <f t="shared" ca="1" si="54"/>
        <v>#N/A</v>
      </c>
      <c r="AD109" s="323" t="e">
        <f t="shared" ca="1" si="55"/>
        <v>#N/A</v>
      </c>
      <c r="AE109" s="324">
        <f t="shared" ca="1" si="34"/>
        <v>761.09697538337673</v>
      </c>
      <c r="AG109" s="306">
        <f t="shared" ca="1" si="56"/>
        <v>-19.573774235977311</v>
      </c>
      <c r="AH109" s="304">
        <f t="shared" ca="1" si="57"/>
        <v>-10.14873844478919</v>
      </c>
    </row>
    <row r="110" spans="1:34" x14ac:dyDescent="0.2">
      <c r="A110" s="347">
        <f t="shared" ca="1" si="35"/>
        <v>0.1</v>
      </c>
      <c r="B110" s="304">
        <f t="shared" ca="1" si="36"/>
        <v>6.1999999999999762</v>
      </c>
      <c r="D110" s="306">
        <f t="shared" ca="1" si="37"/>
        <v>-2.7435206983029308</v>
      </c>
      <c r="E110" s="307">
        <f t="shared" ca="1" si="38"/>
        <v>-19.231954629991385</v>
      </c>
      <c r="F110" s="304">
        <f t="shared" ca="1" si="39"/>
        <v>19.426656550010442</v>
      </c>
      <c r="G110" s="306">
        <f t="shared" ca="1" si="40"/>
        <v>33.170309391213728</v>
      </c>
      <c r="H110" s="307">
        <f t="shared" ca="1" si="41"/>
        <v>112.93436077716318</v>
      </c>
      <c r="I110" s="304">
        <f t="shared" ca="1" si="42"/>
        <v>117.7048820960936</v>
      </c>
      <c r="J110" s="306">
        <f t="shared" ca="1" si="43"/>
        <v>188.21748223665674</v>
      </c>
      <c r="K110" s="307">
        <f t="shared" ca="1" si="44"/>
        <v>772.486571234243</v>
      </c>
      <c r="L110" s="304">
        <f t="shared" ca="1" si="29"/>
        <v>795.08573333744539</v>
      </c>
      <c r="M110" s="306">
        <f t="shared" ca="1" si="45"/>
        <v>1.2851171969705406</v>
      </c>
      <c r="N110" s="304">
        <f t="shared" ca="1" si="46"/>
        <v>73.631791566094478</v>
      </c>
      <c r="P110" s="310">
        <f t="shared" ca="1" si="47"/>
        <v>23</v>
      </c>
      <c r="Q110" s="304">
        <f t="shared" ca="1" si="48"/>
        <v>0</v>
      </c>
      <c r="R110" s="306">
        <f t="shared" ca="1" si="49"/>
        <v>0</v>
      </c>
      <c r="S110" s="307">
        <f t="shared" ca="1" si="50"/>
        <v>5.083000000000002</v>
      </c>
      <c r="T110" s="304">
        <f t="shared" ca="1" si="30"/>
        <v>49.86423000000002</v>
      </c>
      <c r="U110" s="311">
        <f t="shared" ca="1" si="31"/>
        <v>0</v>
      </c>
      <c r="V110" s="306">
        <f t="shared" ca="1" si="32"/>
        <v>1.1338894777698516</v>
      </c>
      <c r="W110" s="304">
        <f t="shared" ca="1" si="33"/>
        <v>48.235092633238807</v>
      </c>
      <c r="Y110" s="314" t="str">
        <f t="shared" ca="1" si="51"/>
        <v/>
      </c>
      <c r="Z110" s="315" t="str">
        <f t="shared" ca="1" si="52"/>
        <v/>
      </c>
      <c r="AA110" s="316" t="str">
        <f t="shared" ca="1" si="53"/>
        <v/>
      </c>
      <c r="AC110" s="310" t="e">
        <f t="shared" ca="1" si="54"/>
        <v>#N/A</v>
      </c>
      <c r="AD110" s="323" t="e">
        <f t="shared" ca="1" si="55"/>
        <v>#N/A</v>
      </c>
      <c r="AE110" s="324">
        <f t="shared" ca="1" si="34"/>
        <v>772.486571234243</v>
      </c>
      <c r="AG110" s="306">
        <f t="shared" ca="1" si="56"/>
        <v>-19.232084752144033</v>
      </c>
      <c r="AH110" s="304">
        <f t="shared" ca="1" si="57"/>
        <v>-9.8132632121854702</v>
      </c>
    </row>
    <row r="111" spans="1:34" x14ac:dyDescent="0.2">
      <c r="A111" s="347">
        <f t="shared" ca="1" si="35"/>
        <v>0.1</v>
      </c>
      <c r="B111" s="304">
        <f t="shared" ca="1" si="36"/>
        <v>6.2999999999999758</v>
      </c>
      <c r="D111" s="306">
        <f t="shared" ca="1" si="37"/>
        <v>-2.6742256676658411</v>
      </c>
      <c r="E111" s="307">
        <f t="shared" ca="1" si="38"/>
        <v>-18.914888434707287</v>
      </c>
      <c r="F111" s="304">
        <f t="shared" ca="1" si="39"/>
        <v>19.10299681775156</v>
      </c>
      <c r="G111" s="306">
        <f t="shared" ca="1" si="40"/>
        <v>32.902886824447144</v>
      </c>
      <c r="H111" s="307">
        <f t="shared" ca="1" si="41"/>
        <v>111.04287193369245</v>
      </c>
      <c r="I111" s="304">
        <f t="shared" ca="1" si="42"/>
        <v>115.8150222063822</v>
      </c>
      <c r="J111" s="306">
        <f t="shared" ca="1" si="43"/>
        <v>191.52114204743978</v>
      </c>
      <c r="K111" s="307">
        <f t="shared" ca="1" si="44"/>
        <v>783.68543286978581</v>
      </c>
      <c r="L111" s="304">
        <f t="shared" ca="1" si="29"/>
        <v>806.74853922610805</v>
      </c>
      <c r="M111" s="306">
        <f t="shared" ca="1" si="45"/>
        <v>1.282730157662298</v>
      </c>
      <c r="N111" s="304">
        <f t="shared" ca="1" si="46"/>
        <v>73.495024288200355</v>
      </c>
      <c r="P111" s="310">
        <f t="shared" ca="1" si="47"/>
        <v>23</v>
      </c>
      <c r="Q111" s="304">
        <f t="shared" ca="1" si="48"/>
        <v>0</v>
      </c>
      <c r="R111" s="306">
        <f t="shared" ca="1" si="49"/>
        <v>0</v>
      </c>
      <c r="S111" s="307">
        <f t="shared" ca="1" si="50"/>
        <v>5.083000000000002</v>
      </c>
      <c r="T111" s="304">
        <f t="shared" ca="1" si="30"/>
        <v>49.86423000000002</v>
      </c>
      <c r="U111" s="311">
        <f t="shared" ca="1" si="31"/>
        <v>0</v>
      </c>
      <c r="V111" s="306">
        <f t="shared" ca="1" si="32"/>
        <v>1.1326184386675517</v>
      </c>
      <c r="W111" s="304">
        <f t="shared" ca="1" si="33"/>
        <v>46.646262889807986</v>
      </c>
      <c r="Y111" s="314" t="str">
        <f t="shared" ca="1" si="51"/>
        <v/>
      </c>
      <c r="Z111" s="315" t="str">
        <f t="shared" ca="1" si="52"/>
        <v/>
      </c>
      <c r="AA111" s="316" t="str">
        <f t="shared" ca="1" si="53"/>
        <v/>
      </c>
      <c r="AC111" s="310" t="e">
        <f t="shared" ca="1" si="54"/>
        <v>#N/A</v>
      </c>
      <c r="AD111" s="323" t="e">
        <f t="shared" ca="1" si="55"/>
        <v>#N/A</v>
      </c>
      <c r="AE111" s="324">
        <f t="shared" ca="1" si="34"/>
        <v>783.68543286978581</v>
      </c>
      <c r="AG111" s="306">
        <f t="shared" ca="1" si="56"/>
        <v>-18.901898440432348</v>
      </c>
      <c r="AH111" s="304">
        <f t="shared" ca="1" si="57"/>
        <v>-9.4894929437809932</v>
      </c>
    </row>
    <row r="112" spans="1:34" x14ac:dyDescent="0.2">
      <c r="A112" s="347">
        <f t="shared" ca="1" si="35"/>
        <v>0.1</v>
      </c>
      <c r="B112" s="304">
        <f t="shared" ca="1" si="36"/>
        <v>6.3999999999999755</v>
      </c>
      <c r="D112" s="306">
        <f t="shared" ca="1" si="37"/>
        <v>-2.6071490159517601</v>
      </c>
      <c r="E112" s="307">
        <f t="shared" ca="1" si="38"/>
        <v>-18.608781573028374</v>
      </c>
      <c r="F112" s="304">
        <f t="shared" ca="1" si="39"/>
        <v>18.790528934121536</v>
      </c>
      <c r="G112" s="306">
        <f t="shared" ca="1" si="40"/>
        <v>32.642171922851965</v>
      </c>
      <c r="H112" s="307">
        <f t="shared" ca="1" si="41"/>
        <v>109.18199377638962</v>
      </c>
      <c r="I112" s="304">
        <f t="shared" ca="1" si="42"/>
        <v>113.95709347306382</v>
      </c>
      <c r="J112" s="306">
        <f t="shared" ca="1" si="43"/>
        <v>194.79839498480473</v>
      </c>
      <c r="K112" s="307">
        <f t="shared" ca="1" si="44"/>
        <v>794.69667615528988</v>
      </c>
      <c r="L112" s="304">
        <f t="shared" ca="1" si="29"/>
        <v>818.22321024334292</v>
      </c>
      <c r="M112" s="306">
        <f t="shared" ca="1" si="45"/>
        <v>1.2802844914406104</v>
      </c>
      <c r="N112" s="304">
        <f t="shared" ca="1" si="46"/>
        <v>73.354897935599951</v>
      </c>
      <c r="P112" s="310">
        <f t="shared" ca="1" si="47"/>
        <v>23</v>
      </c>
      <c r="Q112" s="304">
        <f t="shared" ca="1" si="48"/>
        <v>0</v>
      </c>
      <c r="R112" s="306">
        <f t="shared" ca="1" si="49"/>
        <v>0</v>
      </c>
      <c r="S112" s="307">
        <f t="shared" ca="1" si="50"/>
        <v>5.083000000000002</v>
      </c>
      <c r="T112" s="304">
        <f t="shared" ca="1" si="30"/>
        <v>49.86423000000002</v>
      </c>
      <c r="U112" s="311">
        <f t="shared" ca="1" si="31"/>
        <v>0</v>
      </c>
      <c r="V112" s="306">
        <f t="shared" ca="1" si="32"/>
        <v>1.1313700285268868</v>
      </c>
      <c r="W112" s="304">
        <f t="shared" ca="1" si="33"/>
        <v>45.111870581324737</v>
      </c>
      <c r="Y112" s="314" t="str">
        <f t="shared" ca="1" si="51"/>
        <v/>
      </c>
      <c r="Z112" s="315" t="str">
        <f t="shared" ca="1" si="52"/>
        <v/>
      </c>
      <c r="AA112" s="316" t="str">
        <f t="shared" ca="1" si="53"/>
        <v/>
      </c>
      <c r="AC112" s="310" t="e">
        <f t="shared" ca="1" si="54"/>
        <v>#N/A</v>
      </c>
      <c r="AD112" s="323" t="e">
        <f t="shared" ca="1" si="55"/>
        <v>#N/A</v>
      </c>
      <c r="AE112" s="324">
        <f t="shared" ca="1" si="34"/>
        <v>794.69667615528988</v>
      </c>
      <c r="AG112" s="306">
        <f t="shared" ca="1" si="56"/>
        <v>-18.582695379767209</v>
      </c>
      <c r="AH112" s="304">
        <f t="shared" ca="1" si="57"/>
        <v>-9.1769157760786868</v>
      </c>
    </row>
    <row r="113" spans="1:34" x14ac:dyDescent="0.2">
      <c r="A113" s="347">
        <f t="shared" ca="1" si="35"/>
        <v>0.1</v>
      </c>
      <c r="B113" s="304">
        <f t="shared" ca="1" si="36"/>
        <v>6.4999999999999751</v>
      </c>
      <c r="D113" s="306">
        <f t="shared" ca="1" si="37"/>
        <v>-2.5421923644076738</v>
      </c>
      <c r="E113" s="307">
        <f t="shared" ca="1" si="38"/>
        <v>-18.313160621944704</v>
      </c>
      <c r="F113" s="304">
        <f t="shared" ca="1" si="39"/>
        <v>18.488769401525857</v>
      </c>
      <c r="G113" s="306">
        <f t="shared" ca="1" si="40"/>
        <v>32.387952686411197</v>
      </c>
      <c r="H113" s="307">
        <f t="shared" ca="1" si="41"/>
        <v>107.35067771419514</v>
      </c>
      <c r="I113" s="304">
        <f t="shared" ca="1" si="42"/>
        <v>112.13004719928644</v>
      </c>
      <c r="J113" s="306">
        <f t="shared" ca="1" si="43"/>
        <v>198.04990121526788</v>
      </c>
      <c r="K113" s="307">
        <f t="shared" ca="1" si="44"/>
        <v>805.52330972981918</v>
      </c>
      <c r="L113" s="304">
        <f t="shared" ca="1" si="29"/>
        <v>829.51284853789912</v>
      </c>
      <c r="M113" s="306">
        <f t="shared" ca="1" si="45"/>
        <v>1.2777784679304391</v>
      </c>
      <c r="N113" s="304">
        <f t="shared" ca="1" si="46"/>
        <v>73.211313365106577</v>
      </c>
      <c r="P113" s="310">
        <f t="shared" ca="1" si="47"/>
        <v>23</v>
      </c>
      <c r="Q113" s="304">
        <f t="shared" ca="1" si="48"/>
        <v>0</v>
      </c>
      <c r="R113" s="306">
        <f t="shared" ca="1" si="49"/>
        <v>0</v>
      </c>
      <c r="S113" s="307">
        <f t="shared" ca="1" si="50"/>
        <v>5.083000000000002</v>
      </c>
      <c r="T113" s="304">
        <f t="shared" ca="1" si="30"/>
        <v>49.86423000000002</v>
      </c>
      <c r="U113" s="311">
        <f t="shared" ca="1" si="31"/>
        <v>0</v>
      </c>
      <c r="V113" s="306">
        <f t="shared" ca="1" si="32"/>
        <v>1.130143837073537</v>
      </c>
      <c r="W113" s="304">
        <f t="shared" ca="1" si="33"/>
        <v>43.629593782065371</v>
      </c>
      <c r="Y113" s="314" t="str">
        <f t="shared" ca="1" si="51"/>
        <v/>
      </c>
      <c r="Z113" s="315" t="str">
        <f t="shared" ca="1" si="52"/>
        <v/>
      </c>
      <c r="AA113" s="316" t="str">
        <f t="shared" ca="1" si="53"/>
        <v/>
      </c>
      <c r="AC113" s="310" t="e">
        <f t="shared" ca="1" si="54"/>
        <v>#N/A</v>
      </c>
      <c r="AD113" s="323" t="e">
        <f t="shared" ca="1" si="55"/>
        <v>#N/A</v>
      </c>
      <c r="AE113" s="324">
        <f t="shared" ca="1" si="34"/>
        <v>805.52330972981918</v>
      </c>
      <c r="AG113" s="306">
        <f t="shared" ca="1" si="56"/>
        <v>-18.273983705660044</v>
      </c>
      <c r="AH113" s="304">
        <f t="shared" ca="1" si="57"/>
        <v>-8.8750483142484207</v>
      </c>
    </row>
    <row r="114" spans="1:34" x14ac:dyDescent="0.2">
      <c r="A114" s="347">
        <f t="shared" ca="1" si="35"/>
        <v>0.1</v>
      </c>
      <c r="B114" s="304">
        <f t="shared" ca="1" si="36"/>
        <v>6.5999999999999748</v>
      </c>
      <c r="D114" s="306">
        <f t="shared" ca="1" si="37"/>
        <v>-2.4792627250411434</v>
      </c>
      <c r="E114" s="307">
        <f t="shared" ca="1" si="38"/>
        <v>-18.027578194634575</v>
      </c>
      <c r="F114" s="304">
        <f t="shared" ca="1" si="39"/>
        <v>18.197261311072126</v>
      </c>
      <c r="G114" s="306">
        <f t="shared" ca="1" si="40"/>
        <v>32.14002641390708</v>
      </c>
      <c r="H114" s="307">
        <f t="shared" ca="1" si="41"/>
        <v>105.54791989473169</v>
      </c>
      <c r="I114" s="304">
        <f t="shared" ca="1" si="42"/>
        <v>110.33288128201558</v>
      </c>
      <c r="J114" s="306">
        <f t="shared" ca="1" si="43"/>
        <v>201.2763001702838</v>
      </c>
      <c r="K114" s="307">
        <f t="shared" ca="1" si="44"/>
        <v>816.16823961026557</v>
      </c>
      <c r="L114" s="304">
        <f t="shared" ca="1" si="29"/>
        <v>840.62045202264619</v>
      </c>
      <c r="M114" s="306">
        <f t="shared" ca="1" si="45"/>
        <v>1.2752102846379838</v>
      </c>
      <c r="N114" s="304">
        <f t="shared" ca="1" si="46"/>
        <v>73.064167301432875</v>
      </c>
      <c r="P114" s="310">
        <f t="shared" ca="1" si="47"/>
        <v>23</v>
      </c>
      <c r="Q114" s="304">
        <f t="shared" ca="1" si="48"/>
        <v>0</v>
      </c>
      <c r="R114" s="306">
        <f t="shared" ca="1" si="49"/>
        <v>0</v>
      </c>
      <c r="S114" s="307">
        <f t="shared" ca="1" si="50"/>
        <v>5.083000000000002</v>
      </c>
      <c r="T114" s="304">
        <f t="shared" ca="1" si="30"/>
        <v>49.86423000000002</v>
      </c>
      <c r="U114" s="311">
        <f t="shared" ca="1" si="31"/>
        <v>0</v>
      </c>
      <c r="V114" s="306">
        <f t="shared" ca="1" si="32"/>
        <v>1.128939468396486</v>
      </c>
      <c r="W114" s="304">
        <f t="shared" ca="1" si="33"/>
        <v>42.197236929803353</v>
      </c>
      <c r="Y114" s="314" t="str">
        <f t="shared" ca="1" si="51"/>
        <v/>
      </c>
      <c r="Z114" s="315" t="str">
        <f t="shared" ca="1" si="52"/>
        <v/>
      </c>
      <c r="AA114" s="316" t="str">
        <f t="shared" ca="1" si="53"/>
        <v/>
      </c>
      <c r="AC114" s="310" t="e">
        <f t="shared" ca="1" si="54"/>
        <v>#N/A</v>
      </c>
      <c r="AD114" s="323" t="e">
        <f t="shared" ca="1" si="55"/>
        <v>#N/A</v>
      </c>
      <c r="AE114" s="324">
        <f t="shared" ca="1" si="34"/>
        <v>816.16823961026557</v>
      </c>
      <c r="AG114" s="306">
        <f t="shared" ca="1" si="56"/>
        <v>-17.975297709393189</v>
      </c>
      <c r="AH114" s="304">
        <f t="shared" ca="1" si="57"/>
        <v>-8.5834337560624352</v>
      </c>
    </row>
    <row r="115" spans="1:34" x14ac:dyDescent="0.2">
      <c r="A115" s="347">
        <f t="shared" ca="1" si="35"/>
        <v>0.1</v>
      </c>
      <c r="B115" s="304">
        <f t="shared" ca="1" si="36"/>
        <v>6.6999999999999744</v>
      </c>
      <c r="D115" s="306">
        <f t="shared" ca="1" si="37"/>
        <v>-2.4182721496883453</v>
      </c>
      <c r="E115" s="307">
        <f t="shared" ca="1" si="38"/>
        <v>-17.751611243621173</v>
      </c>
      <c r="F115" s="304">
        <f t="shared" ca="1" si="39"/>
        <v>17.915572609733019</v>
      </c>
      <c r="G115" s="306">
        <f t="shared" ca="1" si="40"/>
        <v>31.898199198938244</v>
      </c>
      <c r="H115" s="307">
        <f t="shared" ca="1" si="41"/>
        <v>103.77275877036958</v>
      </c>
      <c r="I115" s="304">
        <f t="shared" ca="1" si="42"/>
        <v>108.56463777376342</v>
      </c>
      <c r="J115" s="306">
        <f t="shared" ca="1" si="43"/>
        <v>204.47821145092607</v>
      </c>
      <c r="K115" s="307">
        <f t="shared" ca="1" si="44"/>
        <v>826.63427354352064</v>
      </c>
      <c r="L115" s="304">
        <f t="shared" ca="1" si="29"/>
        <v>851.54891882674235</v>
      </c>
      <c r="M115" s="306">
        <f t="shared" ca="1" si="45"/>
        <v>1.2725780633880071</v>
      </c>
      <c r="N115" s="304">
        <f t="shared" ca="1" si="46"/>
        <v>72.913352133064549</v>
      </c>
      <c r="P115" s="310">
        <f t="shared" ca="1" si="47"/>
        <v>23</v>
      </c>
      <c r="Q115" s="304">
        <f t="shared" ca="1" si="48"/>
        <v>0</v>
      </c>
      <c r="R115" s="306">
        <f t="shared" ca="1" si="49"/>
        <v>0</v>
      </c>
      <c r="S115" s="307">
        <f t="shared" ca="1" si="50"/>
        <v>5.083000000000002</v>
      </c>
      <c r="T115" s="304">
        <f t="shared" ca="1" si="30"/>
        <v>49.86423000000002</v>
      </c>
      <c r="U115" s="311">
        <f t="shared" ca="1" si="31"/>
        <v>0</v>
      </c>
      <c r="V115" s="306">
        <f t="shared" ca="1" si="32"/>
        <v>1.1277565403232561</v>
      </c>
      <c r="W115" s="304">
        <f t="shared" ca="1" si="33"/>
        <v>40.812722685252325</v>
      </c>
      <c r="Y115" s="314" t="str">
        <f t="shared" ca="1" si="51"/>
        <v/>
      </c>
      <c r="Z115" s="315" t="str">
        <f t="shared" ca="1" si="52"/>
        <v/>
      </c>
      <c r="AA115" s="316" t="str">
        <f t="shared" ca="1" si="53"/>
        <v/>
      </c>
      <c r="AC115" s="310" t="e">
        <f t="shared" ca="1" si="54"/>
        <v>#N/A</v>
      </c>
      <c r="AD115" s="323" t="e">
        <f t="shared" ca="1" si="55"/>
        <v>#N/A</v>
      </c>
      <c r="AE115" s="324">
        <f t="shared" ca="1" si="34"/>
        <v>826.63427354352064</v>
      </c>
      <c r="AG115" s="306">
        <f t="shared" ca="1" si="56"/>
        <v>-17.686196078967271</v>
      </c>
      <c r="AH115" s="304">
        <f t="shared" ca="1" si="57"/>
        <v>-8.3016401593160207</v>
      </c>
    </row>
    <row r="116" spans="1:34" x14ac:dyDescent="0.2">
      <c r="A116" s="347">
        <f t="shared" ca="1" si="35"/>
        <v>0.1</v>
      </c>
      <c r="B116" s="304">
        <f t="shared" ca="1" si="36"/>
        <v>6.7999999999999741</v>
      </c>
      <c r="D116" s="306">
        <f t="shared" ca="1" si="37"/>
        <v>-2.3591374056946144</v>
      </c>
      <c r="E116" s="307">
        <f t="shared" ca="1" si="38"/>
        <v>-17.484859492239032</v>
      </c>
      <c r="F116" s="304">
        <f t="shared" ca="1" si="39"/>
        <v>17.643294498542183</v>
      </c>
      <c r="G116" s="306">
        <f t="shared" ca="1" si="40"/>
        <v>31.662285458368782</v>
      </c>
      <c r="H116" s="307">
        <f t="shared" ca="1" si="41"/>
        <v>102.02427282114567</v>
      </c>
      <c r="I116" s="304">
        <f t="shared" ca="1" si="42"/>
        <v>106.8244006074024</v>
      </c>
      <c r="J116" s="306">
        <f t="shared" ca="1" si="43"/>
        <v>207.65623568379141</v>
      </c>
      <c r="K116" s="307">
        <f t="shared" ca="1" si="44"/>
        <v>836.92412512309636</v>
      </c>
      <c r="L116" s="304">
        <f t="shared" ca="1" si="29"/>
        <v>862.30105150777968</v>
      </c>
      <c r="M116" s="306">
        <f t="shared" ca="1" si="45"/>
        <v>1.2698798465519789</v>
      </c>
      <c r="N116" s="304">
        <f t="shared" ca="1" si="46"/>
        <v>72.758755696148995</v>
      </c>
      <c r="P116" s="310">
        <f t="shared" ca="1" si="47"/>
        <v>23</v>
      </c>
      <c r="Q116" s="304">
        <f t="shared" ca="1" si="48"/>
        <v>0</v>
      </c>
      <c r="R116" s="306">
        <f t="shared" ca="1" si="49"/>
        <v>0</v>
      </c>
      <c r="S116" s="307">
        <f t="shared" ca="1" si="50"/>
        <v>5.083000000000002</v>
      </c>
      <c r="T116" s="304">
        <f t="shared" ca="1" si="30"/>
        <v>49.86423000000002</v>
      </c>
      <c r="U116" s="311">
        <f t="shared" ca="1" si="31"/>
        <v>0</v>
      </c>
      <c r="V116" s="306">
        <f t="shared" ca="1" si="32"/>
        <v>1.1265946838295899</v>
      </c>
      <c r="W116" s="304">
        <f t="shared" ca="1" si="33"/>
        <v>39.474084400568749</v>
      </c>
      <c r="Y116" s="314" t="str">
        <f t="shared" ca="1" si="51"/>
        <v/>
      </c>
      <c r="Z116" s="315" t="str">
        <f t="shared" ca="1" si="52"/>
        <v/>
      </c>
      <c r="AA116" s="316" t="str">
        <f t="shared" ca="1" si="53"/>
        <v/>
      </c>
      <c r="AC116" s="310" t="e">
        <f t="shared" ca="1" si="54"/>
        <v>#N/A</v>
      </c>
      <c r="AD116" s="323" t="e">
        <f t="shared" ca="1" si="55"/>
        <v>#N/A</v>
      </c>
      <c r="AE116" s="324">
        <f t="shared" ca="1" si="34"/>
        <v>836.92412512309636</v>
      </c>
      <c r="AG116" s="306">
        <f t="shared" ca="1" si="56"/>
        <v>-17.406260269245074</v>
      </c>
      <c r="AH116" s="304">
        <f t="shared" ca="1" si="57"/>
        <v>-8.0292588403014573</v>
      </c>
    </row>
    <row r="117" spans="1:34" x14ac:dyDescent="0.2">
      <c r="A117" s="347">
        <f t="shared" ca="1" si="35"/>
        <v>0.1</v>
      </c>
      <c r="B117" s="304">
        <f t="shared" ca="1" si="36"/>
        <v>6.8999999999999737</v>
      </c>
      <c r="D117" s="306">
        <f t="shared" ca="1" si="37"/>
        <v>-2.3017796759325369</v>
      </c>
      <c r="E117" s="307">
        <f t="shared" ca="1" si="38"/>
        <v>-17.226943983411612</v>
      </c>
      <c r="F117" s="304">
        <f t="shared" ca="1" si="39"/>
        <v>17.380039950590955</v>
      </c>
      <c r="G117" s="306">
        <f t="shared" ca="1" si="40"/>
        <v>31.432107490775529</v>
      </c>
      <c r="H117" s="307">
        <f t="shared" ca="1" si="41"/>
        <v>100.30157842280451</v>
      </c>
      <c r="I117" s="304">
        <f t="shared" ca="1" si="42"/>
        <v>105.11129347228903</v>
      </c>
      <c r="J117" s="306">
        <f t="shared" ca="1" si="43"/>
        <v>210.81095533124864</v>
      </c>
      <c r="K117" s="307">
        <f t="shared" ca="1" si="44"/>
        <v>847.04041768529385</v>
      </c>
      <c r="L117" s="304">
        <f t="shared" ca="1" si="29"/>
        <v>872.87956103929412</v>
      </c>
      <c r="M117" s="306">
        <f t="shared" ca="1" si="45"/>
        <v>1.2671135930533128</v>
      </c>
      <c r="N117" s="304">
        <f t="shared" ca="1" si="46"/>
        <v>72.600261045612129</v>
      </c>
      <c r="P117" s="310">
        <f t="shared" ca="1" si="47"/>
        <v>23</v>
      </c>
      <c r="Q117" s="304">
        <f t="shared" ca="1" si="48"/>
        <v>0</v>
      </c>
      <c r="R117" s="306">
        <f t="shared" ca="1" si="49"/>
        <v>0</v>
      </c>
      <c r="S117" s="307">
        <f t="shared" ca="1" si="50"/>
        <v>5.083000000000002</v>
      </c>
      <c r="T117" s="304">
        <f t="shared" ca="1" si="30"/>
        <v>49.86423000000002</v>
      </c>
      <c r="U117" s="311">
        <f t="shared" ca="1" si="31"/>
        <v>0</v>
      </c>
      <c r="V117" s="306">
        <f t="shared" ca="1" si="32"/>
        <v>1.1254535424813366</v>
      </c>
      <c r="W117" s="304">
        <f t="shared" ca="1" si="33"/>
        <v>38.179459145288433</v>
      </c>
      <c r="Y117" s="314" t="str">
        <f t="shared" ca="1" si="51"/>
        <v/>
      </c>
      <c r="Z117" s="315" t="str">
        <f t="shared" ca="1" si="52"/>
        <v/>
      </c>
      <c r="AA117" s="316" t="str">
        <f t="shared" ca="1" si="53"/>
        <v/>
      </c>
      <c r="AC117" s="310" t="e">
        <f t="shared" ca="1" si="54"/>
        <v>#N/A</v>
      </c>
      <c r="AD117" s="323" t="e">
        <f t="shared" ca="1" si="55"/>
        <v>#N/A</v>
      </c>
      <c r="AE117" s="324">
        <f t="shared" ca="1" si="34"/>
        <v>847.04041768529385</v>
      </c>
      <c r="AG117" s="306">
        <f t="shared" ca="1" si="56"/>
        <v>-17.135092989915517</v>
      </c>
      <c r="AH117" s="304">
        <f t="shared" ca="1" si="57"/>
        <v>-7.7659028921048074</v>
      </c>
    </row>
    <row r="118" spans="1:34" x14ac:dyDescent="0.2">
      <c r="A118" s="347">
        <f t="shared" ca="1" si="35"/>
        <v>0.1</v>
      </c>
      <c r="B118" s="304">
        <f t="shared" ca="1" si="36"/>
        <v>6.9999999999999734</v>
      </c>
      <c r="D118" s="306">
        <f t="shared" ca="1" si="37"/>
        <v>-2.2461242811006814</v>
      </c>
      <c r="E118" s="307">
        <f t="shared" ca="1" si="38"/>
        <v>-16.977505735792672</v>
      </c>
      <c r="F118" s="304">
        <f t="shared" ca="1" si="39"/>
        <v>17.125442338667437</v>
      </c>
      <c r="G118" s="306">
        <f t="shared" ca="1" si="40"/>
        <v>31.207495062665462</v>
      </c>
      <c r="H118" s="307">
        <f t="shared" ca="1" si="41"/>
        <v>98.60382784922524</v>
      </c>
      <c r="I118" s="304">
        <f t="shared" ca="1" si="42"/>
        <v>103.42447783095614</v>
      </c>
      <c r="J118" s="306">
        <f t="shared" ca="1" si="43"/>
        <v>213.94293545892069</v>
      </c>
      <c r="K118" s="307">
        <f t="shared" ca="1" si="44"/>
        <v>856.98568799889529</v>
      </c>
      <c r="L118" s="304">
        <f t="shared" ca="1" si="29"/>
        <v>883.28707058788075</v>
      </c>
      <c r="M118" s="306">
        <f t="shared" ca="1" si="45"/>
        <v>1.2642771741349752</v>
      </c>
      <c r="N118" s="304">
        <f t="shared" ca="1" si="46"/>
        <v>72.437746212660329</v>
      </c>
      <c r="P118" s="310">
        <f t="shared" ca="1" si="47"/>
        <v>23</v>
      </c>
      <c r="Q118" s="304">
        <f t="shared" ca="1" si="48"/>
        <v>0</v>
      </c>
      <c r="R118" s="306">
        <f t="shared" ca="1" si="49"/>
        <v>0</v>
      </c>
      <c r="S118" s="307">
        <f t="shared" ca="1" si="50"/>
        <v>5.083000000000002</v>
      </c>
      <c r="T118" s="304">
        <f t="shared" ca="1" si="30"/>
        <v>49.86423000000002</v>
      </c>
      <c r="U118" s="311">
        <f t="shared" ca="1" si="31"/>
        <v>0</v>
      </c>
      <c r="V118" s="306">
        <f t="shared" ca="1" si="32"/>
        <v>1.1243327719064693</v>
      </c>
      <c r="W118" s="304">
        <f t="shared" ca="1" si="33"/>
        <v>36.927081242954827</v>
      </c>
      <c r="Y118" s="314" t="str">
        <f t="shared" ca="1" si="51"/>
        <v/>
      </c>
      <c r="Z118" s="315" t="str">
        <f t="shared" ca="1" si="52"/>
        <v/>
      </c>
      <c r="AA118" s="316" t="str">
        <f t="shared" ca="1" si="53"/>
        <v/>
      </c>
      <c r="AC118" s="310">
        <f t="shared" ca="1" si="54"/>
        <v>6.9999999999999734</v>
      </c>
      <c r="AD118" s="323">
        <f t="shared" ca="1" si="55"/>
        <v>213.94293545892069</v>
      </c>
      <c r="AE118" s="324">
        <f t="shared" ca="1" si="34"/>
        <v>856.98568799889529</v>
      </c>
      <c r="AG118" s="306">
        <f t="shared" ca="1" si="56"/>
        <v>-16.872316800962665</v>
      </c>
      <c r="AH118" s="304">
        <f t="shared" ca="1" si="57"/>
        <v>-7.5112058125690373</v>
      </c>
    </row>
    <row r="119" spans="1:34" x14ac:dyDescent="0.2">
      <c r="A119" s="347">
        <f t="shared" ca="1" si="35"/>
        <v>0.1</v>
      </c>
      <c r="B119" s="304">
        <f t="shared" ca="1" si="36"/>
        <v>7.099999999999973</v>
      </c>
      <c r="D119" s="306">
        <f t="shared" ca="1" si="37"/>
        <v>-2.1921004224412179</v>
      </c>
      <c r="E119" s="307">
        <f t="shared" ca="1" si="38"/>
        <v>-16.736204498264726</v>
      </c>
      <c r="F119" s="304">
        <f t="shared" ca="1" si="39"/>
        <v>16.879154163340161</v>
      </c>
      <c r="G119" s="306">
        <f t="shared" ca="1" si="40"/>
        <v>30.98828502042134</v>
      </c>
      <c r="H119" s="307">
        <f t="shared" ca="1" si="41"/>
        <v>96.930207399398768</v>
      </c>
      <c r="I119" s="304">
        <f t="shared" ca="1" si="42"/>
        <v>101.76315106656894</v>
      </c>
      <c r="J119" s="306">
        <f t="shared" ca="1" si="43"/>
        <v>217.05272446307504</v>
      </c>
      <c r="K119" s="307">
        <f t="shared" ca="1" si="44"/>
        <v>866.76238976132652</v>
      </c>
      <c r="L119" s="304">
        <f t="shared" ca="1" si="29"/>
        <v>893.52611909311815</v>
      </c>
      <c r="M119" s="306">
        <f t="shared" ca="1" si="45"/>
        <v>1.2613683688737007</v>
      </c>
      <c r="N119" s="304">
        <f t="shared" ca="1" si="46"/>
        <v>72.271083947763856</v>
      </c>
      <c r="P119" s="310">
        <f t="shared" ca="1" si="47"/>
        <v>23</v>
      </c>
      <c r="Q119" s="304">
        <f t="shared" ca="1" si="48"/>
        <v>0</v>
      </c>
      <c r="R119" s="306">
        <f t="shared" ca="1" si="49"/>
        <v>0</v>
      </c>
      <c r="S119" s="307">
        <f t="shared" ca="1" si="50"/>
        <v>5.083000000000002</v>
      </c>
      <c r="T119" s="304">
        <f t="shared" ca="1" si="30"/>
        <v>49.86423000000002</v>
      </c>
      <c r="U119" s="311">
        <f t="shared" ca="1" si="31"/>
        <v>0</v>
      </c>
      <c r="V119" s="306">
        <f t="shared" ca="1" si="32"/>
        <v>1.1232320392953141</v>
      </c>
      <c r="W119" s="304">
        <f t="shared" ca="1" si="33"/>
        <v>35.715276276071044</v>
      </c>
      <c r="Y119" s="314" t="str">
        <f t="shared" ca="1" si="51"/>
        <v/>
      </c>
      <c r="Z119" s="315" t="str">
        <f t="shared" ca="1" si="52"/>
        <v/>
      </c>
      <c r="AA119" s="316" t="str">
        <f t="shared" ca="1" si="53"/>
        <v/>
      </c>
      <c r="AC119" s="310" t="e">
        <f t="shared" ca="1" si="54"/>
        <v>#N/A</v>
      </c>
      <c r="AD119" s="323" t="e">
        <f t="shared" ca="1" si="55"/>
        <v>#N/A</v>
      </c>
      <c r="AE119" s="324">
        <f t="shared" ca="1" si="34"/>
        <v>866.76238976132652</v>
      </c>
      <c r="AG119" s="306">
        <f t="shared" ca="1" si="56"/>
        <v>-16.617572806271493</v>
      </c>
      <c r="AH119" s="304">
        <f t="shared" ca="1" si="57"/>
        <v>-7.2648202327276827</v>
      </c>
    </row>
    <row r="120" spans="1:34" x14ac:dyDescent="0.2">
      <c r="A120" s="347">
        <f t="shared" ca="1" si="35"/>
        <v>0.1</v>
      </c>
      <c r="B120" s="304">
        <f t="shared" ca="1" si="36"/>
        <v>7.1999999999999726</v>
      </c>
      <c r="D120" s="306">
        <f t="shared" ca="1" si="37"/>
        <v>-2.1396409431893946</v>
      </c>
      <c r="E120" s="307">
        <f t="shared" ca="1" si="38"/>
        <v>-16.502717594630322</v>
      </c>
      <c r="F120" s="304">
        <f t="shared" ca="1" si="39"/>
        <v>16.640845873148802</v>
      </c>
      <c r="G120" s="306">
        <f t="shared" ca="1" si="40"/>
        <v>30.774320926102401</v>
      </c>
      <c r="H120" s="307">
        <f t="shared" ca="1" si="41"/>
        <v>95.279935639935729</v>
      </c>
      <c r="I120" s="304">
        <f t="shared" ca="1" si="42"/>
        <v>100.12654475219367</v>
      </c>
      <c r="J120" s="306">
        <f t="shared" ca="1" si="43"/>
        <v>220.14085476040123</v>
      </c>
      <c r="K120" s="307">
        <f t="shared" ca="1" si="44"/>
        <v>876.37289691329329</v>
      </c>
      <c r="L120" s="304">
        <f t="shared" ca="1" si="29"/>
        <v>903.59916466253878</v>
      </c>
      <c r="M120" s="306">
        <f t="shared" ca="1" si="45"/>
        <v>1.2583848594239058</v>
      </c>
      <c r="N120" s="304">
        <f t="shared" ca="1" si="46"/>
        <v>72.100141448153195</v>
      </c>
      <c r="P120" s="310">
        <f t="shared" ca="1" si="47"/>
        <v>23</v>
      </c>
      <c r="Q120" s="304">
        <f t="shared" ca="1" si="48"/>
        <v>0</v>
      </c>
      <c r="R120" s="306">
        <f t="shared" ca="1" si="49"/>
        <v>0</v>
      </c>
      <c r="S120" s="307">
        <f t="shared" ca="1" si="50"/>
        <v>5.083000000000002</v>
      </c>
      <c r="T120" s="304">
        <f t="shared" ca="1" si="30"/>
        <v>49.86423000000002</v>
      </c>
      <c r="U120" s="311">
        <f t="shared" ca="1" si="31"/>
        <v>0</v>
      </c>
      <c r="V120" s="306">
        <f t="shared" ca="1" si="32"/>
        <v>1.122151022927214</v>
      </c>
      <c r="W120" s="304">
        <f t="shared" ca="1" si="33"/>
        <v>34.542455520931554</v>
      </c>
      <c r="Y120" s="314" t="str">
        <f t="shared" ca="1" si="51"/>
        <v/>
      </c>
      <c r="Z120" s="315" t="str">
        <f t="shared" ca="1" si="52"/>
        <v/>
      </c>
      <c r="AA120" s="316" t="str">
        <f t="shared" ca="1" si="53"/>
        <v/>
      </c>
      <c r="AC120" s="310" t="e">
        <f t="shared" ca="1" si="54"/>
        <v>#N/A</v>
      </c>
      <c r="AD120" s="323" t="e">
        <f t="shared" ca="1" si="55"/>
        <v>#N/A</v>
      </c>
      <c r="AE120" s="324">
        <f t="shared" ca="1" si="34"/>
        <v>876.37289691329329</v>
      </c>
      <c r="AG120" s="306">
        <f t="shared" ca="1" si="56"/>
        <v>-16.370519436847751</v>
      </c>
      <c r="AH120" s="304">
        <f t="shared" ca="1" si="57"/>
        <v>-7.0264167373738013</v>
      </c>
    </row>
    <row r="121" spans="1:34" x14ac:dyDescent="0.2">
      <c r="A121" s="347">
        <f t="shared" ca="1" si="35"/>
        <v>0.1</v>
      </c>
      <c r="B121" s="304">
        <f t="shared" ca="1" si="36"/>
        <v>7.2999999999999723</v>
      </c>
      <c r="D121" s="306">
        <f t="shared" ca="1" si="37"/>
        <v>-2.0886821072247925</v>
      </c>
      <c r="E121" s="307">
        <f t="shared" ca="1" si="38"/>
        <v>-16.276738851087568</v>
      </c>
      <c r="F121" s="304">
        <f t="shared" ca="1" si="39"/>
        <v>16.410204769336197</v>
      </c>
      <c r="G121" s="306">
        <f t="shared" ca="1" si="40"/>
        <v>30.565452715379923</v>
      </c>
      <c r="H121" s="307">
        <f t="shared" ca="1" si="41"/>
        <v>93.652261754826966</v>
      </c>
      <c r="I121" s="304">
        <f t="shared" ca="1" si="42"/>
        <v>98.513923033704984</v>
      </c>
      <c r="J121" s="306">
        <f t="shared" ca="1" si="43"/>
        <v>223.20784344247534</v>
      </c>
      <c r="K121" s="307">
        <f t="shared" ca="1" si="44"/>
        <v>885.81950678303144</v>
      </c>
      <c r="L121" s="304">
        <f t="shared" ca="1" si="29"/>
        <v>913.50858779300677</v>
      </c>
      <c r="M121" s="306">
        <f t="shared" ca="1" si="45"/>
        <v>1.2553242259731743</v>
      </c>
      <c r="N121" s="304">
        <f t="shared" ca="1" si="46"/>
        <v>71.92478006878973</v>
      </c>
      <c r="P121" s="310">
        <f t="shared" ca="1" si="47"/>
        <v>23</v>
      </c>
      <c r="Q121" s="304">
        <f t="shared" ca="1" si="48"/>
        <v>0</v>
      </c>
      <c r="R121" s="306">
        <f t="shared" ca="1" si="49"/>
        <v>0</v>
      </c>
      <c r="S121" s="307">
        <f t="shared" ca="1" si="50"/>
        <v>5.083000000000002</v>
      </c>
      <c r="T121" s="304">
        <f t="shared" ca="1" si="30"/>
        <v>49.86423000000002</v>
      </c>
      <c r="U121" s="311">
        <f t="shared" ca="1" si="31"/>
        <v>0</v>
      </c>
      <c r="V121" s="306">
        <f t="shared" ca="1" si="32"/>
        <v>1.1210894117219774</v>
      </c>
      <c r="W121" s="304">
        <f t="shared" ca="1" si="33"/>
        <v>33.407110777412328</v>
      </c>
      <c r="Y121" s="314" t="str">
        <f t="shared" ca="1" si="51"/>
        <v/>
      </c>
      <c r="Z121" s="315" t="str">
        <f t="shared" ca="1" si="52"/>
        <v/>
      </c>
      <c r="AA121" s="316" t="str">
        <f t="shared" ca="1" si="53"/>
        <v/>
      </c>
      <c r="AC121" s="310" t="e">
        <f t="shared" ca="1" si="54"/>
        <v>#N/A</v>
      </c>
      <c r="AD121" s="323" t="e">
        <f t="shared" ca="1" si="55"/>
        <v>#N/A</v>
      </c>
      <c r="AE121" s="324">
        <f t="shared" ca="1" si="34"/>
        <v>885.81950678303144</v>
      </c>
      <c r="AG121" s="306">
        <f t="shared" ca="1" si="56"/>
        <v>-16.130831315884624</v>
      </c>
      <c r="AH121" s="304">
        <f t="shared" ca="1" si="57"/>
        <v>-6.7956827702009717</v>
      </c>
    </row>
    <row r="122" spans="1:34" x14ac:dyDescent="0.2">
      <c r="A122" s="347">
        <f t="shared" ca="1" si="35"/>
        <v>0.1</v>
      </c>
      <c r="B122" s="304">
        <f t="shared" ca="1" si="36"/>
        <v>7.3999999999999719</v>
      </c>
      <c r="D122" s="306">
        <f t="shared" ca="1" si="37"/>
        <v>-2.0391633935351137</v>
      </c>
      <c r="E122" s="307">
        <f t="shared" ca="1" si="38"/>
        <v>-16.05797759975982</v>
      </c>
      <c r="F122" s="304">
        <f t="shared" ca="1" si="39"/>
        <v>16.186933988248725</v>
      </c>
      <c r="G122" s="306">
        <f t="shared" ca="1" si="40"/>
        <v>30.361536376026411</v>
      </c>
      <c r="H122" s="307">
        <f t="shared" ca="1" si="41"/>
        <v>92.046463994850981</v>
      </c>
      <c r="I122" s="304">
        <f t="shared" ca="1" si="42"/>
        <v>96.924581118868772</v>
      </c>
      <c r="J122" s="306">
        <f t="shared" ca="1" si="43"/>
        <v>226.25419289704564</v>
      </c>
      <c r="K122" s="307">
        <f t="shared" ca="1" si="44"/>
        <v>895.10444307051534</v>
      </c>
      <c r="L122" s="304">
        <f t="shared" ca="1" si="29"/>
        <v>923.25669442905803</v>
      </c>
      <c r="M122" s="306">
        <f t="shared" ca="1" si="45"/>
        <v>1.2521839413898852</v>
      </c>
      <c r="N122" s="304">
        <f t="shared" ca="1" si="46"/>
        <v>71.744855015697254</v>
      </c>
      <c r="P122" s="310">
        <f t="shared" ca="1" si="47"/>
        <v>23</v>
      </c>
      <c r="Q122" s="304">
        <f t="shared" ca="1" si="48"/>
        <v>0</v>
      </c>
      <c r="R122" s="306">
        <f t="shared" ca="1" si="49"/>
        <v>0</v>
      </c>
      <c r="S122" s="307">
        <f t="shared" ca="1" si="50"/>
        <v>5.083000000000002</v>
      </c>
      <c r="T122" s="304">
        <f t="shared" ca="1" si="30"/>
        <v>49.86423000000002</v>
      </c>
      <c r="U122" s="311">
        <f t="shared" ca="1" si="31"/>
        <v>0</v>
      </c>
      <c r="V122" s="306">
        <f t="shared" ca="1" si="32"/>
        <v>1.1200469048145854</v>
      </c>
      <c r="W122" s="304">
        <f t="shared" ca="1" si="33"/>
        <v>32.307809561966167</v>
      </c>
      <c r="Y122" s="314" t="str">
        <f t="shared" ca="1" si="51"/>
        <v/>
      </c>
      <c r="Z122" s="315" t="str">
        <f t="shared" ca="1" si="52"/>
        <v/>
      </c>
      <c r="AA122" s="316" t="str">
        <f t="shared" ca="1" si="53"/>
        <v/>
      </c>
      <c r="AC122" s="310" t="e">
        <f t="shared" ca="1" si="54"/>
        <v>#N/A</v>
      </c>
      <c r="AD122" s="323" t="e">
        <f t="shared" ca="1" si="55"/>
        <v>#N/A</v>
      </c>
      <c r="AE122" s="324">
        <f t="shared" ca="1" si="34"/>
        <v>895.10444307051534</v>
      </c>
      <c r="AG122" s="306">
        <f t="shared" ca="1" si="56"/>
        <v>-15.898198198583941</v>
      </c>
      <c r="AH122" s="304">
        <f t="shared" ca="1" si="57"/>
        <v>-6.5723216166461373</v>
      </c>
    </row>
    <row r="123" spans="1:34" x14ac:dyDescent="0.2">
      <c r="A123" s="347">
        <f t="shared" ca="1" si="35"/>
        <v>0.1</v>
      </c>
      <c r="B123" s="304">
        <f t="shared" ca="1" si="36"/>
        <v>7.4999999999999716</v>
      </c>
      <c r="D123" s="306">
        <f t="shared" ca="1" si="37"/>
        <v>-1.9910273052300231</v>
      </c>
      <c r="E123" s="307">
        <f t="shared" ca="1" si="38"/>
        <v>-15.846157752159369</v>
      </c>
      <c r="F123" s="304">
        <f t="shared" ca="1" si="39"/>
        <v>15.970751555155193</v>
      </c>
      <c r="G123" s="306">
        <f t="shared" ca="1" si="40"/>
        <v>30.162433645503409</v>
      </c>
      <c r="H123" s="307">
        <f t="shared" ca="1" si="41"/>
        <v>90.461848219635044</v>
      </c>
      <c r="I123" s="304">
        <f t="shared" ca="1" si="42"/>
        <v>95.357843865786322</v>
      </c>
      <c r="J123" s="306">
        <f t="shared" ca="1" si="43"/>
        <v>229.28039139812213</v>
      </c>
      <c r="K123" s="307">
        <f t="shared" ca="1" si="44"/>
        <v>904.22985868123965</v>
      </c>
      <c r="L123" s="304">
        <f t="shared" ca="1" si="29"/>
        <v>932.84571886800802</v>
      </c>
      <c r="M123" s="306">
        <f t="shared" ca="1" si="45"/>
        <v>1.2489613655421452</v>
      </c>
      <c r="N123" s="304">
        <f t="shared" ca="1" si="46"/>
        <v>71.560215020460959</v>
      </c>
      <c r="P123" s="310">
        <f t="shared" ca="1" si="47"/>
        <v>23</v>
      </c>
      <c r="Q123" s="304">
        <f t="shared" ca="1" si="48"/>
        <v>0</v>
      </c>
      <c r="R123" s="306">
        <f t="shared" ca="1" si="49"/>
        <v>0</v>
      </c>
      <c r="S123" s="307">
        <f t="shared" ca="1" si="50"/>
        <v>5.083000000000002</v>
      </c>
      <c r="T123" s="304">
        <f t="shared" ca="1" si="30"/>
        <v>49.86423000000002</v>
      </c>
      <c r="U123" s="311">
        <f t="shared" ca="1" si="31"/>
        <v>0</v>
      </c>
      <c r="V123" s="306">
        <f t="shared" ca="1" si="32"/>
        <v>1.1190232111517362</v>
      </c>
      <c r="W123" s="304">
        <f t="shared" ca="1" si="33"/>
        <v>31.243190634920005</v>
      </c>
      <c r="Y123" s="314" t="str">
        <f t="shared" ca="1" si="51"/>
        <v/>
      </c>
      <c r="Z123" s="315" t="str">
        <f t="shared" ca="1" si="52"/>
        <v/>
      </c>
      <c r="AA123" s="316" t="str">
        <f t="shared" ca="1" si="53"/>
        <v/>
      </c>
      <c r="AC123" s="310" t="e">
        <f t="shared" ca="1" si="54"/>
        <v>#N/A</v>
      </c>
      <c r="AD123" s="323" t="e">
        <f t="shared" ca="1" si="55"/>
        <v>#N/A</v>
      </c>
      <c r="AE123" s="324">
        <f t="shared" ca="1" si="34"/>
        <v>904.22985868123965</v>
      </c>
      <c r="AG123" s="306">
        <f t="shared" ca="1" si="56"/>
        <v>-15.672323980243148</v>
      </c>
      <c r="AH123" s="304">
        <f t="shared" ca="1" si="57"/>
        <v>-6.3560514581873218</v>
      </c>
    </row>
    <row r="124" spans="1:34" x14ac:dyDescent="0.2">
      <c r="A124" s="347">
        <f t="shared" ca="1" si="35"/>
        <v>0.1</v>
      </c>
      <c r="B124" s="304">
        <f t="shared" ca="1" si="36"/>
        <v>7.5999999999999712</v>
      </c>
      <c r="D124" s="306">
        <f t="shared" ca="1" si="37"/>
        <v>-1.9442191919566723</v>
      </c>
      <c r="E124" s="307">
        <f t="shared" ca="1" si="38"/>
        <v>-15.641016937013822</v>
      </c>
      <c r="F124" s="304">
        <f t="shared" ca="1" si="39"/>
        <v>15.761389503794579</v>
      </c>
      <c r="G124" s="306">
        <f t="shared" ca="1" si="40"/>
        <v>29.968011726307743</v>
      </c>
      <c r="H124" s="307">
        <f t="shared" ca="1" si="41"/>
        <v>88.897746525933655</v>
      </c>
      <c r="I124" s="304">
        <f t="shared" ca="1" si="42"/>
        <v>93.813064464483134</v>
      </c>
      <c r="J124" s="306">
        <f t="shared" ca="1" si="43"/>
        <v>232.28691366671268</v>
      </c>
      <c r="K124" s="307">
        <f t="shared" ca="1" si="44"/>
        <v>913.19783841851813</v>
      </c>
      <c r="L124" s="304">
        <f t="shared" ca="1" si="29"/>
        <v>942.27782652095811</v>
      </c>
      <c r="M124" s="306">
        <f t="shared" ca="1" si="45"/>
        <v>1.2456537392656901</v>
      </c>
      <c r="N124" s="304">
        <f t="shared" ca="1" si="46"/>
        <v>71.370701994613512</v>
      </c>
      <c r="P124" s="310">
        <f t="shared" ca="1" si="47"/>
        <v>23</v>
      </c>
      <c r="Q124" s="304">
        <f t="shared" ca="1" si="48"/>
        <v>0</v>
      </c>
      <c r="R124" s="306">
        <f t="shared" ca="1" si="49"/>
        <v>0</v>
      </c>
      <c r="S124" s="307">
        <f t="shared" ca="1" si="50"/>
        <v>5.083000000000002</v>
      </c>
      <c r="T124" s="304">
        <f t="shared" ca="1" si="30"/>
        <v>49.86423000000002</v>
      </c>
      <c r="U124" s="311">
        <f t="shared" ca="1" si="31"/>
        <v>0</v>
      </c>
      <c r="V124" s="306">
        <f t="shared" ca="1" si="32"/>
        <v>1.1180180491089087</v>
      </c>
      <c r="W124" s="304">
        <f t="shared" ca="1" si="33"/>
        <v>30.211959835741094</v>
      </c>
      <c r="Y124" s="314" t="str">
        <f t="shared" ca="1" si="51"/>
        <v/>
      </c>
      <c r="Z124" s="315" t="str">
        <f t="shared" ca="1" si="52"/>
        <v/>
      </c>
      <c r="AA124" s="316" t="str">
        <f t="shared" ca="1" si="53"/>
        <v/>
      </c>
      <c r="AC124" s="310" t="e">
        <f t="shared" ca="1" si="54"/>
        <v>#N/A</v>
      </c>
      <c r="AD124" s="323" t="e">
        <f t="shared" ca="1" si="55"/>
        <v>#N/A</v>
      </c>
      <c r="AE124" s="324">
        <f t="shared" ca="1" si="34"/>
        <v>913.19783841851813</v>
      </c>
      <c r="AG124" s="306">
        <f t="shared" ca="1" si="56"/>
        <v>-15.452925766658343</v>
      </c>
      <c r="AH124" s="304">
        <f t="shared" ca="1" si="57"/>
        <v>-6.1466044924099927</v>
      </c>
    </row>
    <row r="125" spans="1:34" x14ac:dyDescent="0.2">
      <c r="A125" s="347">
        <f t="shared" ca="1" si="35"/>
        <v>0.1</v>
      </c>
      <c r="B125" s="304">
        <f t="shared" ca="1" si="36"/>
        <v>7.6999999999999709</v>
      </c>
      <c r="D125" s="306">
        <f t="shared" ca="1" si="37"/>
        <v>-1.8986870846714843</v>
      </c>
      <c r="E125" s="307">
        <f t="shared" ca="1" si="38"/>
        <v>-15.442305697378526</v>
      </c>
      <c r="F125" s="304">
        <f t="shared" ca="1" si="39"/>
        <v>15.558593056468428</v>
      </c>
      <c r="G125" s="306">
        <f t="shared" ca="1" si="40"/>
        <v>29.778143017840595</v>
      </c>
      <c r="H125" s="307">
        <f t="shared" ca="1" si="41"/>
        <v>87.353515956195807</v>
      </c>
      <c r="I125" s="304">
        <f t="shared" ca="1" si="42"/>
        <v>92.289623205972219</v>
      </c>
      <c r="J125" s="306">
        <f t="shared" ca="1" si="43"/>
        <v>235.27422140392011</v>
      </c>
      <c r="K125" s="307">
        <f t="shared" ca="1" si="44"/>
        <v>922.01040154262455</v>
      </c>
      <c r="L125" s="304">
        <f t="shared" ca="1" si="29"/>
        <v>951.55511653819224</v>
      </c>
      <c r="M125" s="306">
        <f t="shared" ca="1" si="45"/>
        <v>1.2422581779568047</v>
      </c>
      <c r="N125" s="304">
        <f t="shared" ca="1" si="46"/>
        <v>71.176150662536472</v>
      </c>
      <c r="P125" s="310">
        <f t="shared" ca="1" si="47"/>
        <v>23</v>
      </c>
      <c r="Q125" s="304">
        <f t="shared" ca="1" si="48"/>
        <v>0</v>
      </c>
      <c r="R125" s="306">
        <f t="shared" ca="1" si="49"/>
        <v>0</v>
      </c>
      <c r="S125" s="307">
        <f t="shared" ca="1" si="50"/>
        <v>5.083000000000002</v>
      </c>
      <c r="T125" s="304">
        <f t="shared" ca="1" si="30"/>
        <v>49.86423000000002</v>
      </c>
      <c r="U125" s="311">
        <f t="shared" ca="1" si="31"/>
        <v>0</v>
      </c>
      <c r="V125" s="306">
        <f t="shared" ca="1" si="32"/>
        <v>1.1170311461267186</v>
      </c>
      <c r="W125" s="304">
        <f t="shared" ca="1" si="33"/>
        <v>29.212886202254776</v>
      </c>
      <c r="Y125" s="314" t="str">
        <f t="shared" ca="1" si="51"/>
        <v/>
      </c>
      <c r="Z125" s="315" t="str">
        <f t="shared" ca="1" si="52"/>
        <v/>
      </c>
      <c r="AA125" s="316" t="str">
        <f t="shared" ca="1" si="53"/>
        <v/>
      </c>
      <c r="AC125" s="310" t="e">
        <f t="shared" ca="1" si="54"/>
        <v>#N/A</v>
      </c>
      <c r="AD125" s="323" t="e">
        <f t="shared" ca="1" si="55"/>
        <v>#N/A</v>
      </c>
      <c r="AE125" s="324">
        <f t="shared" ca="1" si="34"/>
        <v>922.01040154262455</v>
      </c>
      <c r="AG125" s="306">
        <f t="shared" ca="1" si="56"/>
        <v>-15.239733001375612</v>
      </c>
      <c r="AH125" s="304">
        <f t="shared" ca="1" si="57"/>
        <v>-5.9437261136614365</v>
      </c>
    </row>
    <row r="126" spans="1:34" x14ac:dyDescent="0.2">
      <c r="A126" s="347">
        <f t="shared" ca="1" si="35"/>
        <v>0.1</v>
      </c>
      <c r="B126" s="304">
        <f t="shared" ca="1" si="36"/>
        <v>7.7999999999999705</v>
      </c>
      <c r="D126" s="306">
        <f t="shared" ca="1" si="37"/>
        <v>-1.8543815418156473</v>
      </c>
      <c r="E126" s="307">
        <f t="shared" ca="1" si="38"/>
        <v>-15.249786742404291</v>
      </c>
      <c r="F126" s="304">
        <f t="shared" ca="1" si="39"/>
        <v>15.362119859948896</v>
      </c>
      <c r="G126" s="306">
        <f t="shared" ca="1" si="40"/>
        <v>29.59270486365903</v>
      </c>
      <c r="H126" s="307">
        <f t="shared" ca="1" si="41"/>
        <v>85.828537281955377</v>
      </c>
      <c r="I126" s="304">
        <f t="shared" ca="1" si="42"/>
        <v>90.786926333628202</v>
      </c>
      <c r="J126" s="306">
        <f t="shared" ca="1" si="43"/>
        <v>238.24276379799508</v>
      </c>
      <c r="K126" s="307">
        <f t="shared" ca="1" si="44"/>
        <v>930.66950420453213</v>
      </c>
      <c r="L126" s="304">
        <f t="shared" ca="1" si="29"/>
        <v>960.67962430688453</v>
      </c>
      <c r="M126" s="306">
        <f t="shared" ca="1" si="45"/>
        <v>1.2387716647645912</v>
      </c>
      <c r="N126" s="304">
        <f t="shared" ca="1" si="46"/>
        <v>70.976388171405944</v>
      </c>
      <c r="P126" s="310">
        <f t="shared" ca="1" si="47"/>
        <v>23</v>
      </c>
      <c r="Q126" s="304">
        <f t="shared" ca="1" si="48"/>
        <v>0</v>
      </c>
      <c r="R126" s="306">
        <f t="shared" ca="1" si="49"/>
        <v>0</v>
      </c>
      <c r="S126" s="307">
        <f t="shared" ca="1" si="50"/>
        <v>5.083000000000002</v>
      </c>
      <c r="T126" s="304">
        <f t="shared" ca="1" si="30"/>
        <v>49.86423000000002</v>
      </c>
      <c r="U126" s="311">
        <f t="shared" ca="1" si="31"/>
        <v>0</v>
      </c>
      <c r="V126" s="306">
        <f t="shared" ca="1" si="32"/>
        <v>1.1160622383654248</v>
      </c>
      <c r="W126" s="304">
        <f t="shared" ca="1" si="33"/>
        <v>28.24479835188998</v>
      </c>
      <c r="Y126" s="314" t="str">
        <f t="shared" ca="1" si="51"/>
        <v/>
      </c>
      <c r="Z126" s="315" t="str">
        <f t="shared" ca="1" si="52"/>
        <v/>
      </c>
      <c r="AA126" s="316" t="str">
        <f t="shared" ca="1" si="53"/>
        <v/>
      </c>
      <c r="AC126" s="310" t="e">
        <f t="shared" ca="1" si="54"/>
        <v>#N/A</v>
      </c>
      <c r="AD126" s="323" t="e">
        <f t="shared" ca="1" si="55"/>
        <v>#N/A</v>
      </c>
      <c r="AE126" s="324">
        <f t="shared" ca="1" si="34"/>
        <v>930.66950420453213</v>
      </c>
      <c r="AG126" s="306">
        <f t="shared" ca="1" si="56"/>
        <v>-15.032486644752595</v>
      </c>
      <c r="AH126" s="304">
        <f t="shared" ca="1" si="57"/>
        <v>-5.7471741495681217</v>
      </c>
    </row>
    <row r="127" spans="1:34" x14ac:dyDescent="0.2">
      <c r="A127" s="347">
        <f t="shared" ca="1" si="35"/>
        <v>0.1</v>
      </c>
      <c r="B127" s="304">
        <f t="shared" ca="1" si="36"/>
        <v>7.8999999999999702</v>
      </c>
      <c r="D127" s="306">
        <f t="shared" ca="1" si="37"/>
        <v>-1.8112555060257622</v>
      </c>
      <c r="E127" s="307">
        <f t="shared" ca="1" si="38"/>
        <v>-15.063234249532449</v>
      </c>
      <c r="F127" s="304">
        <f t="shared" ca="1" si="39"/>
        <v>15.171739272884835</v>
      </c>
      <c r="G127" s="306">
        <f t="shared" ca="1" si="40"/>
        <v>29.411579313056453</v>
      </c>
      <c r="H127" s="307">
        <f t="shared" ca="1" si="41"/>
        <v>84.322213857002126</v>
      </c>
      <c r="I127" s="304">
        <f t="shared" ca="1" si="42"/>
        <v>89.304404972174865</v>
      </c>
      <c r="J127" s="306">
        <f t="shared" ca="1" si="43"/>
        <v>241.19297800683086</v>
      </c>
      <c r="K127" s="307">
        <f t="shared" ca="1" si="44"/>
        <v>939.17704176148004</v>
      </c>
      <c r="L127" s="304">
        <f t="shared" ca="1" si="29"/>
        <v>969.6533238284951</v>
      </c>
      <c r="M127" s="306">
        <f t="shared" ca="1" si="45"/>
        <v>1.2351910433550726</v>
      </c>
      <c r="N127" s="304">
        <f t="shared" ca="1" si="46"/>
        <v>70.771233676606343</v>
      </c>
      <c r="P127" s="310">
        <f t="shared" ca="1" si="47"/>
        <v>23</v>
      </c>
      <c r="Q127" s="304">
        <f t="shared" ca="1" si="48"/>
        <v>0</v>
      </c>
      <c r="R127" s="306">
        <f t="shared" ca="1" si="49"/>
        <v>0</v>
      </c>
      <c r="S127" s="307">
        <f t="shared" ca="1" si="50"/>
        <v>5.083000000000002</v>
      </c>
      <c r="T127" s="304">
        <f t="shared" ca="1" si="30"/>
        <v>49.86423000000002</v>
      </c>
      <c r="U127" s="311">
        <f t="shared" ca="1" si="31"/>
        <v>0</v>
      </c>
      <c r="V127" s="306">
        <f t="shared" ca="1" si="32"/>
        <v>1.1151110703765246</v>
      </c>
      <c r="W127" s="304">
        <f t="shared" ca="1" si="33"/>
        <v>27.306581104919744</v>
      </c>
      <c r="Y127" s="314" t="str">
        <f t="shared" ca="1" si="51"/>
        <v/>
      </c>
      <c r="Z127" s="315" t="str">
        <f t="shared" ca="1" si="52"/>
        <v/>
      </c>
      <c r="AA127" s="316" t="str">
        <f t="shared" ca="1" si="53"/>
        <v/>
      </c>
      <c r="AC127" s="310" t="e">
        <f t="shared" ca="1" si="54"/>
        <v>#N/A</v>
      </c>
      <c r="AD127" s="323" t="e">
        <f t="shared" ca="1" si="55"/>
        <v>#N/A</v>
      </c>
      <c r="AE127" s="324">
        <f t="shared" ca="1" si="34"/>
        <v>939.17704176148004</v>
      </c>
      <c r="AG127" s="306">
        <f t="shared" ca="1" si="56"/>
        <v>-14.830938400175611</v>
      </c>
      <c r="AH127" s="304">
        <f t="shared" ca="1" si="57"/>
        <v>-5.5567181491028856</v>
      </c>
    </row>
    <row r="128" spans="1:34" x14ac:dyDescent="0.2">
      <c r="A128" s="347">
        <f t="shared" ca="1" si="35"/>
        <v>0.1</v>
      </c>
      <c r="B128" s="304">
        <f t="shared" ca="1" si="36"/>
        <v>7.9999999999999698</v>
      </c>
      <c r="D128" s="306">
        <f t="shared" ca="1" si="37"/>
        <v>-1.7692641705870995</v>
      </c>
      <c r="E128" s="307">
        <f t="shared" ca="1" si="38"/>
        <v>-14.882433213253154</v>
      </c>
      <c r="F128" s="304">
        <f t="shared" ca="1" si="39"/>
        <v>14.987231700759946</v>
      </c>
      <c r="G128" s="306">
        <f t="shared" ca="1" si="40"/>
        <v>29.234652895997744</v>
      </c>
      <c r="H128" s="307">
        <f t="shared" ca="1" si="41"/>
        <v>82.833970535676812</v>
      </c>
      <c r="I128" s="304">
        <f t="shared" ca="1" si="42"/>
        <v>87.841514130021935</v>
      </c>
      <c r="J128" s="306">
        <f t="shared" ca="1" si="43"/>
        <v>244.12528961728356</v>
      </c>
      <c r="K128" s="307">
        <f t="shared" ca="1" si="44"/>
        <v>947.534850981114</v>
      </c>
      <c r="L128" s="304">
        <f t="shared" ca="1" si="29"/>
        <v>978.47812998274242</v>
      </c>
      <c r="M128" s="306">
        <f t="shared" ca="1" si="45"/>
        <v>1.2315130102176481</v>
      </c>
      <c r="N128" s="304">
        <f t="shared" ca="1" si="46"/>
        <v>70.56049790092267</v>
      </c>
      <c r="P128" s="310">
        <f t="shared" ca="1" si="47"/>
        <v>23</v>
      </c>
      <c r="Q128" s="304">
        <f t="shared" ca="1" si="48"/>
        <v>0</v>
      </c>
      <c r="R128" s="306">
        <f t="shared" ca="1" si="49"/>
        <v>0</v>
      </c>
      <c r="S128" s="307">
        <f t="shared" ca="1" si="50"/>
        <v>5.083000000000002</v>
      </c>
      <c r="T128" s="304">
        <f t="shared" ca="1" si="30"/>
        <v>49.86423000000002</v>
      </c>
      <c r="U128" s="311">
        <f t="shared" ca="1" si="31"/>
        <v>0</v>
      </c>
      <c r="V128" s="306">
        <f t="shared" ca="1" si="32"/>
        <v>1.1141773947904423</v>
      </c>
      <c r="W128" s="304">
        <f t="shared" ca="1" si="33"/>
        <v>26.397172331375479</v>
      </c>
      <c r="Y128" s="314" t="str">
        <f t="shared" ca="1" si="51"/>
        <v/>
      </c>
      <c r="Z128" s="315" t="str">
        <f t="shared" ca="1" si="52"/>
        <v/>
      </c>
      <c r="AA128" s="316" t="str">
        <f t="shared" ca="1" si="53"/>
        <v/>
      </c>
      <c r="AC128" s="310">
        <f t="shared" ca="1" si="54"/>
        <v>7.9999999999999698</v>
      </c>
      <c r="AD128" s="323">
        <f t="shared" ca="1" si="55"/>
        <v>244.12528961728356</v>
      </c>
      <c r="AE128" s="324">
        <f t="shared" ca="1" si="34"/>
        <v>947.534850981114</v>
      </c>
      <c r="AG128" s="306">
        <f t="shared" ca="1" si="56"/>
        <v>-14.634849983118659</v>
      </c>
      <c r="AH128" s="304">
        <f t="shared" ca="1" si="57"/>
        <v>-5.3721387182608167</v>
      </c>
    </row>
    <row r="129" spans="1:34" x14ac:dyDescent="0.2">
      <c r="A129" s="347">
        <f t="shared" ca="1" si="35"/>
        <v>0.1</v>
      </c>
      <c r="B129" s="304">
        <f t="shared" ca="1" si="36"/>
        <v>8.0999999999999694</v>
      </c>
      <c r="D129" s="306">
        <f t="shared" ca="1" si="37"/>
        <v>-1.7283648549057917</v>
      </c>
      <c r="E129" s="307">
        <f t="shared" ca="1" si="38"/>
        <v>-14.707178836892073</v>
      </c>
      <c r="F129" s="304">
        <f t="shared" ca="1" si="39"/>
        <v>14.808387974793192</v>
      </c>
      <c r="G129" s="306">
        <f t="shared" ca="1" si="40"/>
        <v>29.061816410507166</v>
      </c>
      <c r="H129" s="307">
        <f t="shared" ca="1" si="41"/>
        <v>81.363252651987608</v>
      </c>
      <c r="I129" s="304">
        <f t="shared" ca="1" si="42"/>
        <v>86.39773177108988</v>
      </c>
      <c r="J129" s="306">
        <f t="shared" ca="1" si="43"/>
        <v>247.0401130826088</v>
      </c>
      <c r="K129" s="307">
        <f t="shared" ca="1" si="44"/>
        <v>955.7447121404972</v>
      </c>
      <c r="L129" s="304">
        <f t="shared" ca="1" si="29"/>
        <v>987.15590068458278</v>
      </c>
      <c r="M129" s="306">
        <f t="shared" ca="1" si="45"/>
        <v>1.2277341064823251</v>
      </c>
      <c r="N129" s="304">
        <f t="shared" ca="1" si="46"/>
        <v>70.343982665702427</v>
      </c>
      <c r="P129" s="310">
        <f t="shared" ca="1" si="47"/>
        <v>23</v>
      </c>
      <c r="Q129" s="304">
        <f t="shared" ca="1" si="48"/>
        <v>0</v>
      </c>
      <c r="R129" s="306">
        <f t="shared" ca="1" si="49"/>
        <v>0</v>
      </c>
      <c r="S129" s="307">
        <f t="shared" ca="1" si="50"/>
        <v>5.083000000000002</v>
      </c>
      <c r="T129" s="304">
        <f t="shared" ca="1" si="30"/>
        <v>49.86423000000002</v>
      </c>
      <c r="U129" s="311">
        <f t="shared" ca="1" si="31"/>
        <v>0</v>
      </c>
      <c r="V129" s="306">
        <f t="shared" ca="1" si="32"/>
        <v>1.113260972019398</v>
      </c>
      <c r="W129" s="304">
        <f t="shared" ca="1" si="33"/>
        <v>25.515560004864579</v>
      </c>
      <c r="Y129" s="314" t="str">
        <f t="shared" ca="1" si="51"/>
        <v/>
      </c>
      <c r="Z129" s="315" t="str">
        <f t="shared" ca="1" si="52"/>
        <v/>
      </c>
      <c r="AA129" s="316" t="str">
        <f t="shared" ca="1" si="53"/>
        <v/>
      </c>
      <c r="AC129" s="310" t="e">
        <f t="shared" ca="1" si="54"/>
        <v>#N/A</v>
      </c>
      <c r="AD129" s="323" t="e">
        <f t="shared" ca="1" si="55"/>
        <v>#N/A</v>
      </c>
      <c r="AE129" s="324">
        <f t="shared" ca="1" si="34"/>
        <v>955.7447121404972</v>
      </c>
      <c r="AG129" s="306">
        <f t="shared" ca="1" si="56"/>
        <v>-14.443992429033315</v>
      </c>
      <c r="AH129" s="304">
        <f t="shared" ca="1" si="57"/>
        <v>-5.1932268997394191</v>
      </c>
    </row>
    <row r="130" spans="1:34" x14ac:dyDescent="0.2">
      <c r="A130" s="347">
        <f t="shared" ca="1" si="35"/>
        <v>0.1</v>
      </c>
      <c r="B130" s="304">
        <f t="shared" ca="1" si="36"/>
        <v>8.1999999999999691</v>
      </c>
      <c r="D130" s="306">
        <f t="shared" ca="1" si="37"/>
        <v>-1.6885168883387947</v>
      </c>
      <c r="E130" s="307">
        <f t="shared" ca="1" si="38"/>
        <v>-14.537275964188773</v>
      </c>
      <c r="F130" s="304">
        <f t="shared" ca="1" si="39"/>
        <v>14.635008771476221</v>
      </c>
      <c r="G130" s="306">
        <f t="shared" ca="1" si="40"/>
        <v>28.892964721673287</v>
      </c>
      <c r="H130" s="307">
        <f t="shared" ca="1" si="41"/>
        <v>79.909525055568736</v>
      </c>
      <c r="I130" s="304">
        <f t="shared" ca="1" si="42"/>
        <v>84.972557952638013</v>
      </c>
      <c r="J130" s="306">
        <f t="shared" ca="1" si="43"/>
        <v>249.93785213921782</v>
      </c>
      <c r="K130" s="307">
        <f t="shared" ca="1" si="44"/>
        <v>963.80835102587503</v>
      </c>
      <c r="L130" s="304">
        <f t="shared" ca="1" si="29"/>
        <v>995.68843894020472</v>
      </c>
      <c r="M130" s="306">
        <f t="shared" ca="1" si="45"/>
        <v>1.2238507092139113</v>
      </c>
      <c r="N130" s="304">
        <f t="shared" ca="1" si="46"/>
        <v>70.121480392049691</v>
      </c>
      <c r="P130" s="310">
        <f t="shared" ca="1" si="47"/>
        <v>23</v>
      </c>
      <c r="Q130" s="304">
        <f t="shared" ca="1" si="48"/>
        <v>0</v>
      </c>
      <c r="R130" s="306">
        <f t="shared" ca="1" si="49"/>
        <v>0</v>
      </c>
      <c r="S130" s="307">
        <f t="shared" ca="1" si="50"/>
        <v>5.083000000000002</v>
      </c>
      <c r="T130" s="304">
        <f t="shared" ca="1" si="30"/>
        <v>49.86423000000002</v>
      </c>
      <c r="U130" s="311">
        <f t="shared" ca="1" si="31"/>
        <v>0</v>
      </c>
      <c r="V130" s="306">
        <f t="shared" ca="1" si="32"/>
        <v>1.1123615699745775</v>
      </c>
      <c r="W130" s="304">
        <f t="shared" ca="1" si="33"/>
        <v>24.66077944792595</v>
      </c>
      <c r="Y130" s="314" t="str">
        <f t="shared" ca="1" si="51"/>
        <v/>
      </c>
      <c r="Z130" s="315" t="str">
        <f t="shared" ca="1" si="52"/>
        <v/>
      </c>
      <c r="AA130" s="316" t="str">
        <f t="shared" ca="1" si="53"/>
        <v/>
      </c>
      <c r="AC130" s="310" t="e">
        <f t="shared" ca="1" si="54"/>
        <v>#N/A</v>
      </c>
      <c r="AD130" s="323" t="e">
        <f t="shared" ca="1" si="55"/>
        <v>#N/A</v>
      </c>
      <c r="AE130" s="324">
        <f t="shared" ca="1" si="34"/>
        <v>963.80835102587503</v>
      </c>
      <c r="AG130" s="306">
        <f t="shared" ca="1" si="56"/>
        <v>-14.258145436326206</v>
      </c>
      <c r="AH130" s="304">
        <f t="shared" ca="1" si="57"/>
        <v>-5.0197835933237398</v>
      </c>
    </row>
    <row r="131" spans="1:34" x14ac:dyDescent="0.2">
      <c r="A131" s="347">
        <f t="shared" ca="1" si="35"/>
        <v>0.1</v>
      </c>
      <c r="B131" s="304">
        <f t="shared" ca="1" si="36"/>
        <v>8.2999999999999687</v>
      </c>
      <c r="D131" s="306">
        <f t="shared" ca="1" si="37"/>
        <v>-1.6496815017772173</v>
      </c>
      <c r="E131" s="307">
        <f t="shared" ca="1" si="38"/>
        <v>-14.372538547700147</v>
      </c>
      <c r="F131" s="304">
        <f t="shared" ca="1" si="39"/>
        <v>14.466904069718323</v>
      </c>
      <c r="G131" s="306">
        <f t="shared" ca="1" si="40"/>
        <v>28.727996571495567</v>
      </c>
      <c r="H131" s="307">
        <f t="shared" ca="1" si="41"/>
        <v>78.472271200798716</v>
      </c>
      <c r="I131" s="304">
        <f t="shared" ca="1" si="42"/>
        <v>83.565514025963878</v>
      </c>
      <c r="J131" s="306">
        <f t="shared" ca="1" si="43"/>
        <v>252.81890020387627</v>
      </c>
      <c r="K131" s="307">
        <f t="shared" ca="1" si="44"/>
        <v>971.72744083869338</v>
      </c>
      <c r="L131" s="304">
        <f t="shared" ca="1" si="29"/>
        <v>1004.0774948076538</v>
      </c>
      <c r="M131" s="306">
        <f t="shared" ca="1" si="45"/>
        <v>1.2198590221469887</v>
      </c>
      <c r="N131" s="304">
        <f t="shared" ca="1" si="46"/>
        <v>69.892773569978075</v>
      </c>
      <c r="P131" s="310">
        <f t="shared" ca="1" si="47"/>
        <v>23</v>
      </c>
      <c r="Q131" s="304">
        <f t="shared" ca="1" si="48"/>
        <v>0</v>
      </c>
      <c r="R131" s="306">
        <f t="shared" ca="1" si="49"/>
        <v>0</v>
      </c>
      <c r="S131" s="307">
        <f t="shared" ca="1" si="50"/>
        <v>5.083000000000002</v>
      </c>
      <c r="T131" s="304">
        <f t="shared" ca="1" si="30"/>
        <v>49.86423000000002</v>
      </c>
      <c r="U131" s="311">
        <f t="shared" ca="1" si="31"/>
        <v>0</v>
      </c>
      <c r="V131" s="306">
        <f t="shared" ca="1" si="32"/>
        <v>1.1114789637968139</v>
      </c>
      <c r="W131" s="304">
        <f t="shared" ca="1" si="33"/>
        <v>23.831910754834738</v>
      </c>
      <c r="Y131" s="314" t="str">
        <f t="shared" ca="1" si="51"/>
        <v/>
      </c>
      <c r="Z131" s="315" t="str">
        <f t="shared" ca="1" si="52"/>
        <v/>
      </c>
      <c r="AA131" s="316" t="str">
        <f t="shared" ca="1" si="53"/>
        <v/>
      </c>
      <c r="AC131" s="310" t="e">
        <f t="shared" ca="1" si="54"/>
        <v>#N/A</v>
      </c>
      <c r="AD131" s="323" t="e">
        <f t="shared" ca="1" si="55"/>
        <v>#N/A</v>
      </c>
      <c r="AE131" s="324">
        <f t="shared" ca="1" si="34"/>
        <v>971.72744083869338</v>
      </c>
      <c r="AG131" s="306">
        <f t="shared" ca="1" si="56"/>
        <v>-14.077096740916495</v>
      </c>
      <c r="AH131" s="304">
        <f t="shared" ca="1" si="57"/>
        <v>-4.8516190139535587</v>
      </c>
    </row>
    <row r="132" spans="1:34" x14ac:dyDescent="0.2">
      <c r="A132" s="347">
        <f t="shared" ca="1" si="35"/>
        <v>0.1</v>
      </c>
      <c r="B132" s="304">
        <f t="shared" ca="1" si="36"/>
        <v>8.3999999999999684</v>
      </c>
      <c r="D132" s="306">
        <f t="shared" ca="1" si="37"/>
        <v>-1.6118217264303145</v>
      </c>
      <c r="E132" s="307">
        <f t="shared" ca="1" si="38"/>
        <v>-14.212789151307485</v>
      </c>
      <c r="F132" s="304">
        <f t="shared" ca="1" si="39"/>
        <v>14.303892642819875</v>
      </c>
      <c r="G132" s="306">
        <f t="shared" ca="1" si="40"/>
        <v>28.566814398852536</v>
      </c>
      <c r="H132" s="307">
        <f t="shared" ca="1" si="41"/>
        <v>77.050992285667974</v>
      </c>
      <c r="I132" s="304">
        <f t="shared" ca="1" si="42"/>
        <v>82.176141897174475</v>
      </c>
      <c r="J132" s="306">
        <f t="shared" ca="1" si="43"/>
        <v>255.68364075239367</v>
      </c>
      <c r="K132" s="307">
        <f t="shared" ca="1" si="44"/>
        <v>979.50360401301668</v>
      </c>
      <c r="L132" s="304">
        <f t="shared" ref="L132:L195" ca="1" si="58">SQRT(pos_x^2+pos_z^2)</f>
        <v>1012.3247672673467</v>
      </c>
      <c r="M132" s="306">
        <f t="shared" ca="1" si="45"/>
        <v>1.2157550658229666</v>
      </c>
      <c r="N132" s="304">
        <f t="shared" ca="1" si="46"/>
        <v>69.657634193305583</v>
      </c>
      <c r="P132" s="310">
        <f t="shared" ca="1" si="47"/>
        <v>23</v>
      </c>
      <c r="Q132" s="304">
        <f t="shared" ca="1" si="48"/>
        <v>0</v>
      </c>
      <c r="R132" s="306">
        <f t="shared" ca="1" si="49"/>
        <v>0</v>
      </c>
      <c r="S132" s="307">
        <f t="shared" ca="1" si="50"/>
        <v>5.083000000000002</v>
      </c>
      <c r="T132" s="304">
        <f t="shared" ref="T132:T195" ca="1" si="59">m*g</f>
        <v>49.86423000000002</v>
      </c>
      <c r="U132" s="311">
        <f t="shared" ref="U132:U195" ca="1" si="60">IF(pos_xz&lt;L_rampe,Poids*COS(Beta),0)</f>
        <v>0</v>
      </c>
      <c r="V132" s="306">
        <f t="shared" ref="V132:V195" ca="1" si="61">Rho_moyen*(20000-Alt_rampe-pos_z)/(20000+Alt_rampe+pos_z)</f>
        <v>1.1106129356000181</v>
      </c>
      <c r="W132" s="304">
        <f t="shared" ref="W132:W195" ca="1" si="62">1/2*Rho*Sref*Cx*vit_xz^2</f>
        <v>23.02807637892554</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979.50360401301668</v>
      </c>
      <c r="AG132" s="306">
        <f t="shared" ca="1" si="56"/>
        <v>-13.900641519072192</v>
      </c>
      <c r="AH132" s="304">
        <f t="shared" ca="1" si="57"/>
        <v>-4.6885521847009102</v>
      </c>
    </row>
    <row r="133" spans="1:34" x14ac:dyDescent="0.2">
      <c r="A133" s="347">
        <f t="shared" ref="A133:A196" ca="1" si="64">IF(B132+0.01&lt;=T_ini+ROUNDUP(Temps_fin_propu,0), 0.01, IF(K132&gt;0, 0.1, 0.0001))</f>
        <v>0.1</v>
      </c>
      <c r="B133" s="304">
        <f t="shared" ref="B133:B196" ca="1" si="65">B132+pas</f>
        <v>8.499999999999968</v>
      </c>
      <c r="D133" s="306">
        <f t="shared" ref="D133:D196" ca="1" si="66">IF(AND(L132&lt;L_rampe,Poussee&lt;Poids*SIN(M132)),0,(-W132+Poussee)/m*COS(M132)-U132/m*SIN(M132))</f>
        <v>-1.5749022993044735</v>
      </c>
      <c r="E133" s="307">
        <f t="shared" ref="E133:E196" ca="1" si="67">IF(AND(L132&lt;L_rampe,Poussee&lt;Poids*SIN(M132)),0,(-W132+Poussee)/m*SIN(M132)+U132/m*COS(M132)-Poids/m)</f>
        <v>-14.057858484328026</v>
      </c>
      <c r="F133" s="304">
        <f t="shared" ref="F133:F196" ca="1" si="68">SQRT(acc_x^2+acc_z^2)</f>
        <v>14.145801582722275</v>
      </c>
      <c r="G133" s="306">
        <f t="shared" ref="G133:G196" ca="1" si="69">G132+acc_x*pas</f>
        <v>28.409324168922087</v>
      </c>
      <c r="H133" s="307">
        <f t="shared" ref="H133:H196" ca="1" si="70">H132+acc_z*pas</f>
        <v>75.645206437235174</v>
      </c>
      <c r="I133" s="304">
        <f t="shared" ref="I133:I196" ca="1" si="71">SQRT(vit_x^2+vit_z^2)</f>
        <v>80.804003345544871</v>
      </c>
      <c r="J133" s="306">
        <f t="shared" ref="J133:J196" ca="1" si="72">J132+0.5*(vit_x+G132)*pas*(K132&gt;=0)</f>
        <v>258.53244768078241</v>
      </c>
      <c r="K133" s="307">
        <f t="shared" ref="K133:K196" ca="1" si="73">K132+0.5*(vit_z+H132)*pas</f>
        <v>987.13841394916187</v>
      </c>
      <c r="L133" s="304">
        <f t="shared" ca="1" si="58"/>
        <v>1020.4319060073942</v>
      </c>
      <c r="M133" s="306">
        <f t="shared" ref="M133:M196" ca="1" si="74">IF(AND(L132&gt;L_rampe,G133&gt;0),ATAN2(G133,H133),$M$4)</f>
        <v>1.211534667087858</v>
      </c>
      <c r="N133" s="304">
        <f t="shared" ref="N133:N196" ca="1" si="75">DEGREES(Beta)</f>
        <v>69.415823157921508</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5.083000000000002</v>
      </c>
      <c r="T133" s="304">
        <f t="shared" ca="1" si="59"/>
        <v>49.86423000000002</v>
      </c>
      <c r="U133" s="311">
        <f t="shared" ca="1" si="60"/>
        <v>0</v>
      </c>
      <c r="V133" s="306">
        <f t="shared" ca="1" si="61"/>
        <v>1.1097632742266574</v>
      </c>
      <c r="W133" s="304">
        <f t="shared" ca="1" si="62"/>
        <v>22.248438872557905</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987.13841394916187</v>
      </c>
      <c r="AG133" s="306">
        <f t="shared" ref="AG133:AG196" ca="1" si="85">IF(AND(L132&lt;L_rampe,Poussee&lt;Poids*SIN(M132)),0,(-W132+Poussee)/m-Poids*SIN(M132)/m)</f>
        <v>-13.728581815403022</v>
      </c>
      <c r="AH133" s="304">
        <f t="shared" ref="AH133:AH196" ca="1" si="86">IF(AND(L132&lt;L_rampe,Poussee&lt;Poids*SIN(M132)), g*SIN(M132), (-W132+Poussee)/m)</f>
        <v>-4.5304104621140135</v>
      </c>
    </row>
    <row r="134" spans="1:34" x14ac:dyDescent="0.2">
      <c r="A134" s="347">
        <f t="shared" ca="1" si="64"/>
        <v>0.1</v>
      </c>
      <c r="B134" s="304">
        <f t="shared" ca="1" si="65"/>
        <v>8.5999999999999677</v>
      </c>
      <c r="D134" s="306">
        <f t="shared" ca="1" si="66"/>
        <v>-1.5388895749145082</v>
      </c>
      <c r="E134" s="307">
        <f t="shared" ca="1" si="67"/>
        <v>-13.907584964934204</v>
      </c>
      <c r="F134" s="304">
        <f t="shared" ca="1" si="68"/>
        <v>13.992465854188977</v>
      </c>
      <c r="G134" s="306">
        <f t="shared" ca="1" si="69"/>
        <v>28.255435211430637</v>
      </c>
      <c r="H134" s="307">
        <f t="shared" ca="1" si="70"/>
        <v>74.254447940741755</v>
      </c>
      <c r="I134" s="304">
        <f t="shared" ca="1" si="71"/>
        <v>79.448679397279363</v>
      </c>
      <c r="J134" s="306">
        <f t="shared" ca="1" si="72"/>
        <v>261.36568564980007</v>
      </c>
      <c r="K134" s="307">
        <f t="shared" ca="1" si="73"/>
        <v>994.63339666806075</v>
      </c>
      <c r="L134" s="304">
        <f t="shared" ca="1" si="58"/>
        <v>1028.4005131283404</v>
      </c>
      <c r="M134" s="306">
        <f t="shared" ca="1" si="74"/>
        <v>1.2071934479066244</v>
      </c>
      <c r="N134" s="304">
        <f t="shared" ca="1" si="75"/>
        <v>69.167089620895581</v>
      </c>
      <c r="P134" s="310">
        <f t="shared" ca="1" si="76"/>
        <v>23</v>
      </c>
      <c r="Q134" s="304">
        <f t="shared" ca="1" si="77"/>
        <v>0</v>
      </c>
      <c r="R134" s="306">
        <f t="shared" ca="1" si="78"/>
        <v>0</v>
      </c>
      <c r="S134" s="307">
        <f t="shared" ca="1" si="79"/>
        <v>5.083000000000002</v>
      </c>
      <c r="T134" s="304">
        <f t="shared" ca="1" si="59"/>
        <v>49.86423000000002</v>
      </c>
      <c r="U134" s="311">
        <f t="shared" ca="1" si="60"/>
        <v>0</v>
      </c>
      <c r="V134" s="306">
        <f t="shared" ca="1" si="61"/>
        <v>1.1089297750146241</v>
      </c>
      <c r="W134" s="304">
        <f t="shared" ca="1" si="62"/>
        <v>21.492198768806595</v>
      </c>
      <c r="Y134" s="314" t="str">
        <f t="shared" ca="1" si="80"/>
        <v/>
      </c>
      <c r="Z134" s="315" t="str">
        <f t="shared" ca="1" si="81"/>
        <v/>
      </c>
      <c r="AA134" s="316" t="str">
        <f t="shared" ca="1" si="82"/>
        <v/>
      </c>
      <c r="AC134" s="310" t="e">
        <f t="shared" ca="1" si="83"/>
        <v>#N/A</v>
      </c>
      <c r="AD134" s="323" t="e">
        <f t="shared" ca="1" si="84"/>
        <v>#N/A</v>
      </c>
      <c r="AE134" s="324">
        <f t="shared" ca="1" si="63"/>
        <v>994.63339666806075</v>
      </c>
      <c r="AG134" s="306">
        <f t="shared" ca="1" si="85"/>
        <v>-13.560725993041675</v>
      </c>
      <c r="AH134" s="304">
        <f t="shared" ca="1" si="86"/>
        <v>-4.377029091591166</v>
      </c>
    </row>
    <row r="135" spans="1:34" x14ac:dyDescent="0.2">
      <c r="A135" s="347">
        <f t="shared" ca="1" si="64"/>
        <v>0.1</v>
      </c>
      <c r="B135" s="304">
        <f t="shared" ca="1" si="65"/>
        <v>8.6999999999999673</v>
      </c>
      <c r="D135" s="306">
        <f t="shared" ca="1" si="66"/>
        <v>-1.5037514428038199</v>
      </c>
      <c r="E135" s="307">
        <f t="shared" ca="1" si="67"/>
        <v>-13.761814310767361</v>
      </c>
      <c r="F135" s="304">
        <f t="shared" ca="1" si="68"/>
        <v>13.843727876759782</v>
      </c>
      <c r="G135" s="306">
        <f t="shared" ca="1" si="69"/>
        <v>28.105060067150255</v>
      </c>
      <c r="H135" s="307">
        <f t="shared" ca="1" si="70"/>
        <v>72.878266509665025</v>
      </c>
      <c r="I135" s="304">
        <f t="shared" ca="1" si="71"/>
        <v>78.109769752777325</v>
      </c>
      <c r="J135" s="306">
        <f t="shared" ca="1" si="72"/>
        <v>264.1837104137291</v>
      </c>
      <c r="K135" s="307">
        <f t="shared" ca="1" si="73"/>
        <v>1001.9900323905811</v>
      </c>
      <c r="L135" s="304">
        <f t="shared" ca="1" si="58"/>
        <v>1036.2321447716447</v>
      </c>
      <c r="M135" s="306">
        <f t="shared" ca="1" si="74"/>
        <v>1.2027268134469904</v>
      </c>
      <c r="N135" s="304">
        <f t="shared" ca="1" si="75"/>
        <v>68.911170317730864</v>
      </c>
      <c r="P135" s="310">
        <f t="shared" ca="1" si="76"/>
        <v>23</v>
      </c>
      <c r="Q135" s="304">
        <f t="shared" ca="1" si="77"/>
        <v>0</v>
      </c>
      <c r="R135" s="306">
        <f t="shared" ca="1" si="78"/>
        <v>0</v>
      </c>
      <c r="S135" s="307">
        <f t="shared" ca="1" si="79"/>
        <v>5.083000000000002</v>
      </c>
      <c r="T135" s="304">
        <f t="shared" ca="1" si="59"/>
        <v>49.86423000000002</v>
      </c>
      <c r="U135" s="311">
        <f t="shared" ca="1" si="60"/>
        <v>0</v>
      </c>
      <c r="V135" s="306">
        <f t="shared" ca="1" si="61"/>
        <v>1.1081122395748755</v>
      </c>
      <c r="W135" s="304">
        <f t="shared" ca="1" si="62"/>
        <v>20.758592594833008</v>
      </c>
      <c r="Y135" s="314" t="str">
        <f t="shared" ca="1" si="80"/>
        <v/>
      </c>
      <c r="Z135" s="315" t="str">
        <f t="shared" ca="1" si="81"/>
        <v/>
      </c>
      <c r="AA135" s="316" t="str">
        <f t="shared" ca="1" si="82"/>
        <v/>
      </c>
      <c r="AC135" s="310" t="e">
        <f t="shared" ca="1" si="83"/>
        <v>#N/A</v>
      </c>
      <c r="AD135" s="323" t="e">
        <f t="shared" ca="1" si="84"/>
        <v>#N/A</v>
      </c>
      <c r="AE135" s="324">
        <f t="shared" ca="1" si="63"/>
        <v>1001.9900323905811</v>
      </c>
      <c r="AG135" s="306">
        <f t="shared" ca="1" si="85"/>
        <v>-13.396888203175301</v>
      </c>
      <c r="AH135" s="304">
        <f t="shared" ca="1" si="86"/>
        <v>-4.2282507906367472</v>
      </c>
    </row>
    <row r="136" spans="1:34" x14ac:dyDescent="0.2">
      <c r="A136" s="347">
        <f t="shared" ca="1" si="64"/>
        <v>0.1</v>
      </c>
      <c r="B136" s="304">
        <f t="shared" ca="1" si="65"/>
        <v>8.799999999999967</v>
      </c>
      <c r="D136" s="306">
        <f t="shared" ca="1" si="66"/>
        <v>-1.4694572504859409</v>
      </c>
      <c r="E136" s="307">
        <f t="shared" ca="1" si="67"/>
        <v>-13.620399154800053</v>
      </c>
      <c r="F136" s="304">
        <f t="shared" ca="1" si="68"/>
        <v>13.699437132491381</v>
      </c>
      <c r="G136" s="306">
        <f t="shared" ca="1" si="69"/>
        <v>27.958114342101663</v>
      </c>
      <c r="H136" s="307">
        <f t="shared" ca="1" si="70"/>
        <v>71.516226594185014</v>
      </c>
      <c r="I136" s="304">
        <f t="shared" ca="1" si="71"/>
        <v>76.786892265782228</v>
      </c>
      <c r="J136" s="306">
        <f t="shared" ca="1" si="72"/>
        <v>266.98686913419169</v>
      </c>
      <c r="K136" s="307">
        <f t="shared" ca="1" si="73"/>
        <v>1009.2097570457736</v>
      </c>
      <c r="L136" s="304">
        <f t="shared" ca="1" si="58"/>
        <v>1043.9283126759553</v>
      </c>
      <c r="M136" s="306">
        <f t="shared" ca="1" si="74"/>
        <v>1.1981299393825655</v>
      </c>
      <c r="N136" s="304">
        <f t="shared" ca="1" si="75"/>
        <v>68.647788834886157</v>
      </c>
      <c r="P136" s="310">
        <f t="shared" ca="1" si="76"/>
        <v>23</v>
      </c>
      <c r="Q136" s="304">
        <f t="shared" ca="1" si="77"/>
        <v>0</v>
      </c>
      <c r="R136" s="306">
        <f t="shared" ca="1" si="78"/>
        <v>0</v>
      </c>
      <c r="S136" s="307">
        <f t="shared" ca="1" si="79"/>
        <v>5.083000000000002</v>
      </c>
      <c r="T136" s="304">
        <f t="shared" ca="1" si="59"/>
        <v>49.86423000000002</v>
      </c>
      <c r="U136" s="311">
        <f t="shared" ca="1" si="60"/>
        <v>0</v>
      </c>
      <c r="V136" s="306">
        <f t="shared" ca="1" si="61"/>
        <v>1.1073104755792669</v>
      </c>
      <c r="W136" s="304">
        <f t="shared" ca="1" si="62"/>
        <v>20.046891007690181</v>
      </c>
      <c r="Y136" s="314" t="str">
        <f t="shared" ca="1" si="80"/>
        <v/>
      </c>
      <c r="Z136" s="315" t="str">
        <f t="shared" ca="1" si="81"/>
        <v/>
      </c>
      <c r="AA136" s="316" t="str">
        <f t="shared" ca="1" si="82"/>
        <v/>
      </c>
      <c r="AC136" s="310" t="e">
        <f t="shared" ca="1" si="83"/>
        <v>#N/A</v>
      </c>
      <c r="AD136" s="323" t="e">
        <f t="shared" ca="1" si="84"/>
        <v>#N/A</v>
      </c>
      <c r="AE136" s="324">
        <f t="shared" ca="1" si="63"/>
        <v>1009.2097570457736</v>
      </c>
      <c r="AG136" s="306">
        <f t="shared" ca="1" si="85"/>
        <v>-13.236887871197293</v>
      </c>
      <c r="AH136" s="304">
        <f t="shared" ca="1" si="86"/>
        <v>-4.0839253580234116</v>
      </c>
    </row>
    <row r="137" spans="1:34" x14ac:dyDescent="0.2">
      <c r="A137" s="347">
        <f t="shared" ca="1" si="64"/>
        <v>0.1</v>
      </c>
      <c r="B137" s="304">
        <f t="shared" ca="1" si="65"/>
        <v>8.8999999999999666</v>
      </c>
      <c r="D137" s="306">
        <f t="shared" ca="1" si="66"/>
        <v>-1.4359777314528903</v>
      </c>
      <c r="E137" s="307">
        <f t="shared" ca="1" si="67"/>
        <v>-13.483198684653095</v>
      </c>
      <c r="F137" s="304">
        <f t="shared" ca="1" si="68"/>
        <v>13.55944979765254</v>
      </c>
      <c r="G137" s="306">
        <f t="shared" ca="1" si="69"/>
        <v>27.814516568956375</v>
      </c>
      <c r="H137" s="307">
        <f t="shared" ca="1" si="70"/>
        <v>70.167906725719703</v>
      </c>
      <c r="I137" s="304">
        <f t="shared" ca="1" si="71"/>
        <v>75.479682473060578</v>
      </c>
      <c r="J137" s="306">
        <f t="shared" ca="1" si="72"/>
        <v>269.7755006797446</v>
      </c>
      <c r="K137" s="307">
        <f t="shared" ca="1" si="73"/>
        <v>1016.2939637117688</v>
      </c>
      <c r="L137" s="304">
        <f t="shared" ca="1" si="58"/>
        <v>1051.4904856649844</v>
      </c>
      <c r="M137" s="306">
        <f t="shared" ca="1" si="74"/>
        <v>1.1933977583619177</v>
      </c>
      <c r="N137" s="304">
        <f t="shared" ca="1" si="75"/>
        <v>68.376654834511129</v>
      </c>
      <c r="P137" s="310">
        <f t="shared" ca="1" si="76"/>
        <v>23</v>
      </c>
      <c r="Q137" s="304">
        <f t="shared" ca="1" si="77"/>
        <v>0</v>
      </c>
      <c r="R137" s="306">
        <f t="shared" ca="1" si="78"/>
        <v>0</v>
      </c>
      <c r="S137" s="307">
        <f t="shared" ca="1" si="79"/>
        <v>5.083000000000002</v>
      </c>
      <c r="T137" s="304">
        <f t="shared" ca="1" si="59"/>
        <v>49.86423000000002</v>
      </c>
      <c r="U137" s="311">
        <f t="shared" ca="1" si="60"/>
        <v>0</v>
      </c>
      <c r="V137" s="306">
        <f t="shared" ca="1" si="61"/>
        <v>1.1065242965580373</v>
      </c>
      <c r="W137" s="304">
        <f t="shared" ca="1" si="62"/>
        <v>19.356397044041117</v>
      </c>
      <c r="Y137" s="314" t="str">
        <f t="shared" ca="1" si="80"/>
        <v/>
      </c>
      <c r="Z137" s="315" t="str">
        <f t="shared" ca="1" si="81"/>
        <v/>
      </c>
      <c r="AA137" s="316" t="str">
        <f t="shared" ca="1" si="82"/>
        <v/>
      </c>
      <c r="AC137" s="310" t="e">
        <f t="shared" ca="1" si="83"/>
        <v>#N/A</v>
      </c>
      <c r="AD137" s="323" t="e">
        <f t="shared" ca="1" si="84"/>
        <v>#N/A</v>
      </c>
      <c r="AE137" s="324">
        <f t="shared" ca="1" si="63"/>
        <v>1016.2939637117688</v>
      </c>
      <c r="AG137" s="306">
        <f t="shared" ca="1" si="85"/>
        <v>-13.080549196836383</v>
      </c>
      <c r="AH137" s="304">
        <f t="shared" ca="1" si="86"/>
        <v>-3.9439093070411517</v>
      </c>
    </row>
    <row r="138" spans="1:34" x14ac:dyDescent="0.2">
      <c r="A138" s="347">
        <f t="shared" ca="1" si="64"/>
        <v>0.1</v>
      </c>
      <c r="B138" s="304">
        <f t="shared" ca="1" si="65"/>
        <v>8.9999999999999662</v>
      </c>
      <c r="D138" s="306">
        <f t="shared" ca="1" si="66"/>
        <v>-1.4032849379261365</v>
      </c>
      <c r="E138" s="307">
        <f t="shared" ca="1" si="67"/>
        <v>-13.350078303712291</v>
      </c>
      <c r="F138" s="304">
        <f t="shared" ca="1" si="68"/>
        <v>13.423628396683961</v>
      </c>
      <c r="G138" s="306">
        <f t="shared" ca="1" si="69"/>
        <v>27.674188075163762</v>
      </c>
      <c r="H138" s="307">
        <f t="shared" ca="1" si="70"/>
        <v>68.832898895348478</v>
      </c>
      <c r="I138" s="304">
        <f t="shared" ca="1" si="71"/>
        <v>74.187793173518799</v>
      </c>
      <c r="J138" s="306">
        <f t="shared" ca="1" si="72"/>
        <v>272.54993591195063</v>
      </c>
      <c r="K138" s="307">
        <f t="shared" ca="1" si="73"/>
        <v>1023.2440039928222</v>
      </c>
      <c r="L138" s="304">
        <f t="shared" ca="1" si="58"/>
        <v>1058.9200910705542</v>
      </c>
      <c r="M138" s="306">
        <f t="shared" ca="1" si="74"/>
        <v>1.1885249455869551</v>
      </c>
      <c r="N138" s="304">
        <f t="shared" ca="1" si="75"/>
        <v>68.097463228148342</v>
      </c>
      <c r="P138" s="310">
        <f t="shared" ca="1" si="76"/>
        <v>23</v>
      </c>
      <c r="Q138" s="304">
        <f t="shared" ca="1" si="77"/>
        <v>0</v>
      </c>
      <c r="R138" s="306">
        <f t="shared" ca="1" si="78"/>
        <v>0</v>
      </c>
      <c r="S138" s="307">
        <f t="shared" ca="1" si="79"/>
        <v>5.083000000000002</v>
      </c>
      <c r="T138" s="304">
        <f t="shared" ca="1" si="59"/>
        <v>49.86423000000002</v>
      </c>
      <c r="U138" s="311">
        <f t="shared" ca="1" si="60"/>
        <v>0</v>
      </c>
      <c r="V138" s="306">
        <f t="shared" ca="1" si="61"/>
        <v>1.1057535217064367</v>
      </c>
      <c r="W138" s="304">
        <f t="shared" ca="1" si="62"/>
        <v>18.686444475933424</v>
      </c>
      <c r="Y138" s="314" t="str">
        <f t="shared" ca="1" si="80"/>
        <v/>
      </c>
      <c r="Z138" s="315" t="str">
        <f t="shared" ca="1" si="81"/>
        <v/>
      </c>
      <c r="AA138" s="316" t="str">
        <f t="shared" ca="1" si="82"/>
        <v/>
      </c>
      <c r="AC138" s="310">
        <f t="shared" ca="1" si="83"/>
        <v>8.9999999999999662</v>
      </c>
      <c r="AD138" s="323">
        <f t="shared" ca="1" si="84"/>
        <v>272.54993591195063</v>
      </c>
      <c r="AE138" s="324">
        <f t="shared" ca="1" si="63"/>
        <v>1023.2440039928222</v>
      </c>
      <c r="AG138" s="306">
        <f t="shared" ca="1" si="85"/>
        <v>-12.927700665687306</v>
      </c>
      <c r="AH138" s="304">
        <f t="shared" ca="1" si="86"/>
        <v>-3.8080655211570154</v>
      </c>
    </row>
    <row r="139" spans="1:34" x14ac:dyDescent="0.2">
      <c r="A139" s="347">
        <f t="shared" ca="1" si="64"/>
        <v>0.1</v>
      </c>
      <c r="B139" s="304">
        <f t="shared" ca="1" si="65"/>
        <v>9.0999999999999659</v>
      </c>
      <c r="D139" s="306">
        <f t="shared" ca="1" si="66"/>
        <v>-1.3713521780537887</v>
      </c>
      <c r="E139" s="307">
        <f t="shared" ca="1" si="67"/>
        <v>-13.220909312515895</v>
      </c>
      <c r="F139" s="304">
        <f t="shared" ca="1" si="68"/>
        <v>13.29184147686175</v>
      </c>
      <c r="G139" s="306">
        <f t="shared" ca="1" si="69"/>
        <v>27.537052857358383</v>
      </c>
      <c r="H139" s="307">
        <f t="shared" ca="1" si="70"/>
        <v>67.510807964096884</v>
      </c>
      <c r="I139" s="304">
        <f t="shared" ca="1" si="71"/>
        <v>72.910894055923606</v>
      </c>
      <c r="J139" s="306">
        <f t="shared" ca="1" si="72"/>
        <v>275.31049795857672</v>
      </c>
      <c r="K139" s="307">
        <f t="shared" ca="1" si="73"/>
        <v>1030.0611893357946</v>
      </c>
      <c r="L139" s="304">
        <f t="shared" ca="1" si="58"/>
        <v>1066.2185160941781</v>
      </c>
      <c r="M139" s="306">
        <f t="shared" ca="1" si="74"/>
        <v>1.1835059034406077</v>
      </c>
      <c r="N139" s="304">
        <f t="shared" ca="1" si="75"/>
        <v>67.809893295964358</v>
      </c>
      <c r="P139" s="310">
        <f t="shared" ca="1" si="76"/>
        <v>23</v>
      </c>
      <c r="Q139" s="304">
        <f t="shared" ca="1" si="77"/>
        <v>0</v>
      </c>
      <c r="R139" s="306">
        <f t="shared" ca="1" si="78"/>
        <v>0</v>
      </c>
      <c r="S139" s="307">
        <f t="shared" ca="1" si="79"/>
        <v>5.083000000000002</v>
      </c>
      <c r="T139" s="304">
        <f t="shared" ca="1" si="59"/>
        <v>49.86423000000002</v>
      </c>
      <c r="U139" s="311">
        <f t="shared" ca="1" si="60"/>
        <v>0</v>
      </c>
      <c r="V139" s="306">
        <f t="shared" ca="1" si="61"/>
        <v>1.1049979757000223</v>
      </c>
      <c r="W139" s="304">
        <f t="shared" ca="1" si="62"/>
        <v>18.036396265380116</v>
      </c>
      <c r="Y139" s="314" t="str">
        <f t="shared" ca="1" si="80"/>
        <v/>
      </c>
      <c r="Z139" s="315" t="str">
        <f t="shared" ca="1" si="81"/>
        <v/>
      </c>
      <c r="AA139" s="316" t="str">
        <f t="shared" ca="1" si="82"/>
        <v/>
      </c>
      <c r="AC139" s="310" t="e">
        <f t="shared" ca="1" si="83"/>
        <v>#N/A</v>
      </c>
      <c r="AD139" s="323" t="e">
        <f t="shared" ca="1" si="84"/>
        <v>#N/A</v>
      </c>
      <c r="AE139" s="324">
        <f t="shared" ca="1" si="63"/>
        <v>1030.0611893357946</v>
      </c>
      <c r="AG139" s="306">
        <f t="shared" ca="1" si="85"/>
        <v>-12.778174569615118</v>
      </c>
      <c r="AH139" s="304">
        <f t="shared" ca="1" si="86"/>
        <v>-3.6762629305397239</v>
      </c>
    </row>
    <row r="140" spans="1:34" x14ac:dyDescent="0.2">
      <c r="A140" s="347">
        <f t="shared" ca="1" si="64"/>
        <v>0.1</v>
      </c>
      <c r="B140" s="304">
        <f t="shared" ca="1" si="65"/>
        <v>9.1999999999999655</v>
      </c>
      <c r="D140" s="306">
        <f t="shared" ca="1" si="66"/>
        <v>-1.3401539572834162</v>
      </c>
      <c r="E140" s="307">
        <f t="shared" ca="1" si="67"/>
        <v>-13.095568608999084</v>
      </c>
      <c r="F140" s="304">
        <f t="shared" ca="1" si="68"/>
        <v>13.163963302221129</v>
      </c>
      <c r="G140" s="306">
        <f t="shared" ca="1" si="69"/>
        <v>27.403037461630042</v>
      </c>
      <c r="H140" s="307">
        <f t="shared" ca="1" si="70"/>
        <v>66.201251103196981</v>
      </c>
      <c r="I140" s="304">
        <f t="shared" ca="1" si="71"/>
        <v>71.648671374646156</v>
      </c>
      <c r="J140" s="306">
        <f t="shared" ca="1" si="72"/>
        <v>278.05750247452613</v>
      </c>
      <c r="K140" s="307">
        <f t="shared" ca="1" si="73"/>
        <v>1036.7467922891592</v>
      </c>
      <c r="L140" s="304">
        <f t="shared" ca="1" si="58"/>
        <v>1073.3871091103304</v>
      </c>
      <c r="M140" s="306">
        <f t="shared" ca="1" si="74"/>
        <v>1.1783347451004023</v>
      </c>
      <c r="N140" s="304">
        <f t="shared" ca="1" si="75"/>
        <v>67.513607747876705</v>
      </c>
      <c r="P140" s="310">
        <f t="shared" ca="1" si="76"/>
        <v>23</v>
      </c>
      <c r="Q140" s="304">
        <f t="shared" ca="1" si="77"/>
        <v>0</v>
      </c>
      <c r="R140" s="306">
        <f t="shared" ca="1" si="78"/>
        <v>0</v>
      </c>
      <c r="S140" s="307">
        <f t="shared" ca="1" si="79"/>
        <v>5.083000000000002</v>
      </c>
      <c r="T140" s="304">
        <f t="shared" ca="1" si="59"/>
        <v>49.86423000000002</v>
      </c>
      <c r="U140" s="311">
        <f t="shared" ca="1" si="60"/>
        <v>0</v>
      </c>
      <c r="V140" s="306">
        <f t="shared" ca="1" si="61"/>
        <v>1.1042574885181646</v>
      </c>
      <c r="W140" s="304">
        <f t="shared" ca="1" si="62"/>
        <v>17.40564311105123</v>
      </c>
      <c r="Y140" s="314" t="str">
        <f t="shared" ca="1" si="80"/>
        <v/>
      </c>
      <c r="Z140" s="315" t="str">
        <f t="shared" ca="1" si="81"/>
        <v/>
      </c>
      <c r="AA140" s="316" t="str">
        <f t="shared" ca="1" si="82"/>
        <v/>
      </c>
      <c r="AC140" s="310" t="e">
        <f t="shared" ca="1" si="83"/>
        <v>#N/A</v>
      </c>
      <c r="AD140" s="323" t="e">
        <f t="shared" ca="1" si="84"/>
        <v>#N/A</v>
      </c>
      <c r="AE140" s="324">
        <f t="shared" ca="1" si="63"/>
        <v>1036.7467922891592</v>
      </c>
      <c r="AG140" s="306">
        <f t="shared" ca="1" si="85"/>
        <v>-12.631806533535133</v>
      </c>
      <c r="AH140" s="304">
        <f t="shared" ca="1" si="86"/>
        <v>-3.5483762080228427</v>
      </c>
    </row>
    <row r="141" spans="1:34" x14ac:dyDescent="0.2">
      <c r="A141" s="347">
        <f t="shared" ca="1" si="64"/>
        <v>0.1</v>
      </c>
      <c r="B141" s="304">
        <f t="shared" ca="1" si="65"/>
        <v>9.2999999999999652</v>
      </c>
      <c r="D141" s="306">
        <f t="shared" ca="1" si="66"/>
        <v>-1.3096659236636934</v>
      </c>
      <c r="E141" s="307">
        <f t="shared" ca="1" si="67"/>
        <v>-12.973938406286557</v>
      </c>
      <c r="F141" s="304">
        <f t="shared" ca="1" si="68"/>
        <v>13.039873565404045</v>
      </c>
      <c r="G141" s="306">
        <f t="shared" ca="1" si="69"/>
        <v>27.272070869263672</v>
      </c>
      <c r="H141" s="307">
        <f t="shared" ca="1" si="70"/>
        <v>64.903857262568323</v>
      </c>
      <c r="I141" s="304">
        <f t="shared" ca="1" si="71"/>
        <v>70.400827673103279</v>
      </c>
      <c r="J141" s="306">
        <f t="shared" ca="1" si="72"/>
        <v>280.79125789107081</v>
      </c>
      <c r="K141" s="307">
        <f t="shared" ca="1" si="73"/>
        <v>1043.3020477074474</v>
      </c>
      <c r="L141" s="304">
        <f t="shared" ca="1" si="58"/>
        <v>1080.4271809143838</v>
      </c>
      <c r="M141" s="306">
        <f t="shared" ca="1" si="74"/>
        <v>1.1730052770711155</v>
      </c>
      <c r="N141" s="304">
        <f t="shared" ca="1" si="75"/>
        <v>67.20825172274867</v>
      </c>
      <c r="P141" s="310">
        <f t="shared" ca="1" si="76"/>
        <v>23</v>
      </c>
      <c r="Q141" s="304">
        <f t="shared" ca="1" si="77"/>
        <v>0</v>
      </c>
      <c r="R141" s="306">
        <f t="shared" ca="1" si="78"/>
        <v>0</v>
      </c>
      <c r="S141" s="307">
        <f t="shared" ca="1" si="79"/>
        <v>5.083000000000002</v>
      </c>
      <c r="T141" s="304">
        <f t="shared" ca="1" si="59"/>
        <v>49.86423000000002</v>
      </c>
      <c r="U141" s="311">
        <f t="shared" ca="1" si="60"/>
        <v>0</v>
      </c>
      <c r="V141" s="306">
        <f t="shared" ca="1" si="61"/>
        <v>1.1035318952753561</v>
      </c>
      <c r="W141" s="304">
        <f t="shared" ca="1" si="62"/>
        <v>16.793602080888864</v>
      </c>
      <c r="Y141" s="314" t="str">
        <f t="shared" ca="1" si="80"/>
        <v/>
      </c>
      <c r="Z141" s="315" t="str">
        <f t="shared" ca="1" si="81"/>
        <v/>
      </c>
      <c r="AA141" s="316" t="str">
        <f t="shared" ca="1" si="82"/>
        <v/>
      </c>
      <c r="AC141" s="310" t="e">
        <f t="shared" ca="1" si="83"/>
        <v>#N/A</v>
      </c>
      <c r="AD141" s="323" t="e">
        <f t="shared" ca="1" si="84"/>
        <v>#N/A</v>
      </c>
      <c r="AE141" s="324">
        <f t="shared" ca="1" si="63"/>
        <v>1043.3020477074474</v>
      </c>
      <c r="AG141" s="306">
        <f t="shared" ca="1" si="85"/>
        <v>-12.488435046082291</v>
      </c>
      <c r="AH141" s="304">
        <f t="shared" ca="1" si="86"/>
        <v>-3.4242854831893021</v>
      </c>
    </row>
    <row r="142" spans="1:34" x14ac:dyDescent="0.2">
      <c r="A142" s="347">
        <f t="shared" ca="1" si="64"/>
        <v>0.1</v>
      </c>
      <c r="B142" s="304">
        <f t="shared" ca="1" si="65"/>
        <v>9.3999999999999648</v>
      </c>
      <c r="D142" s="306">
        <f t="shared" ca="1" si="66"/>
        <v>-1.279864816850194</v>
      </c>
      <c r="E142" s="307">
        <f t="shared" ca="1" si="67"/>
        <v>-12.855905966820002</v>
      </c>
      <c r="F142" s="304">
        <f t="shared" ca="1" si="68"/>
        <v>12.919457116192193</v>
      </c>
      <c r="G142" s="306">
        <f t="shared" ca="1" si="69"/>
        <v>27.144084387578651</v>
      </c>
      <c r="H142" s="307">
        <f t="shared" ca="1" si="70"/>
        <v>63.618266665886324</v>
      </c>
      <c r="I142" s="304">
        <f t="shared" ca="1" si="71"/>
        <v>69.167081554825018</v>
      </c>
      <c r="J142" s="306">
        <f t="shared" ca="1" si="72"/>
        <v>283.51206565391294</v>
      </c>
      <c r="K142" s="307">
        <f t="shared" ca="1" si="73"/>
        <v>1049.7281539038702</v>
      </c>
      <c r="L142" s="304">
        <f t="shared" ca="1" si="58"/>
        <v>1087.3400059180092</v>
      </c>
      <c r="M142" s="306">
        <f t="shared" ca="1" si="74"/>
        <v>1.1675109805663761</v>
      </c>
      <c r="N142" s="304">
        <f t="shared" ca="1" si="75"/>
        <v>66.893451721633625</v>
      </c>
      <c r="P142" s="310">
        <f t="shared" ca="1" si="76"/>
        <v>23</v>
      </c>
      <c r="Q142" s="304">
        <f t="shared" ca="1" si="77"/>
        <v>0</v>
      </c>
      <c r="R142" s="306">
        <f t="shared" ca="1" si="78"/>
        <v>0</v>
      </c>
      <c r="S142" s="307">
        <f t="shared" ca="1" si="79"/>
        <v>5.083000000000002</v>
      </c>
      <c r="T142" s="304">
        <f t="shared" ca="1" si="59"/>
        <v>49.86423000000002</v>
      </c>
      <c r="U142" s="311">
        <f t="shared" ca="1" si="60"/>
        <v>0</v>
      </c>
      <c r="V142" s="306">
        <f t="shared" ca="1" si="61"/>
        <v>1.1028210360599118</v>
      </c>
      <c r="W142" s="304">
        <f t="shared" ca="1" si="62"/>
        <v>16.199715324923542</v>
      </c>
      <c r="Y142" s="314" t="str">
        <f t="shared" ca="1" si="80"/>
        <v/>
      </c>
      <c r="Z142" s="315" t="str">
        <f t="shared" ca="1" si="81"/>
        <v/>
      </c>
      <c r="AA142" s="316" t="str">
        <f t="shared" ca="1" si="82"/>
        <v/>
      </c>
      <c r="AC142" s="310" t="e">
        <f t="shared" ca="1" si="83"/>
        <v>#N/A</v>
      </c>
      <c r="AD142" s="323" t="e">
        <f t="shared" ca="1" si="84"/>
        <v>#N/A</v>
      </c>
      <c r="AE142" s="324">
        <f t="shared" ca="1" si="63"/>
        <v>1049.7281539038702</v>
      </c>
      <c r="AG142" s="306">
        <f t="shared" ca="1" si="85"/>
        <v>-12.347900991678534</v>
      </c>
      <c r="AH142" s="304">
        <f t="shared" ca="1" si="86"/>
        <v>-3.3038760733599957</v>
      </c>
    </row>
    <row r="143" spans="1:34" x14ac:dyDescent="0.2">
      <c r="A143" s="347">
        <f t="shared" ca="1" si="64"/>
        <v>0.1</v>
      </c>
      <c r="B143" s="304">
        <f t="shared" ca="1" si="65"/>
        <v>9.4999999999999645</v>
      </c>
      <c r="D143" s="306">
        <f t="shared" ca="1" si="66"/>
        <v>-1.250728420611176</v>
      </c>
      <c r="E143" s="307">
        <f t="shared" ca="1" si="67"/>
        <v>-12.74136335169427</v>
      </c>
      <c r="F143" s="304">
        <f t="shared" ca="1" si="68"/>
        <v>12.802603705575768</v>
      </c>
      <c r="G143" s="306">
        <f t="shared" ca="1" si="69"/>
        <v>27.019011545517532</v>
      </c>
      <c r="H143" s="307">
        <f t="shared" ca="1" si="70"/>
        <v>62.344130330716894</v>
      </c>
      <c r="I143" s="304">
        <f t="shared" ca="1" si="71"/>
        <v>67.947167502333926</v>
      </c>
      <c r="J143" s="306">
        <f t="shared" ca="1" si="72"/>
        <v>286.22022045056775</v>
      </c>
      <c r="K143" s="307">
        <f t="shared" ca="1" si="73"/>
        <v>1056.0262737537003</v>
      </c>
      <c r="L143" s="304">
        <f t="shared" ca="1" si="58"/>
        <v>1094.126823294675</v>
      </c>
      <c r="M143" s="306">
        <f t="shared" ca="1" si="74"/>
        <v>1.1618449916658953</v>
      </c>
      <c r="N143" s="304">
        <f t="shared" ca="1" si="75"/>
        <v>66.568814470868105</v>
      </c>
      <c r="P143" s="310">
        <f t="shared" ca="1" si="76"/>
        <v>23</v>
      </c>
      <c r="Q143" s="304">
        <f t="shared" ca="1" si="77"/>
        <v>0</v>
      </c>
      <c r="R143" s="306">
        <f t="shared" ca="1" si="78"/>
        <v>0</v>
      </c>
      <c r="S143" s="307">
        <f t="shared" ca="1" si="79"/>
        <v>5.083000000000002</v>
      </c>
      <c r="T143" s="304">
        <f t="shared" ca="1" si="59"/>
        <v>49.86423000000002</v>
      </c>
      <c r="U143" s="311">
        <f t="shared" ca="1" si="60"/>
        <v>0</v>
      </c>
      <c r="V143" s="306">
        <f t="shared" ca="1" si="61"/>
        <v>1.1021247557796987</v>
      </c>
      <c r="W143" s="304">
        <f t="shared" ca="1" si="62"/>
        <v>15.623448862996538</v>
      </c>
      <c r="Y143" s="314" t="str">
        <f t="shared" ca="1" si="80"/>
        <v/>
      </c>
      <c r="Z143" s="315" t="str">
        <f t="shared" ca="1" si="81"/>
        <v/>
      </c>
      <c r="AA143" s="316" t="str">
        <f t="shared" ca="1" si="82"/>
        <v/>
      </c>
      <c r="AC143" s="310" t="e">
        <f t="shared" ca="1" si="83"/>
        <v>#N/A</v>
      </c>
      <c r="AD143" s="323" t="e">
        <f t="shared" ca="1" si="84"/>
        <v>#N/A</v>
      </c>
      <c r="AE143" s="324">
        <f t="shared" ca="1" si="63"/>
        <v>1056.0262737537003</v>
      </c>
      <c r="AG143" s="306">
        <f t="shared" ca="1" si="85"/>
        <v>-12.210047181485226</v>
      </c>
      <c r="AH143" s="304">
        <f t="shared" ca="1" si="86"/>
        <v>-3.1870382303607192</v>
      </c>
    </row>
    <row r="144" spans="1:34" x14ac:dyDescent="0.2">
      <c r="A144" s="347">
        <f t="shared" ca="1" si="64"/>
        <v>0.1</v>
      </c>
      <c r="B144" s="304">
        <f t="shared" ca="1" si="65"/>
        <v>9.5999999999999641</v>
      </c>
      <c r="D144" s="306">
        <f t="shared" ca="1" si="66"/>
        <v>-1.2222355186484315</v>
      </c>
      <c r="E144" s="307">
        <f t="shared" ca="1" si="67"/>
        <v>-12.630207184155509</v>
      </c>
      <c r="F144" s="304">
        <f t="shared" ca="1" si="68"/>
        <v>12.689207744289602</v>
      </c>
      <c r="G144" s="306">
        <f t="shared" ca="1" si="69"/>
        <v>26.896787993652691</v>
      </c>
      <c r="H144" s="307">
        <f t="shared" ca="1" si="70"/>
        <v>61.08110961230134</v>
      </c>
      <c r="I144" s="304">
        <f t="shared" ca="1" si="71"/>
        <v>66.7408357442838</v>
      </c>
      <c r="J144" s="306">
        <f t="shared" ca="1" si="72"/>
        <v>288.91601042752626</v>
      </c>
      <c r="K144" s="307">
        <f t="shared" ca="1" si="73"/>
        <v>1062.1975357508511</v>
      </c>
      <c r="L144" s="304">
        <f t="shared" ca="1" si="58"/>
        <v>1100.788838077739</v>
      </c>
      <c r="M144" s="306">
        <f t="shared" ca="1" si="74"/>
        <v>1.1560000801720818</v>
      </c>
      <c r="N144" s="304">
        <f t="shared" ca="1" si="75"/>
        <v>66.233925710645082</v>
      </c>
      <c r="P144" s="310">
        <f t="shared" ca="1" si="76"/>
        <v>23</v>
      </c>
      <c r="Q144" s="304">
        <f t="shared" ca="1" si="77"/>
        <v>0</v>
      </c>
      <c r="R144" s="306">
        <f t="shared" ca="1" si="78"/>
        <v>0</v>
      </c>
      <c r="S144" s="307">
        <f t="shared" ca="1" si="79"/>
        <v>5.083000000000002</v>
      </c>
      <c r="T144" s="304">
        <f t="shared" ca="1" si="59"/>
        <v>49.86423000000002</v>
      </c>
      <c r="U144" s="311">
        <f t="shared" ca="1" si="60"/>
        <v>0</v>
      </c>
      <c r="V144" s="306">
        <f t="shared" ca="1" si="61"/>
        <v>1.1014429040145353</v>
      </c>
      <c r="W144" s="304">
        <f t="shared" ca="1" si="62"/>
        <v>15.064291442483956</v>
      </c>
      <c r="Y144" s="314" t="str">
        <f t="shared" ca="1" si="80"/>
        <v/>
      </c>
      <c r="Z144" s="315" t="str">
        <f t="shared" ca="1" si="81"/>
        <v/>
      </c>
      <c r="AA144" s="316" t="str">
        <f t="shared" ca="1" si="82"/>
        <v/>
      </c>
      <c r="AC144" s="310" t="e">
        <f t="shared" ca="1" si="83"/>
        <v>#N/A</v>
      </c>
      <c r="AD144" s="323" t="e">
        <f t="shared" ca="1" si="84"/>
        <v>#N/A</v>
      </c>
      <c r="AE144" s="324">
        <f t="shared" ca="1" si="63"/>
        <v>1062.1975357508511</v>
      </c>
      <c r="AG144" s="306">
        <f t="shared" ca="1" si="85"/>
        <v>-12.074717880689727</v>
      </c>
      <c r="AH144" s="304">
        <f t="shared" ca="1" si="86"/>
        <v>-3.0736669020256802</v>
      </c>
    </row>
    <row r="145" spans="1:34" x14ac:dyDescent="0.2">
      <c r="A145" s="347">
        <f t="shared" ca="1" si="64"/>
        <v>0.1</v>
      </c>
      <c r="B145" s="304">
        <f t="shared" ca="1" si="65"/>
        <v>9.6999999999999638</v>
      </c>
      <c r="D145" s="306">
        <f t="shared" ca="1" si="66"/>
        <v>-1.1943658535662065</v>
      </c>
      <c r="E145" s="307">
        <f t="shared" ca="1" si="67"/>
        <v>-12.522338426286565</v>
      </c>
      <c r="F145" s="304">
        <f t="shared" ca="1" si="68"/>
        <v>12.579168074821879</v>
      </c>
      <c r="G145" s="306">
        <f t="shared" ca="1" si="69"/>
        <v>26.77735140829607</v>
      </c>
      <c r="H145" s="307">
        <f t="shared" ca="1" si="70"/>
        <v>59.828875769672685</v>
      </c>
      <c r="I145" s="304">
        <f t="shared" ca="1" si="71"/>
        <v>65.547852171572359</v>
      </c>
      <c r="J145" s="306">
        <f t="shared" ca="1" si="72"/>
        <v>291.59971739762369</v>
      </c>
      <c r="K145" s="307">
        <f t="shared" ca="1" si="73"/>
        <v>1068.2430350199497</v>
      </c>
      <c r="L145" s="304">
        <f t="shared" ca="1" si="58"/>
        <v>1107.3272222134735</v>
      </c>
      <c r="M145" s="306">
        <f t="shared" ca="1" si="74"/>
        <v>1.1499686270872442</v>
      </c>
      <c r="N145" s="304">
        <f t="shared" ca="1" si="75"/>
        <v>65.888348904552728</v>
      </c>
      <c r="P145" s="310">
        <f t="shared" ca="1" si="76"/>
        <v>23</v>
      </c>
      <c r="Q145" s="304">
        <f t="shared" ca="1" si="77"/>
        <v>0</v>
      </c>
      <c r="R145" s="306">
        <f t="shared" ca="1" si="78"/>
        <v>0</v>
      </c>
      <c r="S145" s="307">
        <f t="shared" ca="1" si="79"/>
        <v>5.083000000000002</v>
      </c>
      <c r="T145" s="304">
        <f t="shared" ca="1" si="59"/>
        <v>49.86423000000002</v>
      </c>
      <c r="U145" s="311">
        <f t="shared" ca="1" si="60"/>
        <v>0</v>
      </c>
      <c r="V145" s="306">
        <f t="shared" ca="1" si="61"/>
        <v>1.1007753348749332</v>
      </c>
      <c r="W145" s="304">
        <f t="shared" ca="1" si="62"/>
        <v>14.521753461477958</v>
      </c>
      <c r="Y145" s="314" t="str">
        <f t="shared" ca="1" si="80"/>
        <v/>
      </c>
      <c r="Z145" s="315" t="str">
        <f t="shared" ca="1" si="81"/>
        <v/>
      </c>
      <c r="AA145" s="316" t="str">
        <f t="shared" ca="1" si="82"/>
        <v/>
      </c>
      <c r="AC145" s="310" t="e">
        <f t="shared" ca="1" si="83"/>
        <v>#N/A</v>
      </c>
      <c r="AD145" s="323" t="e">
        <f t="shared" ca="1" si="84"/>
        <v>#N/A</v>
      </c>
      <c r="AE145" s="324">
        <f t="shared" ca="1" si="63"/>
        <v>1068.2430350199497</v>
      </c>
      <c r="AG145" s="306">
        <f t="shared" ca="1" si="85"/>
        <v>-11.941758329522154</v>
      </c>
      <c r="AH145" s="304">
        <f t="shared" ca="1" si="86"/>
        <v>-2.9636615074727426</v>
      </c>
    </row>
    <row r="146" spans="1:34" x14ac:dyDescent="0.2">
      <c r="A146" s="347">
        <f t="shared" ca="1" si="64"/>
        <v>0.1</v>
      </c>
      <c r="B146" s="304">
        <f t="shared" ca="1" si="65"/>
        <v>9.7999999999999634</v>
      </c>
      <c r="D146" s="306">
        <f t="shared" ca="1" si="66"/>
        <v>-1.1671000888381191</v>
      </c>
      <c r="E146" s="307">
        <f t="shared" ca="1" si="67"/>
        <v>-12.41766216797067</v>
      </c>
      <c r="F146" s="304">
        <f t="shared" ca="1" si="68"/>
        <v>12.472387755967819</v>
      </c>
      <c r="G146" s="306">
        <f t="shared" ca="1" si="69"/>
        <v>26.66064139941226</v>
      </c>
      <c r="H146" s="307">
        <f t="shared" ca="1" si="70"/>
        <v>58.587109552875617</v>
      </c>
      <c r="I146" s="304">
        <f t="shared" ca="1" si="71"/>
        <v>64.367998303417082</v>
      </c>
      <c r="J146" s="306">
        <f t="shared" ca="1" si="72"/>
        <v>294.27161703800908</v>
      </c>
      <c r="K146" s="307">
        <f t="shared" ca="1" si="73"/>
        <v>1074.1638342860772</v>
      </c>
      <c r="L146" s="304">
        <f t="shared" ca="1" si="58"/>
        <v>1113.7431155712397</v>
      </c>
      <c r="M146" s="306">
        <f t="shared" ca="1" si="74"/>
        <v>1.1437426006305711</v>
      </c>
      <c r="N146" s="304">
        <f t="shared" ca="1" si="75"/>
        <v>65.531623865448566</v>
      </c>
      <c r="P146" s="310">
        <f t="shared" ca="1" si="76"/>
        <v>23</v>
      </c>
      <c r="Q146" s="304">
        <f t="shared" ca="1" si="77"/>
        <v>0</v>
      </c>
      <c r="R146" s="306">
        <f t="shared" ca="1" si="78"/>
        <v>0</v>
      </c>
      <c r="S146" s="307">
        <f t="shared" ca="1" si="79"/>
        <v>5.083000000000002</v>
      </c>
      <c r="T146" s="304">
        <f t="shared" ca="1" si="59"/>
        <v>49.86423000000002</v>
      </c>
      <c r="U146" s="311">
        <f t="shared" ca="1" si="60"/>
        <v>0</v>
      </c>
      <c r="V146" s="306">
        <f t="shared" ca="1" si="61"/>
        <v>1.1001219068668664</v>
      </c>
      <c r="W146" s="304">
        <f t="shared" ca="1" si="62"/>
        <v>13.995365953210404</v>
      </c>
      <c r="Y146" s="314" t="str">
        <f t="shared" ca="1" si="80"/>
        <v/>
      </c>
      <c r="Z146" s="315" t="str">
        <f t="shared" ca="1" si="81"/>
        <v/>
      </c>
      <c r="AA146" s="316" t="str">
        <f t="shared" ca="1" si="82"/>
        <v/>
      </c>
      <c r="AC146" s="310" t="e">
        <f t="shared" ca="1" si="83"/>
        <v>#N/A</v>
      </c>
      <c r="AD146" s="323" t="e">
        <f t="shared" ca="1" si="84"/>
        <v>#N/A</v>
      </c>
      <c r="AE146" s="324">
        <f t="shared" ca="1" si="63"/>
        <v>1074.1638342860772</v>
      </c>
      <c r="AG146" s="306">
        <f t="shared" ca="1" si="85"/>
        <v>-11.811014255330747</v>
      </c>
      <c r="AH146" s="304">
        <f t="shared" ca="1" si="86"/>
        <v>-2.8569257252563354</v>
      </c>
    </row>
    <row r="147" spans="1:34" x14ac:dyDescent="0.2">
      <c r="A147" s="347">
        <f t="shared" ca="1" si="64"/>
        <v>0.1</v>
      </c>
      <c r="B147" s="304">
        <f t="shared" ca="1" si="65"/>
        <v>9.8999999999999631</v>
      </c>
      <c r="D147" s="306">
        <f t="shared" ca="1" si="66"/>
        <v>-1.1404197736379216</v>
      </c>
      <c r="E147" s="307">
        <f t="shared" ca="1" si="67"/>
        <v>-12.316087427283856</v>
      </c>
      <c r="F147" s="304">
        <f t="shared" ca="1" si="68"/>
        <v>12.368773859061529</v>
      </c>
      <c r="G147" s="306">
        <f t="shared" ca="1" si="69"/>
        <v>26.546599422048466</v>
      </c>
      <c r="H147" s="307">
        <f t="shared" ca="1" si="70"/>
        <v>57.355500810147234</v>
      </c>
      <c r="I147" s="304">
        <f t="shared" ca="1" si="71"/>
        <v>63.201071304666222</v>
      </c>
      <c r="J147" s="306">
        <f t="shared" ca="1" si="72"/>
        <v>296.93197907908211</v>
      </c>
      <c r="K147" s="307">
        <f t="shared" ca="1" si="73"/>
        <v>1079.9609648042283</v>
      </c>
      <c r="L147" s="304">
        <f t="shared" ca="1" si="58"/>
        <v>1120.0376269129088</v>
      </c>
      <c r="M147" s="306">
        <f t="shared" ca="1" si="74"/>
        <v>1.1373135307128219</v>
      </c>
      <c r="N147" s="304">
        <f t="shared" ca="1" si="75"/>
        <v>65.163265292967026</v>
      </c>
      <c r="P147" s="310">
        <f t="shared" ca="1" si="76"/>
        <v>23</v>
      </c>
      <c r="Q147" s="304">
        <f t="shared" ca="1" si="77"/>
        <v>0</v>
      </c>
      <c r="R147" s="306">
        <f t="shared" ca="1" si="78"/>
        <v>0</v>
      </c>
      <c r="S147" s="307">
        <f t="shared" ca="1" si="79"/>
        <v>5.083000000000002</v>
      </c>
      <c r="T147" s="304">
        <f t="shared" ca="1" si="59"/>
        <v>49.86423000000002</v>
      </c>
      <c r="U147" s="311">
        <f t="shared" ca="1" si="60"/>
        <v>0</v>
      </c>
      <c r="V147" s="306">
        <f t="shared" ca="1" si="61"/>
        <v>1.0994824827622762</v>
      </c>
      <c r="W147" s="304">
        <f t="shared" ca="1" si="62"/>
        <v>13.48467962780793</v>
      </c>
      <c r="Y147" s="314" t="str">
        <f t="shared" ca="1" si="80"/>
        <v/>
      </c>
      <c r="Z147" s="315" t="str">
        <f t="shared" ca="1" si="81"/>
        <v/>
      </c>
      <c r="AA147" s="316" t="str">
        <f t="shared" ca="1" si="82"/>
        <v/>
      </c>
      <c r="AC147" s="310" t="e">
        <f t="shared" ca="1" si="83"/>
        <v>#N/A</v>
      </c>
      <c r="AD147" s="323" t="e">
        <f t="shared" ca="1" si="84"/>
        <v>#N/A</v>
      </c>
      <c r="AE147" s="324">
        <f t="shared" ca="1" si="63"/>
        <v>1079.9609648042283</v>
      </c>
      <c r="AG147" s="306">
        <f t="shared" ca="1" si="85"/>
        <v>-11.68233137296291</v>
      </c>
      <c r="AH147" s="304">
        <f t="shared" ca="1" si="86"/>
        <v>-2.7533672935688371</v>
      </c>
    </row>
    <row r="148" spans="1:34" x14ac:dyDescent="0.2">
      <c r="A148" s="347">
        <f t="shared" ca="1" si="64"/>
        <v>0.1</v>
      </c>
      <c r="B148" s="304">
        <f t="shared" ca="1" si="65"/>
        <v>9.9999999999999627</v>
      </c>
      <c r="D148" s="306">
        <f t="shared" ca="1" si="66"/>
        <v>-1.1143073104150556</v>
      </c>
      <c r="E148" s="307">
        <f t="shared" ca="1" si="67"/>
        <v>-12.217526961520406</v>
      </c>
      <c r="F148" s="304">
        <f t="shared" ca="1" si="68"/>
        <v>12.268237275074299</v>
      </c>
      <c r="G148" s="306">
        <f t="shared" ca="1" si="69"/>
        <v>26.435168691006961</v>
      </c>
      <c r="H148" s="307">
        <f t="shared" ca="1" si="70"/>
        <v>56.133748113995196</v>
      </c>
      <c r="I148" s="304">
        <f t="shared" ca="1" si="71"/>
        <v>62.046884055909317</v>
      </c>
      <c r="J148" s="306">
        <f t="shared" ca="1" si="72"/>
        <v>299.58106748473489</v>
      </c>
      <c r="K148" s="307">
        <f t="shared" ca="1" si="73"/>
        <v>1085.6354272504354</v>
      </c>
      <c r="L148" s="304">
        <f t="shared" ca="1" si="58"/>
        <v>1126.2118348235063</v>
      </c>
      <c r="M148" s="306">
        <f t="shared" ca="1" si="74"/>
        <v>1.1306724817863882</v>
      </c>
      <c r="N148" s="304">
        <f t="shared" ca="1" si="75"/>
        <v>64.782761217942493</v>
      </c>
      <c r="P148" s="310">
        <f t="shared" ca="1" si="76"/>
        <v>23</v>
      </c>
      <c r="Q148" s="304">
        <f t="shared" ca="1" si="77"/>
        <v>0</v>
      </c>
      <c r="R148" s="306">
        <f t="shared" ca="1" si="78"/>
        <v>0</v>
      </c>
      <c r="S148" s="307">
        <f t="shared" ca="1" si="79"/>
        <v>5.083000000000002</v>
      </c>
      <c r="T148" s="304">
        <f t="shared" ca="1" si="59"/>
        <v>49.86423000000002</v>
      </c>
      <c r="U148" s="311">
        <f t="shared" ca="1" si="60"/>
        <v>0</v>
      </c>
      <c r="V148" s="306">
        <f t="shared" ca="1" si="61"/>
        <v>1.0988569294750248</v>
      </c>
      <c r="W148" s="304">
        <f t="shared" ca="1" si="62"/>
        <v>12.989263967746057</v>
      </c>
      <c r="Y148" s="314" t="str">
        <f t="shared" ca="1" si="80"/>
        <v/>
      </c>
      <c r="Z148" s="315" t="str">
        <f t="shared" ca="1" si="81"/>
        <v/>
      </c>
      <c r="AA148" s="316" t="str">
        <f t="shared" ca="1" si="82"/>
        <v/>
      </c>
      <c r="AC148" s="310">
        <f t="shared" ca="1" si="83"/>
        <v>9.9999999999999627</v>
      </c>
      <c r="AD148" s="323">
        <f t="shared" ca="1" si="84"/>
        <v>299.58106748473489</v>
      </c>
      <c r="AE148" s="324">
        <f t="shared" ca="1" si="63"/>
        <v>1085.6354272504354</v>
      </c>
      <c r="AG148" s="306">
        <f t="shared" ca="1" si="85"/>
        <v>-11.555554870605606</v>
      </c>
      <c r="AH148" s="304">
        <f t="shared" ca="1" si="86"/>
        <v>-2.652897821721016</v>
      </c>
    </row>
    <row r="149" spans="1:34" x14ac:dyDescent="0.2">
      <c r="A149" s="347">
        <f t="shared" ca="1" si="64"/>
        <v>0.1</v>
      </c>
      <c r="B149" s="304">
        <f t="shared" ca="1" si="65"/>
        <v>10.099999999999962</v>
      </c>
      <c r="D149" s="306">
        <f t="shared" ca="1" si="66"/>
        <v>-1.0887459251102833</v>
      </c>
      <c r="E149" s="307">
        <f t="shared" ca="1" si="67"/>
        <v>-12.121897088104088</v>
      </c>
      <c r="F149" s="304">
        <f t="shared" ca="1" si="68"/>
        <v>12.170692531817185</v>
      </c>
      <c r="G149" s="306">
        <f t="shared" ca="1" si="69"/>
        <v>26.326294098495932</v>
      </c>
      <c r="H149" s="307">
        <f t="shared" ca="1" si="70"/>
        <v>54.92155840518479</v>
      </c>
      <c r="I149" s="304">
        <f t="shared" ca="1" si="71"/>
        <v>60.905265278255094</v>
      </c>
      <c r="J149" s="306">
        <f t="shared" ca="1" si="72"/>
        <v>302.21914062421001</v>
      </c>
      <c r="K149" s="307">
        <f t="shared" ca="1" si="73"/>
        <v>1091.1881925763944</v>
      </c>
      <c r="L149" s="304">
        <f t="shared" ca="1" si="58"/>
        <v>1132.2667886049535</v>
      </c>
      <c r="M149" s="306">
        <f t="shared" ca="1" si="74"/>
        <v>1.1238100239894411</v>
      </c>
      <c r="N149" s="304">
        <f t="shared" ca="1" si="75"/>
        <v>64.389571349090772</v>
      </c>
      <c r="P149" s="310">
        <f t="shared" ca="1" si="76"/>
        <v>23</v>
      </c>
      <c r="Q149" s="304">
        <f t="shared" ca="1" si="77"/>
        <v>0</v>
      </c>
      <c r="R149" s="306">
        <f t="shared" ca="1" si="78"/>
        <v>0</v>
      </c>
      <c r="S149" s="307">
        <f t="shared" ca="1" si="79"/>
        <v>5.083000000000002</v>
      </c>
      <c r="T149" s="304">
        <f t="shared" ca="1" si="59"/>
        <v>49.86423000000002</v>
      </c>
      <c r="U149" s="311">
        <f t="shared" ca="1" si="60"/>
        <v>0</v>
      </c>
      <c r="V149" s="306">
        <f t="shared" ca="1" si="61"/>
        <v>1.0982451179420443</v>
      </c>
      <c r="W149" s="304">
        <f t="shared" ca="1" si="62"/>
        <v>12.508706373627632</v>
      </c>
      <c r="Y149" s="314" t="str">
        <f t="shared" ca="1" si="80"/>
        <v/>
      </c>
      <c r="Z149" s="315" t="str">
        <f t="shared" ca="1" si="81"/>
        <v/>
      </c>
      <c r="AA149" s="316" t="str">
        <f t="shared" ca="1" si="82"/>
        <v/>
      </c>
      <c r="AC149" s="310" t="e">
        <f t="shared" ca="1" si="83"/>
        <v>#N/A</v>
      </c>
      <c r="AD149" s="323" t="e">
        <f t="shared" ca="1" si="84"/>
        <v>#N/A</v>
      </c>
      <c r="AE149" s="324">
        <f t="shared" ca="1" si="63"/>
        <v>1091.1881925763944</v>
      </c>
      <c r="AG149" s="306">
        <f t="shared" ca="1" si="85"/>
        <v>-11.430528878134643</v>
      </c>
      <c r="AH149" s="304">
        <f t="shared" ca="1" si="86"/>
        <v>-2.5554326121869075</v>
      </c>
    </row>
    <row r="150" spans="1:34" x14ac:dyDescent="0.2">
      <c r="A150" s="347">
        <f t="shared" ca="1" si="64"/>
        <v>0.1</v>
      </c>
      <c r="B150" s="304">
        <f t="shared" ca="1" si="65"/>
        <v>10.199999999999962</v>
      </c>
      <c r="D150" s="306">
        <f t="shared" ca="1" si="66"/>
        <v>-1.0637196399204167</v>
      </c>
      <c r="E150" s="307">
        <f t="shared" ca="1" si="67"/>
        <v>-12.029117514681605</v>
      </c>
      <c r="F150" s="304">
        <f t="shared" ca="1" si="68"/>
        <v>12.076057620530477</v>
      </c>
      <c r="G150" s="306">
        <f t="shared" ca="1" si="69"/>
        <v>26.219922134503889</v>
      </c>
      <c r="H150" s="307">
        <f t="shared" ca="1" si="70"/>
        <v>53.718646653716632</v>
      </c>
      <c r="I150" s="304">
        <f t="shared" ca="1" si="71"/>
        <v>59.776059714958699</v>
      </c>
      <c r="J150" s="306">
        <f t="shared" ca="1" si="72"/>
        <v>304.84645143585999</v>
      </c>
      <c r="K150" s="307">
        <f t="shared" ca="1" si="73"/>
        <v>1096.6202028293394</v>
      </c>
      <c r="L150" s="304">
        <f t="shared" ca="1" si="58"/>
        <v>1138.2035091346791</v>
      </c>
      <c r="M150" s="306">
        <f t="shared" ca="1" si="74"/>
        <v>1.1167162025056236</v>
      </c>
      <c r="N150" s="304">
        <f t="shared" ca="1" si="75"/>
        <v>63.983125317448803</v>
      </c>
      <c r="P150" s="310">
        <f t="shared" ca="1" si="76"/>
        <v>23</v>
      </c>
      <c r="Q150" s="304">
        <f t="shared" ca="1" si="77"/>
        <v>0</v>
      </c>
      <c r="R150" s="306">
        <f t="shared" ca="1" si="78"/>
        <v>0</v>
      </c>
      <c r="S150" s="307">
        <f t="shared" ca="1" si="79"/>
        <v>5.083000000000002</v>
      </c>
      <c r="T150" s="304">
        <f t="shared" ca="1" si="59"/>
        <v>49.86423000000002</v>
      </c>
      <c r="U150" s="311">
        <f t="shared" ca="1" si="60"/>
        <v>0</v>
      </c>
      <c r="V150" s="306">
        <f t="shared" ca="1" si="61"/>
        <v>1.0976469230094232</v>
      </c>
      <c r="W150" s="304">
        <f t="shared" ca="1" si="62"/>
        <v>12.042611357146647</v>
      </c>
      <c r="Y150" s="314" t="str">
        <f t="shared" ca="1" si="80"/>
        <v/>
      </c>
      <c r="Z150" s="315" t="str">
        <f t="shared" ca="1" si="81"/>
        <v/>
      </c>
      <c r="AA150" s="316" t="str">
        <f t="shared" ca="1" si="82"/>
        <v/>
      </c>
      <c r="AC150" s="310" t="e">
        <f t="shared" ca="1" si="83"/>
        <v>#N/A</v>
      </c>
      <c r="AD150" s="323" t="e">
        <f t="shared" ca="1" si="84"/>
        <v>#N/A</v>
      </c>
      <c r="AE150" s="324">
        <f t="shared" ca="1" si="63"/>
        <v>1096.6202028293394</v>
      </c>
      <c r="AG150" s="306">
        <f t="shared" ca="1" si="85"/>
        <v>-11.307095914910658</v>
      </c>
      <c r="AH150" s="304">
        <f t="shared" ca="1" si="86"/>
        <v>-2.4608904925492086</v>
      </c>
    </row>
    <row r="151" spans="1:34" x14ac:dyDescent="0.2">
      <c r="A151" s="347">
        <f t="shared" ca="1" si="64"/>
        <v>0.1</v>
      </c>
      <c r="B151" s="304">
        <f t="shared" ca="1" si="65"/>
        <v>10.299999999999962</v>
      </c>
      <c r="D151" s="306">
        <f t="shared" ca="1" si="66"/>
        <v>-1.0392132485342496</v>
      </c>
      <c r="E151" s="307">
        <f t="shared" ca="1" si="67"/>
        <v>-11.939111177733428</v>
      </c>
      <c r="F151" s="304">
        <f t="shared" ca="1" si="68"/>
        <v>11.984253831182333</v>
      </c>
      <c r="G151" s="306">
        <f t="shared" ca="1" si="69"/>
        <v>26.116000809650465</v>
      </c>
      <c r="H151" s="307">
        <f t="shared" ca="1" si="70"/>
        <v>52.524735535943293</v>
      </c>
      <c r="I151" s="304">
        <f t="shared" ca="1" si="71"/>
        <v>58.65912837240635</v>
      </c>
      <c r="J151" s="306">
        <f t="shared" ca="1" si="72"/>
        <v>307.4632475830677</v>
      </c>
      <c r="K151" s="307">
        <f t="shared" ca="1" si="73"/>
        <v>1101.9323719388224</v>
      </c>
      <c r="L151" s="304">
        <f t="shared" ca="1" si="58"/>
        <v>1144.0229896907867</v>
      </c>
      <c r="M151" s="306">
        <f t="shared" ca="1" si="74"/>
        <v>1.1093805050656902</v>
      </c>
      <c r="N151" s="304">
        <f t="shared" ca="1" si="75"/>
        <v>63.562820814355689</v>
      </c>
      <c r="P151" s="310">
        <f t="shared" ca="1" si="76"/>
        <v>23</v>
      </c>
      <c r="Q151" s="304">
        <f t="shared" ca="1" si="77"/>
        <v>0</v>
      </c>
      <c r="R151" s="306">
        <f t="shared" ca="1" si="78"/>
        <v>0</v>
      </c>
      <c r="S151" s="307">
        <f t="shared" ca="1" si="79"/>
        <v>5.083000000000002</v>
      </c>
      <c r="T151" s="304">
        <f t="shared" ca="1" si="59"/>
        <v>49.86423000000002</v>
      </c>
      <c r="U151" s="311">
        <f t="shared" ca="1" si="60"/>
        <v>0</v>
      </c>
      <c r="V151" s="306">
        <f t="shared" ca="1" si="61"/>
        <v>1.0970622233231968</v>
      </c>
      <c r="W151" s="304">
        <f t="shared" ca="1" si="62"/>
        <v>11.590599778317003</v>
      </c>
      <c r="Y151" s="314" t="str">
        <f t="shared" ca="1" si="80"/>
        <v/>
      </c>
      <c r="Z151" s="315" t="str">
        <f t="shared" ca="1" si="81"/>
        <v/>
      </c>
      <c r="AA151" s="316" t="str">
        <f t="shared" ca="1" si="82"/>
        <v/>
      </c>
      <c r="AC151" s="310" t="e">
        <f t="shared" ca="1" si="83"/>
        <v>#N/A</v>
      </c>
      <c r="AD151" s="323" t="e">
        <f t="shared" ca="1" si="84"/>
        <v>#N/A</v>
      </c>
      <c r="AE151" s="324">
        <f t="shared" ca="1" si="63"/>
        <v>1101.9323719388224</v>
      </c>
      <c r="AG151" s="306">
        <f t="shared" ca="1" si="85"/>
        <v>-11.185096313842497</v>
      </c>
      <c r="AH151" s="304">
        <f t="shared" ca="1" si="86"/>
        <v>-2.3691936567276497</v>
      </c>
    </row>
    <row r="152" spans="1:34" x14ac:dyDescent="0.2">
      <c r="A152" s="347">
        <f t="shared" ca="1" si="64"/>
        <v>0.1</v>
      </c>
      <c r="B152" s="304">
        <f t="shared" ca="1" si="65"/>
        <v>10.399999999999961</v>
      </c>
      <c r="D152" s="306">
        <f t="shared" ca="1" si="66"/>
        <v>-1.0152122937744508</v>
      </c>
      <c r="E152" s="307">
        <f t="shared" ca="1" si="67"/>
        <v>-11.851804089071596</v>
      </c>
      <c r="F152" s="304">
        <f t="shared" ca="1" si="68"/>
        <v>11.895205595834188</v>
      </c>
      <c r="G152" s="306">
        <f t="shared" ca="1" si="69"/>
        <v>26.014479580273019</v>
      </c>
      <c r="H152" s="307">
        <f t="shared" ca="1" si="70"/>
        <v>51.339555127036135</v>
      </c>
      <c r="I152" s="304">
        <f t="shared" ca="1" si="71"/>
        <v>57.554348823302867</v>
      </c>
      <c r="J152" s="306">
        <f t="shared" ca="1" si="72"/>
        <v>310.06977160256389</v>
      </c>
      <c r="K152" s="307">
        <f t="shared" ca="1" si="73"/>
        <v>1107.1255864719712</v>
      </c>
      <c r="L152" s="304">
        <f t="shared" ca="1" si="58"/>
        <v>1149.7261967453696</v>
      </c>
      <c r="M152" s="306">
        <f t="shared" ca="1" si="74"/>
        <v>1.1017918275251775</v>
      </c>
      <c r="N152" s="304">
        <f t="shared" ca="1" si="75"/>
        <v>63.128021619198591</v>
      </c>
      <c r="P152" s="310">
        <f t="shared" ca="1" si="76"/>
        <v>23</v>
      </c>
      <c r="Q152" s="304">
        <f t="shared" ca="1" si="77"/>
        <v>0</v>
      </c>
      <c r="R152" s="306">
        <f t="shared" ca="1" si="78"/>
        <v>0</v>
      </c>
      <c r="S152" s="307">
        <f t="shared" ca="1" si="79"/>
        <v>5.083000000000002</v>
      </c>
      <c r="T152" s="304">
        <f t="shared" ca="1" si="59"/>
        <v>49.86423000000002</v>
      </c>
      <c r="U152" s="311">
        <f t="shared" ca="1" si="60"/>
        <v>0</v>
      </c>
      <c r="V152" s="306">
        <f t="shared" ca="1" si="61"/>
        <v>1.0964909012246176</v>
      </c>
      <c r="W152" s="304">
        <f t="shared" ca="1" si="62"/>
        <v>11.15230812424638</v>
      </c>
      <c r="Y152" s="314" t="str">
        <f t="shared" ca="1" si="80"/>
        <v/>
      </c>
      <c r="Z152" s="315" t="str">
        <f t="shared" ca="1" si="81"/>
        <v/>
      </c>
      <c r="AA152" s="316" t="str">
        <f t="shared" ca="1" si="82"/>
        <v/>
      </c>
      <c r="AC152" s="310" t="e">
        <f t="shared" ca="1" si="83"/>
        <v>#N/A</v>
      </c>
      <c r="AD152" s="323" t="e">
        <f t="shared" ca="1" si="84"/>
        <v>#N/A</v>
      </c>
      <c r="AE152" s="324">
        <f t="shared" ca="1" si="63"/>
        <v>1107.1255864719712</v>
      </c>
      <c r="AG152" s="306">
        <f t="shared" ca="1" si="85"/>
        <v>-11.064367618421411</v>
      </c>
      <c r="AH152" s="304">
        <f t="shared" ca="1" si="86"/>
        <v>-2.2802675149157974</v>
      </c>
    </row>
    <row r="153" spans="1:34" x14ac:dyDescent="0.2">
      <c r="A153" s="347">
        <f t="shared" ca="1" si="64"/>
        <v>0.1</v>
      </c>
      <c r="B153" s="304">
        <f t="shared" ca="1" si="65"/>
        <v>10.499999999999961</v>
      </c>
      <c r="D153" s="306">
        <f t="shared" ca="1" si="66"/>
        <v>-0.99170304759233396</v>
      </c>
      <c r="E153" s="307">
        <f t="shared" ca="1" si="67"/>
        <v>-11.767125189624187</v>
      </c>
      <c r="F153" s="304">
        <f t="shared" ca="1" si="68"/>
        <v>11.808840339461447</v>
      </c>
      <c r="G153" s="306">
        <f t="shared" ca="1" si="69"/>
        <v>25.915309275513785</v>
      </c>
      <c r="H153" s="307">
        <f t="shared" ca="1" si="70"/>
        <v>50.162842608073717</v>
      </c>
      <c r="I153" s="304">
        <f t="shared" ca="1" si="71"/>
        <v>56.461615575255259</v>
      </c>
      <c r="J153" s="306">
        <f t="shared" ca="1" si="72"/>
        <v>312.66626104535322</v>
      </c>
      <c r="K153" s="307">
        <f t="shared" ca="1" si="73"/>
        <v>1112.2007063587268</v>
      </c>
      <c r="L153" s="304">
        <f t="shared" ca="1" si="58"/>
        <v>1155.3140707274936</v>
      </c>
      <c r="M153" s="306">
        <f t="shared" ca="1" si="74"/>
        <v>1.0939384374633914</v>
      </c>
      <c r="N153" s="304">
        <f t="shared" ca="1" si="75"/>
        <v>62.678055513788266</v>
      </c>
      <c r="P153" s="310">
        <f t="shared" ca="1" si="76"/>
        <v>23</v>
      </c>
      <c r="Q153" s="304">
        <f t="shared" ca="1" si="77"/>
        <v>0</v>
      </c>
      <c r="R153" s="306">
        <f t="shared" ca="1" si="78"/>
        <v>0</v>
      </c>
      <c r="S153" s="307">
        <f t="shared" ca="1" si="79"/>
        <v>5.083000000000002</v>
      </c>
      <c r="T153" s="304">
        <f t="shared" ca="1" si="59"/>
        <v>49.86423000000002</v>
      </c>
      <c r="U153" s="311">
        <f t="shared" ca="1" si="60"/>
        <v>0</v>
      </c>
      <c r="V153" s="306">
        <f t="shared" ca="1" si="61"/>
        <v>1.0959328426496924</v>
      </c>
      <c r="W153" s="304">
        <f t="shared" ca="1" si="62"/>
        <v>10.727387826920687</v>
      </c>
      <c r="Y153" s="314" t="str">
        <f t="shared" ca="1" si="80"/>
        <v/>
      </c>
      <c r="Z153" s="315" t="str">
        <f t="shared" ca="1" si="81"/>
        <v/>
      </c>
      <c r="AA153" s="316" t="str">
        <f t="shared" ca="1" si="82"/>
        <v/>
      </c>
      <c r="AC153" s="310" t="e">
        <f t="shared" ca="1" si="83"/>
        <v>#N/A</v>
      </c>
      <c r="AD153" s="323" t="e">
        <f t="shared" ca="1" si="84"/>
        <v>#N/A</v>
      </c>
      <c r="AE153" s="324">
        <f t="shared" ca="1" si="63"/>
        <v>1112.2007063587268</v>
      </c>
      <c r="AG153" s="306">
        <f t="shared" ca="1" si="85"/>
        <v>-10.944743949317136</v>
      </c>
      <c r="AH153" s="304">
        <f t="shared" ca="1" si="86"/>
        <v>-2.1940405516912014</v>
      </c>
    </row>
    <row r="154" spans="1:34" x14ac:dyDescent="0.2">
      <c r="A154" s="347">
        <f t="shared" ca="1" si="64"/>
        <v>0.1</v>
      </c>
      <c r="B154" s="304">
        <f t="shared" ca="1" si="65"/>
        <v>10.599999999999961</v>
      </c>
      <c r="D154" s="306">
        <f t="shared" ca="1" si="66"/>
        <v>-0.9686724933741504</v>
      </c>
      <c r="E154" s="307">
        <f t="shared" ca="1" si="67"/>
        <v>-11.685006209932045</v>
      </c>
      <c r="F154" s="304">
        <f t="shared" ca="1" si="68"/>
        <v>11.725088337644632</v>
      </c>
      <c r="G154" s="306">
        <f t="shared" ca="1" si="69"/>
        <v>25.818442026176371</v>
      </c>
      <c r="H154" s="307">
        <f t="shared" ca="1" si="70"/>
        <v>48.99434198708051</v>
      </c>
      <c r="I154" s="304">
        <f t="shared" ca="1" si="71"/>
        <v>55.38084050830242</v>
      </c>
      <c r="J154" s="306">
        <f t="shared" ca="1" si="72"/>
        <v>315.25294861043773</v>
      </c>
      <c r="K154" s="307">
        <f t="shared" ca="1" si="73"/>
        <v>1117.1585655884846</v>
      </c>
      <c r="L154" s="304">
        <f t="shared" ca="1" si="58"/>
        <v>1160.7875267572856</v>
      </c>
      <c r="M154" s="306">
        <f t="shared" ca="1" si="74"/>
        <v>1.0858079357645163</v>
      </c>
      <c r="N154" s="304">
        <f t="shared" ca="1" si="75"/>
        <v>62.212212081118778</v>
      </c>
      <c r="P154" s="310">
        <f t="shared" ca="1" si="76"/>
        <v>23</v>
      </c>
      <c r="Q154" s="304">
        <f t="shared" ca="1" si="77"/>
        <v>0</v>
      </c>
      <c r="R154" s="306">
        <f t="shared" ca="1" si="78"/>
        <v>0</v>
      </c>
      <c r="S154" s="307">
        <f t="shared" ca="1" si="79"/>
        <v>5.083000000000002</v>
      </c>
      <c r="T154" s="304">
        <f t="shared" ca="1" si="59"/>
        <v>49.86423000000002</v>
      </c>
      <c r="U154" s="311">
        <f t="shared" ca="1" si="60"/>
        <v>0</v>
      </c>
      <c r="V154" s="306">
        <f t="shared" ca="1" si="61"/>
        <v>1.0953879370327819</v>
      </c>
      <c r="W154" s="304">
        <f t="shared" ca="1" si="62"/>
        <v>10.315504617635289</v>
      </c>
      <c r="Y154" s="314" t="str">
        <f t="shared" ca="1" si="80"/>
        <v/>
      </c>
      <c r="Z154" s="315" t="str">
        <f t="shared" ca="1" si="81"/>
        <v/>
      </c>
      <c r="AA154" s="316" t="str">
        <f t="shared" ca="1" si="82"/>
        <v/>
      </c>
      <c r="AC154" s="310" t="e">
        <f t="shared" ca="1" si="83"/>
        <v>#N/A</v>
      </c>
      <c r="AD154" s="323" t="e">
        <f t="shared" ca="1" si="84"/>
        <v>#N/A</v>
      </c>
      <c r="AE154" s="324">
        <f t="shared" ca="1" si="63"/>
        <v>1117.1585655884846</v>
      </c>
      <c r="AG154" s="306">
        <f t="shared" ca="1" si="85"/>
        <v>-10.826055337027004</v>
      </c>
      <c r="AH154" s="304">
        <f t="shared" ca="1" si="86"/>
        <v>-2.1104441918002523</v>
      </c>
    </row>
    <row r="155" spans="1:34" x14ac:dyDescent="0.2">
      <c r="A155" s="347">
        <f t="shared" ca="1" si="64"/>
        <v>0.1</v>
      </c>
      <c r="B155" s="304">
        <f t="shared" ca="1" si="65"/>
        <v>10.69999999999996</v>
      </c>
      <c r="D155" s="306">
        <f t="shared" ca="1" si="66"/>
        <v>-0.94610831052891253</v>
      </c>
      <c r="E155" s="307">
        <f t="shared" ca="1" si="67"/>
        <v>-11.605381536805201</v>
      </c>
      <c r="F155" s="304">
        <f t="shared" ca="1" si="68"/>
        <v>11.643882580568686</v>
      </c>
      <c r="G155" s="306">
        <f t="shared" ca="1" si="69"/>
        <v>25.723831195123481</v>
      </c>
      <c r="H155" s="307">
        <f t="shared" ca="1" si="70"/>
        <v>47.83380383339999</v>
      </c>
      <c r="I155" s="304">
        <f t="shared" ca="1" si="71"/>
        <v>54.311953385303674</v>
      </c>
      <c r="J155" s="306">
        <f t="shared" ca="1" si="72"/>
        <v>317.8300622715027</v>
      </c>
      <c r="K155" s="307">
        <f t="shared" ca="1" si="73"/>
        <v>1121.9999728795087</v>
      </c>
      <c r="L155" s="304">
        <f t="shared" ca="1" si="58"/>
        <v>1166.1474553525063</v>
      </c>
      <c r="M155" s="306">
        <f t="shared" ca="1" si="74"/>
        <v>1.0773872161626172</v>
      </c>
      <c r="N155" s="304">
        <f t="shared" ca="1" si="75"/>
        <v>61.729740387466883</v>
      </c>
      <c r="P155" s="310">
        <f t="shared" ca="1" si="76"/>
        <v>23</v>
      </c>
      <c r="Q155" s="304">
        <f t="shared" ca="1" si="77"/>
        <v>0</v>
      </c>
      <c r="R155" s="306">
        <f t="shared" ca="1" si="78"/>
        <v>0</v>
      </c>
      <c r="S155" s="307">
        <f t="shared" ca="1" si="79"/>
        <v>5.083000000000002</v>
      </c>
      <c r="T155" s="304">
        <f t="shared" ca="1" si="59"/>
        <v>49.86423000000002</v>
      </c>
      <c r="U155" s="311">
        <f t="shared" ca="1" si="60"/>
        <v>0</v>
      </c>
      <c r="V155" s="306">
        <f t="shared" ca="1" si="61"/>
        <v>1.0948560772140725</v>
      </c>
      <c r="W155" s="304">
        <f t="shared" ca="1" si="62"/>
        <v>9.91633791586694</v>
      </c>
      <c r="Y155" s="314" t="str">
        <f t="shared" ca="1" si="80"/>
        <v/>
      </c>
      <c r="Z155" s="315" t="str">
        <f t="shared" ca="1" si="81"/>
        <v/>
      </c>
      <c r="AA155" s="316" t="str">
        <f t="shared" ca="1" si="82"/>
        <v/>
      </c>
      <c r="AC155" s="310" t="e">
        <f t="shared" ca="1" si="83"/>
        <v>#N/A</v>
      </c>
      <c r="AD155" s="323" t="e">
        <f t="shared" ca="1" si="84"/>
        <v>#N/A</v>
      </c>
      <c r="AE155" s="324">
        <f t="shared" ca="1" si="63"/>
        <v>1121.9999728795087</v>
      </c>
      <c r="AG155" s="306">
        <f t="shared" ca="1" si="85"/>
        <v>-10.708127016991643</v>
      </c>
      <c r="AH155" s="304">
        <f t="shared" ca="1" si="86"/>
        <v>-2.0294126731527218</v>
      </c>
    </row>
    <row r="156" spans="1:34" x14ac:dyDescent="0.2">
      <c r="A156" s="347">
        <f t="shared" ca="1" si="64"/>
        <v>0.1</v>
      </c>
      <c r="B156" s="304">
        <f t="shared" ca="1" si="65"/>
        <v>10.79999999999996</v>
      </c>
      <c r="D156" s="306">
        <f t="shared" ca="1" si="66"/>
        <v>-0.92399886133867992</v>
      </c>
      <c r="E156" s="307">
        <f t="shared" ca="1" si="67"/>
        <v>-11.528188085604379</v>
      </c>
      <c r="F156" s="304">
        <f t="shared" ca="1" si="68"/>
        <v>11.565158642786788</v>
      </c>
      <c r="G156" s="306">
        <f t="shared" ca="1" si="69"/>
        <v>25.631431308989612</v>
      </c>
      <c r="H156" s="307">
        <f t="shared" ca="1" si="70"/>
        <v>46.680985024839551</v>
      </c>
      <c r="I156" s="304">
        <f t="shared" ca="1" si="71"/>
        <v>53.254902439463237</v>
      </c>
      <c r="J156" s="306">
        <f t="shared" ca="1" si="72"/>
        <v>320.39782539670836</v>
      </c>
      <c r="K156" s="307">
        <f t="shared" ca="1" si="73"/>
        <v>1126.7257123224208</v>
      </c>
      <c r="L156" s="304">
        <f t="shared" ca="1" si="58"/>
        <v>1171.3947231089126</v>
      </c>
      <c r="M156" s="306">
        <f t="shared" ca="1" si="74"/>
        <v>1.0686624227599442</v>
      </c>
      <c r="N156" s="304">
        <f t="shared" ca="1" si="75"/>
        <v>61.229846548370126</v>
      </c>
      <c r="P156" s="310">
        <f t="shared" ca="1" si="76"/>
        <v>23</v>
      </c>
      <c r="Q156" s="304">
        <f t="shared" ca="1" si="77"/>
        <v>0</v>
      </c>
      <c r="R156" s="306">
        <f t="shared" ca="1" si="78"/>
        <v>0</v>
      </c>
      <c r="S156" s="307">
        <f t="shared" ca="1" si="79"/>
        <v>5.083000000000002</v>
      </c>
      <c r="T156" s="304">
        <f t="shared" ca="1" si="59"/>
        <v>49.86423000000002</v>
      </c>
      <c r="U156" s="311">
        <f t="shared" ca="1" si="60"/>
        <v>0</v>
      </c>
      <c r="V156" s="306">
        <f t="shared" ca="1" si="61"/>
        <v>1.0943371593507345</v>
      </c>
      <c r="W156" s="304">
        <f t="shared" ca="1" si="62"/>
        <v>9.5295802505255285</v>
      </c>
      <c r="Y156" s="314" t="str">
        <f t="shared" ca="1" si="80"/>
        <v/>
      </c>
      <c r="Z156" s="315" t="str">
        <f t="shared" ca="1" si="81"/>
        <v/>
      </c>
      <c r="AA156" s="316" t="str">
        <f t="shared" ca="1" si="82"/>
        <v/>
      </c>
      <c r="AC156" s="310" t="e">
        <f t="shared" ca="1" si="83"/>
        <v>#N/A</v>
      </c>
      <c r="AD156" s="323" t="e">
        <f t="shared" ca="1" si="84"/>
        <v>#N/A</v>
      </c>
      <c r="AE156" s="324">
        <f t="shared" ca="1" si="63"/>
        <v>1126.7257123224208</v>
      </c>
      <c r="AG156" s="306">
        <f t="shared" ca="1" si="85"/>
        <v>-10.59077868354753</v>
      </c>
      <c r="AH156" s="304">
        <f t="shared" ca="1" si="86"/>
        <v>-1.9508829265919607</v>
      </c>
    </row>
    <row r="157" spans="1:34" x14ac:dyDescent="0.2">
      <c r="A157" s="347">
        <f t="shared" ca="1" si="64"/>
        <v>0.1</v>
      </c>
      <c r="B157" s="304">
        <f t="shared" ca="1" si="65"/>
        <v>10.899999999999959</v>
      </c>
      <c r="D157" s="306">
        <f t="shared" ca="1" si="66"/>
        <v>-0.90233318006275065</v>
      </c>
      <c r="E157" s="307">
        <f t="shared" ca="1" si="67"/>
        <v>-11.453365177626733</v>
      </c>
      <c r="F157" s="304">
        <f t="shared" ca="1" si="68"/>
        <v>11.488854558219229</v>
      </c>
      <c r="G157" s="306">
        <f t="shared" ca="1" si="69"/>
        <v>25.541197990983338</v>
      </c>
      <c r="H157" s="307">
        <f t="shared" ca="1" si="70"/>
        <v>45.535648507076878</v>
      </c>
      <c r="I157" s="304">
        <f t="shared" ca="1" si="71"/>
        <v>52.209655043628324</v>
      </c>
      <c r="J157" s="306">
        <f t="shared" ca="1" si="72"/>
        <v>322.95645686170701</v>
      </c>
      <c r="K157" s="307">
        <f t="shared" ca="1" si="73"/>
        <v>1131.3365439990166</v>
      </c>
      <c r="L157" s="304">
        <f t="shared" ca="1" si="58"/>
        <v>1176.530173355663</v>
      </c>
      <c r="M157" s="306">
        <f t="shared" ca="1" si="74"/>
        <v>1.0596189055638434</v>
      </c>
      <c r="N157" s="304">
        <f t="shared" ca="1" si="75"/>
        <v>60.711691181079573</v>
      </c>
      <c r="P157" s="310">
        <f t="shared" ca="1" si="76"/>
        <v>23</v>
      </c>
      <c r="Q157" s="304">
        <f t="shared" ca="1" si="77"/>
        <v>0</v>
      </c>
      <c r="R157" s="306">
        <f t="shared" ca="1" si="78"/>
        <v>0</v>
      </c>
      <c r="S157" s="307">
        <f t="shared" ca="1" si="79"/>
        <v>5.083000000000002</v>
      </c>
      <c r="T157" s="304">
        <f t="shared" ca="1" si="59"/>
        <v>49.86423000000002</v>
      </c>
      <c r="U157" s="311">
        <f t="shared" ca="1" si="60"/>
        <v>0</v>
      </c>
      <c r="V157" s="306">
        <f t="shared" ca="1" si="61"/>
        <v>1.0938310828315907</v>
      </c>
      <c r="W157" s="304">
        <f t="shared" ca="1" si="62"/>
        <v>9.1549367116590439</v>
      </c>
      <c r="Y157" s="314" t="str">
        <f t="shared" ca="1" si="80"/>
        <v/>
      </c>
      <c r="Z157" s="315" t="str">
        <f t="shared" ca="1" si="81"/>
        <v/>
      </c>
      <c r="AA157" s="316" t="str">
        <f t="shared" ca="1" si="82"/>
        <v/>
      </c>
      <c r="AC157" s="310" t="e">
        <f t="shared" ca="1" si="83"/>
        <v>#N/A</v>
      </c>
      <c r="AD157" s="323" t="e">
        <f t="shared" ca="1" si="84"/>
        <v>#N/A</v>
      </c>
      <c r="AE157" s="324">
        <f t="shared" ca="1" si="63"/>
        <v>1131.3365439990166</v>
      </c>
      <c r="AG157" s="306">
        <f t="shared" ca="1" si="85"/>
        <v>-10.473823699094449</v>
      </c>
      <c r="AH157" s="304">
        <f t="shared" ca="1" si="86"/>
        <v>-1.8747944620353187</v>
      </c>
    </row>
    <row r="158" spans="1:34" x14ac:dyDescent="0.2">
      <c r="A158" s="347">
        <f t="shared" ca="1" si="64"/>
        <v>0.1</v>
      </c>
      <c r="B158" s="304">
        <f t="shared" ca="1" si="65"/>
        <v>10.999999999999959</v>
      </c>
      <c r="D158" s="306">
        <f t="shared" ca="1" si="66"/>
        <v>-0.88110096429720441</v>
      </c>
      <c r="E158" s="307">
        <f t="shared" ca="1" si="67"/>
        <v>-11.380854422084973</v>
      </c>
      <c r="F158" s="304">
        <f t="shared" ca="1" si="68"/>
        <v>11.414910699868683</v>
      </c>
      <c r="G158" s="306">
        <f t="shared" ca="1" si="69"/>
        <v>25.453087894553619</v>
      </c>
      <c r="H158" s="307">
        <f t="shared" ca="1" si="70"/>
        <v>44.397563064868379</v>
      </c>
      <c r="I158" s="304">
        <f t="shared" ca="1" si="71"/>
        <v>51.176198466346023</v>
      </c>
      <c r="J158" s="306">
        <f t="shared" ca="1" si="72"/>
        <v>325.50617115598385</v>
      </c>
      <c r="K158" s="307">
        <f t="shared" ca="1" si="73"/>
        <v>1135.833204577614</v>
      </c>
      <c r="L158" s="304">
        <f t="shared" ca="1" si="58"/>
        <v>1181.5546267869636</v>
      </c>
      <c r="M158" s="306">
        <f t="shared" ca="1" si="74"/>
        <v>1.0502411741335502</v>
      </c>
      <c r="N158" s="304">
        <f t="shared" ca="1" si="75"/>
        <v>60.174386748716593</v>
      </c>
      <c r="P158" s="310">
        <f t="shared" ca="1" si="76"/>
        <v>23</v>
      </c>
      <c r="Q158" s="304">
        <f t="shared" ca="1" si="77"/>
        <v>0</v>
      </c>
      <c r="R158" s="306">
        <f t="shared" ca="1" si="78"/>
        <v>0</v>
      </c>
      <c r="S158" s="307">
        <f t="shared" ca="1" si="79"/>
        <v>5.083000000000002</v>
      </c>
      <c r="T158" s="304">
        <f t="shared" ca="1" si="59"/>
        <v>49.86423000000002</v>
      </c>
      <c r="U158" s="311">
        <f t="shared" ca="1" si="60"/>
        <v>0</v>
      </c>
      <c r="V158" s="306">
        <f t="shared" ca="1" si="61"/>
        <v>1.0933377501951302</v>
      </c>
      <c r="W158" s="304">
        <f t="shared" ca="1" si="62"/>
        <v>8.7921244308087374</v>
      </c>
      <c r="Y158" s="314" t="str">
        <f t="shared" ca="1" si="80"/>
        <v/>
      </c>
      <c r="Z158" s="315" t="str">
        <f t="shared" ca="1" si="81"/>
        <v/>
      </c>
      <c r="AA158" s="316" t="str">
        <f t="shared" ca="1" si="82"/>
        <v/>
      </c>
      <c r="AC158" s="310">
        <f t="shared" ca="1" si="83"/>
        <v>10.999999999999959</v>
      </c>
      <c r="AD158" s="323">
        <f t="shared" ca="1" si="84"/>
        <v>325.50617115598385</v>
      </c>
      <c r="AE158" s="324">
        <f t="shared" ca="1" si="63"/>
        <v>1135.833204577614</v>
      </c>
      <c r="AG158" s="306">
        <f t="shared" ca="1" si="85"/>
        <v>-10.357068254934315</v>
      </c>
      <c r="AH158" s="304">
        <f t="shared" ca="1" si="86"/>
        <v>-1.8010892606057525</v>
      </c>
    </row>
    <row r="159" spans="1:34" x14ac:dyDescent="0.2">
      <c r="A159" s="347">
        <f t="shared" ca="1" si="64"/>
        <v>0.1</v>
      </c>
      <c r="B159" s="304">
        <f t="shared" ca="1" si="65"/>
        <v>11.099999999999959</v>
      </c>
      <c r="D159" s="306">
        <f t="shared" ca="1" si="66"/>
        <v>-0.8602925686006645</v>
      </c>
      <c r="E159" s="307">
        <f t="shared" ca="1" si="67"/>
        <v>-11.310599602174731</v>
      </c>
      <c r="F159" s="304">
        <f t="shared" ca="1" si="68"/>
        <v>11.343269663739143</v>
      </c>
      <c r="G159" s="306">
        <f t="shared" ca="1" si="69"/>
        <v>25.367058637693553</v>
      </c>
      <c r="H159" s="307">
        <f t="shared" ca="1" si="70"/>
        <v>43.266503104650909</v>
      </c>
      <c r="I159" s="304">
        <f t="shared" ca="1" si="71"/>
        <v>50.154540719988155</v>
      </c>
      <c r="J159" s="306">
        <f t="shared" ca="1" si="72"/>
        <v>328.04717848259622</v>
      </c>
      <c r="K159" s="307">
        <f t="shared" ca="1" si="73"/>
        <v>1140.2164078860899</v>
      </c>
      <c r="L159" s="304">
        <f t="shared" ca="1" si="58"/>
        <v>1186.4688820711019</v>
      </c>
      <c r="M159" s="306">
        <f t="shared" ca="1" si="74"/>
        <v>1.0405128494864255</v>
      </c>
      <c r="N159" s="304">
        <f t="shared" ca="1" si="75"/>
        <v>59.616994804703253</v>
      </c>
      <c r="P159" s="310">
        <f t="shared" ca="1" si="76"/>
        <v>23</v>
      </c>
      <c r="Q159" s="304">
        <f t="shared" ca="1" si="77"/>
        <v>0</v>
      </c>
      <c r="R159" s="306">
        <f t="shared" ca="1" si="78"/>
        <v>0</v>
      </c>
      <c r="S159" s="307">
        <f t="shared" ca="1" si="79"/>
        <v>5.083000000000002</v>
      </c>
      <c r="T159" s="304">
        <f t="shared" ca="1" si="59"/>
        <v>49.86423000000002</v>
      </c>
      <c r="U159" s="311">
        <f t="shared" ca="1" si="60"/>
        <v>0</v>
      </c>
      <c r="V159" s="306">
        <f t="shared" ca="1" si="61"/>
        <v>1.092857067050703</v>
      </c>
      <c r="W159" s="304">
        <f t="shared" ca="1" si="62"/>
        <v>8.440872088325591</v>
      </c>
      <c r="Y159" s="314" t="str">
        <f t="shared" ca="1" si="80"/>
        <v/>
      </c>
      <c r="Z159" s="315" t="str">
        <f t="shared" ca="1" si="81"/>
        <v/>
      </c>
      <c r="AA159" s="316" t="str">
        <f t="shared" ca="1" si="82"/>
        <v/>
      </c>
      <c r="AC159" s="310" t="e">
        <f t="shared" ca="1" si="83"/>
        <v>#N/A</v>
      </c>
      <c r="AD159" s="323" t="e">
        <f t="shared" ca="1" si="84"/>
        <v>#N/A</v>
      </c>
      <c r="AE159" s="324">
        <f t="shared" ca="1" si="63"/>
        <v>1140.2164078860899</v>
      </c>
      <c r="AG159" s="306">
        <f t="shared" ca="1" si="85"/>
        <v>-10.240310480413642</v>
      </c>
      <c r="AH159" s="304">
        <f t="shared" ca="1" si="86"/>
        <v>-1.7297116723999084</v>
      </c>
    </row>
    <row r="160" spans="1:34" x14ac:dyDescent="0.2">
      <c r="A160" s="347">
        <f t="shared" ca="1" si="64"/>
        <v>0.1</v>
      </c>
      <c r="B160" s="304">
        <f t="shared" ca="1" si="65"/>
        <v>11.199999999999958</v>
      </c>
      <c r="D160" s="306">
        <f t="shared" ca="1" si="66"/>
        <v>-0.839899000405815</v>
      </c>
      <c r="E160" s="307">
        <f t="shared" ca="1" si="67"/>
        <v>-11.242546564726808</v>
      </c>
      <c r="F160" s="304">
        <f t="shared" ca="1" si="68"/>
        <v>11.273876156448289</v>
      </c>
      <c r="G160" s="306">
        <f t="shared" ca="1" si="69"/>
        <v>25.283068737652972</v>
      </c>
      <c r="H160" s="307">
        <f t="shared" ca="1" si="70"/>
        <v>42.142248448178229</v>
      </c>
      <c r="I160" s="304">
        <f t="shared" ca="1" si="71"/>
        <v>49.144711506538172</v>
      </c>
      <c r="J160" s="306">
        <f t="shared" ca="1" si="72"/>
        <v>330.57968485136354</v>
      </c>
      <c r="K160" s="307">
        <f t="shared" ca="1" si="73"/>
        <v>1144.4868454637312</v>
      </c>
      <c r="L160" s="304">
        <f t="shared" ca="1" si="58"/>
        <v>1191.2737164379771</v>
      </c>
      <c r="M160" s="306">
        <f t="shared" ca="1" si="74"/>
        <v>1.0304166144864173</v>
      </c>
      <c r="N160" s="304">
        <f t="shared" ca="1" si="75"/>
        <v>59.038523150230517</v>
      </c>
      <c r="P160" s="310">
        <f t="shared" ca="1" si="76"/>
        <v>23</v>
      </c>
      <c r="Q160" s="304">
        <f t="shared" ca="1" si="77"/>
        <v>0</v>
      </c>
      <c r="R160" s="306">
        <f t="shared" ca="1" si="78"/>
        <v>0</v>
      </c>
      <c r="S160" s="307">
        <f t="shared" ca="1" si="79"/>
        <v>5.083000000000002</v>
      </c>
      <c r="T160" s="304">
        <f t="shared" ca="1" si="59"/>
        <v>49.86423000000002</v>
      </c>
      <c r="U160" s="311">
        <f t="shared" ca="1" si="60"/>
        <v>0</v>
      </c>
      <c r="V160" s="306">
        <f t="shared" ca="1" si="61"/>
        <v>1.0923889420027377</v>
      </c>
      <c r="W160" s="304">
        <f t="shared" ca="1" si="62"/>
        <v>8.1009194460642213</v>
      </c>
      <c r="Y160" s="314" t="str">
        <f t="shared" ca="1" si="80"/>
        <v/>
      </c>
      <c r="Z160" s="315" t="str">
        <f t="shared" ca="1" si="81"/>
        <v/>
      </c>
      <c r="AA160" s="316" t="str">
        <f t="shared" ca="1" si="82"/>
        <v/>
      </c>
      <c r="AC160" s="310" t="e">
        <f t="shared" ca="1" si="83"/>
        <v>#N/A</v>
      </c>
      <c r="AD160" s="323" t="e">
        <f t="shared" ca="1" si="84"/>
        <v>#N/A</v>
      </c>
      <c r="AE160" s="324">
        <f t="shared" ca="1" si="63"/>
        <v>1144.4868454637312</v>
      </c>
      <c r="AG160" s="306">
        <f t="shared" ca="1" si="85"/>
        <v>-10.123339497307418</v>
      </c>
      <c r="AH160" s="304">
        <f t="shared" ca="1" si="86"/>
        <v>-1.6606083195604147</v>
      </c>
    </row>
    <row r="161" spans="1:34" x14ac:dyDescent="0.2">
      <c r="A161" s="347">
        <f t="shared" ca="1" si="64"/>
        <v>0.1</v>
      </c>
      <c r="B161" s="304">
        <f t="shared" ca="1" si="65"/>
        <v>11.299999999999958</v>
      </c>
      <c r="D161" s="306">
        <f t="shared" ca="1" si="66"/>
        <v>-0.81991191824393705</v>
      </c>
      <c r="E161" s="307">
        <f t="shared" ca="1" si="67"/>
        <v>-11.176643112938274</v>
      </c>
      <c r="F161" s="304">
        <f t="shared" ca="1" si="68"/>
        <v>11.206676886020629</v>
      </c>
      <c r="G161" s="306">
        <f t="shared" ca="1" si="69"/>
        <v>25.201077545828579</v>
      </c>
      <c r="H161" s="307">
        <f t="shared" ca="1" si="70"/>
        <v>41.0245841368844</v>
      </c>
      <c r="I161" s="304">
        <f t="shared" ca="1" si="71"/>
        <v>48.146763266861178</v>
      </c>
      <c r="J161" s="306">
        <f t="shared" ca="1" si="72"/>
        <v>333.10389216553762</v>
      </c>
      <c r="K161" s="307">
        <f t="shared" ca="1" si="73"/>
        <v>1148.6451870929843</v>
      </c>
      <c r="L161" s="304">
        <f t="shared" ca="1" si="58"/>
        <v>1195.9698862461826</v>
      </c>
      <c r="M161" s="306">
        <f t="shared" ca="1" si="74"/>
        <v>1.0199341630287921</v>
      </c>
      <c r="N161" s="304">
        <f t="shared" ca="1" si="75"/>
        <v>58.437922922757835</v>
      </c>
      <c r="P161" s="310">
        <f t="shared" ca="1" si="76"/>
        <v>23</v>
      </c>
      <c r="Q161" s="304">
        <f t="shared" ca="1" si="77"/>
        <v>0</v>
      </c>
      <c r="R161" s="306">
        <f t="shared" ca="1" si="78"/>
        <v>0</v>
      </c>
      <c r="S161" s="307">
        <f t="shared" ca="1" si="79"/>
        <v>5.083000000000002</v>
      </c>
      <c r="T161" s="304">
        <f t="shared" ca="1" si="59"/>
        <v>49.86423000000002</v>
      </c>
      <c r="U161" s="311">
        <f t="shared" ca="1" si="60"/>
        <v>0</v>
      </c>
      <c r="V161" s="306">
        <f t="shared" ca="1" si="61"/>
        <v>1.0919332865778415</v>
      </c>
      <c r="W161" s="304">
        <f t="shared" ca="1" si="62"/>
        <v>7.7720169039672404</v>
      </c>
      <c r="Y161" s="314" t="str">
        <f t="shared" ca="1" si="80"/>
        <v/>
      </c>
      <c r="Z161" s="315" t="str">
        <f t="shared" ca="1" si="81"/>
        <v/>
      </c>
      <c r="AA161" s="316" t="str">
        <f t="shared" ca="1" si="82"/>
        <v/>
      </c>
      <c r="AC161" s="310" t="e">
        <f t="shared" ca="1" si="83"/>
        <v>#N/A</v>
      </c>
      <c r="AD161" s="323" t="e">
        <f t="shared" ca="1" si="84"/>
        <v>#N/A</v>
      </c>
      <c r="AE161" s="324">
        <f t="shared" ca="1" si="63"/>
        <v>1148.6451870929843</v>
      </c>
      <c r="AG161" s="306">
        <f t="shared" ca="1" si="85"/>
        <v>-10.005934416858398</v>
      </c>
      <c r="AH161" s="304">
        <f t="shared" ca="1" si="86"/>
        <v>-1.5937280043407867</v>
      </c>
    </row>
    <row r="162" spans="1:34" x14ac:dyDescent="0.2">
      <c r="A162" s="347">
        <f t="shared" ca="1" si="64"/>
        <v>0.1</v>
      </c>
      <c r="B162" s="304">
        <f t="shared" ca="1" si="65"/>
        <v>11.399999999999958</v>
      </c>
      <c r="D162" s="306">
        <f t="shared" ca="1" si="66"/>
        <v>-0.80032363231624126</v>
      </c>
      <c r="E162" s="307">
        <f t="shared" ca="1" si="67"/>
        <v>-11.112838901669475</v>
      </c>
      <c r="F162" s="304">
        <f t="shared" ca="1" si="68"/>
        <v>11.141620455342315</v>
      </c>
      <c r="G162" s="306">
        <f t="shared" ca="1" si="69"/>
        <v>25.121045182596955</v>
      </c>
      <c r="H162" s="307">
        <f t="shared" ca="1" si="70"/>
        <v>39.913300246717455</v>
      </c>
      <c r="I162" s="304">
        <f t="shared" ca="1" si="71"/>
        <v>47.160772339420959</v>
      </c>
      <c r="J162" s="306">
        <f t="shared" ca="1" si="72"/>
        <v>335.6199983019589</v>
      </c>
      <c r="K162" s="307">
        <f t="shared" ca="1" si="73"/>
        <v>1152.6920813121644</v>
      </c>
      <c r="L162" s="304">
        <f t="shared" ca="1" si="58"/>
        <v>1200.5581275306815</v>
      </c>
      <c r="M162" s="306">
        <f t="shared" ca="1" si="74"/>
        <v>1.009046148448157</v>
      </c>
      <c r="N162" s="304">
        <f t="shared" ca="1" si="75"/>
        <v>57.814085640010539</v>
      </c>
      <c r="P162" s="310">
        <f t="shared" ca="1" si="76"/>
        <v>23</v>
      </c>
      <c r="Q162" s="304">
        <f t="shared" ca="1" si="77"/>
        <v>0</v>
      </c>
      <c r="R162" s="306">
        <f t="shared" ca="1" si="78"/>
        <v>0</v>
      </c>
      <c r="S162" s="307">
        <f t="shared" ca="1" si="79"/>
        <v>5.083000000000002</v>
      </c>
      <c r="T162" s="304">
        <f t="shared" ca="1" si="59"/>
        <v>49.86423000000002</v>
      </c>
      <c r="U162" s="311">
        <f t="shared" ca="1" si="60"/>
        <v>0</v>
      </c>
      <c r="V162" s="306">
        <f t="shared" ca="1" si="61"/>
        <v>1.0914900151546283</v>
      </c>
      <c r="W162" s="304">
        <f t="shared" ca="1" si="62"/>
        <v>7.4539250791418992</v>
      </c>
      <c r="Y162" s="314" t="str">
        <f t="shared" ca="1" si="80"/>
        <v/>
      </c>
      <c r="Z162" s="315" t="str">
        <f t="shared" ca="1" si="81"/>
        <v/>
      </c>
      <c r="AA162" s="316" t="str">
        <f t="shared" ca="1" si="82"/>
        <v/>
      </c>
      <c r="AC162" s="310" t="e">
        <f t="shared" ca="1" si="83"/>
        <v>#N/A</v>
      </c>
      <c r="AD162" s="323" t="e">
        <f t="shared" ca="1" si="84"/>
        <v>#N/A</v>
      </c>
      <c r="AE162" s="324">
        <f t="shared" ca="1" si="63"/>
        <v>1152.6920813121644</v>
      </c>
      <c r="AG162" s="306">
        <f t="shared" ca="1" si="85"/>
        <v>-9.8878632775843176</v>
      </c>
      <c r="AH162" s="304">
        <f t="shared" ca="1" si="86"/>
        <v>-1.5290216218703989</v>
      </c>
    </row>
    <row r="163" spans="1:34" x14ac:dyDescent="0.2">
      <c r="A163" s="347">
        <f t="shared" ca="1" si="64"/>
        <v>0.1</v>
      </c>
      <c r="B163" s="304">
        <f t="shared" ca="1" si="65"/>
        <v>11.499999999999957</v>
      </c>
      <c r="D163" s="306">
        <f t="shared" ca="1" si="66"/>
        <v>-0.78112710745067171</v>
      </c>
      <c r="E163" s="307">
        <f t="shared" ca="1" si="67"/>
        <v>-11.051085334782458</v>
      </c>
      <c r="F163" s="304">
        <f t="shared" ca="1" si="68"/>
        <v>11.078657257747356</v>
      </c>
      <c r="G163" s="306">
        <f t="shared" ca="1" si="69"/>
        <v>25.042932471851888</v>
      </c>
      <c r="H163" s="307">
        <f t="shared" ca="1" si="70"/>
        <v>38.808191713239211</v>
      </c>
      <c r="I163" s="304">
        <f t="shared" ca="1" si="71"/>
        <v>46.186840234435415</v>
      </c>
      <c r="J163" s="306">
        <f t="shared" ca="1" si="72"/>
        <v>338.12819718468137</v>
      </c>
      <c r="K163" s="307">
        <f t="shared" ca="1" si="73"/>
        <v>1156.6281559101621</v>
      </c>
      <c r="L163" s="304">
        <f t="shared" ca="1" si="58"/>
        <v>1205.0391565320629</v>
      </c>
      <c r="M163" s="306">
        <f t="shared" ca="1" si="74"/>
        <v>0.99773213171570863</v>
      </c>
      <c r="N163" s="304">
        <f t="shared" ca="1" si="75"/>
        <v>57.165840231900852</v>
      </c>
      <c r="P163" s="310">
        <f t="shared" ca="1" si="76"/>
        <v>23</v>
      </c>
      <c r="Q163" s="304">
        <f t="shared" ca="1" si="77"/>
        <v>0</v>
      </c>
      <c r="R163" s="306">
        <f t="shared" ca="1" si="78"/>
        <v>0</v>
      </c>
      <c r="S163" s="307">
        <f t="shared" ca="1" si="79"/>
        <v>5.083000000000002</v>
      </c>
      <c r="T163" s="304">
        <f t="shared" ca="1" si="59"/>
        <v>49.86423000000002</v>
      </c>
      <c r="U163" s="311">
        <f t="shared" ca="1" si="60"/>
        <v>0</v>
      </c>
      <c r="V163" s="306">
        <f t="shared" ca="1" si="61"/>
        <v>1.0910590448961366</v>
      </c>
      <c r="W163" s="304">
        <f t="shared" ca="1" si="62"/>
        <v>7.14641440611266</v>
      </c>
      <c r="Y163" s="314" t="str">
        <f t="shared" ca="1" si="80"/>
        <v/>
      </c>
      <c r="Z163" s="315" t="str">
        <f t="shared" ca="1" si="81"/>
        <v/>
      </c>
      <c r="AA163" s="316" t="str">
        <f t="shared" ca="1" si="82"/>
        <v/>
      </c>
      <c r="AC163" s="310" t="e">
        <f t="shared" ca="1" si="83"/>
        <v>#N/A</v>
      </c>
      <c r="AD163" s="323" t="e">
        <f t="shared" ca="1" si="84"/>
        <v>#N/A</v>
      </c>
      <c r="AE163" s="324">
        <f t="shared" ca="1" si="63"/>
        <v>1156.6281559101621</v>
      </c>
      <c r="AG163" s="306">
        <f t="shared" ca="1" si="85"/>
        <v>-9.7688819229491131</v>
      </c>
      <c r="AH163" s="304">
        <f t="shared" ca="1" si="86"/>
        <v>-1.4664420773444613</v>
      </c>
    </row>
    <row r="164" spans="1:34" x14ac:dyDescent="0.2">
      <c r="A164" s="347">
        <f t="shared" ca="1" si="64"/>
        <v>0.1</v>
      </c>
      <c r="B164" s="304">
        <f t="shared" ca="1" si="65"/>
        <v>11.599999999999957</v>
      </c>
      <c r="D164" s="306">
        <f t="shared" ca="1" si="66"/>
        <v>-0.76231596848572847</v>
      </c>
      <c r="E164" s="307">
        <f t="shared" ca="1" si="67"/>
        <v>-10.991335463980112</v>
      </c>
      <c r="F164" s="304">
        <f t="shared" ca="1" si="68"/>
        <v>11.017739374189029</v>
      </c>
      <c r="G164" s="306">
        <f t="shared" ca="1" si="69"/>
        <v>24.966700875003315</v>
      </c>
      <c r="H164" s="307">
        <f t="shared" ca="1" si="70"/>
        <v>37.709058166841203</v>
      </c>
      <c r="I164" s="304">
        <f t="shared" ca="1" si="71"/>
        <v>45.225095029331939</v>
      </c>
      <c r="J164" s="306">
        <f t="shared" ca="1" si="72"/>
        <v>340.62867885202411</v>
      </c>
      <c r="K164" s="307">
        <f t="shared" ca="1" si="73"/>
        <v>1160.4540184041662</v>
      </c>
      <c r="L164" s="304">
        <f t="shared" ca="1" si="58"/>
        <v>1209.4136702083586</v>
      </c>
      <c r="M164" s="306">
        <f t="shared" ca="1" si="74"/>
        <v>0.98597053016146408</v>
      </c>
      <c r="N164" s="304">
        <f t="shared" ca="1" si="75"/>
        <v>56.491950102528129</v>
      </c>
      <c r="P164" s="310">
        <f t="shared" ca="1" si="76"/>
        <v>23</v>
      </c>
      <c r="Q164" s="304">
        <f t="shared" ca="1" si="77"/>
        <v>0</v>
      </c>
      <c r="R164" s="306">
        <f t="shared" ca="1" si="78"/>
        <v>0</v>
      </c>
      <c r="S164" s="307">
        <f t="shared" ca="1" si="79"/>
        <v>5.083000000000002</v>
      </c>
      <c r="T164" s="304">
        <f t="shared" ca="1" si="59"/>
        <v>49.86423000000002</v>
      </c>
      <c r="U164" s="311">
        <f t="shared" ca="1" si="60"/>
        <v>0</v>
      </c>
      <c r="V164" s="306">
        <f t="shared" ca="1" si="61"/>
        <v>1.0906402956847039</v>
      </c>
      <c r="W164" s="304">
        <f t="shared" ca="1" si="62"/>
        <v>6.8492647570080472</v>
      </c>
      <c r="Y164" s="314" t="str">
        <f t="shared" ca="1" si="80"/>
        <v/>
      </c>
      <c r="Z164" s="315" t="str">
        <f t="shared" ca="1" si="81"/>
        <v/>
      </c>
      <c r="AA164" s="316" t="str">
        <f t="shared" ca="1" si="82"/>
        <v/>
      </c>
      <c r="AC164" s="310" t="e">
        <f t="shared" ca="1" si="83"/>
        <v>#N/A</v>
      </c>
      <c r="AD164" s="323" t="e">
        <f t="shared" ca="1" si="84"/>
        <v>#N/A</v>
      </c>
      <c r="AE164" s="324">
        <f t="shared" ca="1" si="63"/>
        <v>1160.4540184041662</v>
      </c>
      <c r="AG164" s="306">
        <f t="shared" ca="1" si="85"/>
        <v>-9.6487328193412445</v>
      </c>
      <c r="AH164" s="304">
        <f t="shared" ca="1" si="86"/>
        <v>-1.405944207380023</v>
      </c>
    </row>
    <row r="165" spans="1:34" x14ac:dyDescent="0.2">
      <c r="A165" s="347">
        <f t="shared" ca="1" si="64"/>
        <v>0.1</v>
      </c>
      <c r="B165" s="304">
        <f t="shared" ca="1" si="65"/>
        <v>11.699999999999957</v>
      </c>
      <c r="D165" s="306">
        <f t="shared" ca="1" si="66"/>
        <v>-0.74388450812300222</v>
      </c>
      <c r="E165" s="307">
        <f t="shared" ca="1" si="67"/>
        <v>-10.933543888584303</v>
      </c>
      <c r="F165" s="304">
        <f t="shared" ca="1" si="68"/>
        <v>10.958820471429604</v>
      </c>
      <c r="G165" s="306">
        <f t="shared" ca="1" si="69"/>
        <v>24.892312424191015</v>
      </c>
      <c r="H165" s="307">
        <f t="shared" ca="1" si="70"/>
        <v>36.615703777982773</v>
      </c>
      <c r="I165" s="304">
        <f t="shared" ca="1" si="71"/>
        <v>44.275692891026743</v>
      </c>
      <c r="J165" s="306">
        <f t="shared" ca="1" si="72"/>
        <v>343.12162951698383</v>
      </c>
      <c r="K165" s="307">
        <f t="shared" ca="1" si="73"/>
        <v>1164.1702565014073</v>
      </c>
      <c r="L165" s="304">
        <f t="shared" ca="1" si="58"/>
        <v>1213.6823467303718</v>
      </c>
      <c r="M165" s="306">
        <f t="shared" ca="1" si="74"/>
        <v>0.97373856766349143</v>
      </c>
      <c r="N165" s="304">
        <f t="shared" ca="1" si="75"/>
        <v>55.791110276231997</v>
      </c>
      <c r="P165" s="310">
        <f t="shared" ca="1" si="76"/>
        <v>23</v>
      </c>
      <c r="Q165" s="304">
        <f t="shared" ca="1" si="77"/>
        <v>0</v>
      </c>
      <c r="R165" s="306">
        <f t="shared" ca="1" si="78"/>
        <v>0</v>
      </c>
      <c r="S165" s="307">
        <f t="shared" ca="1" si="79"/>
        <v>5.083000000000002</v>
      </c>
      <c r="T165" s="304">
        <f t="shared" ca="1" si="59"/>
        <v>49.86423000000002</v>
      </c>
      <c r="U165" s="311">
        <f t="shared" ca="1" si="60"/>
        <v>0</v>
      </c>
      <c r="V165" s="306">
        <f t="shared" ca="1" si="61"/>
        <v>1.0902336900591569</v>
      </c>
      <c r="W165" s="304">
        <f t="shared" ca="1" si="62"/>
        <v>6.5622650805085652</v>
      </c>
      <c r="Y165" s="314" t="str">
        <f t="shared" ca="1" si="80"/>
        <v/>
      </c>
      <c r="Z165" s="315" t="str">
        <f t="shared" ca="1" si="81"/>
        <v/>
      </c>
      <c r="AA165" s="316" t="str">
        <f t="shared" ca="1" si="82"/>
        <v/>
      </c>
      <c r="AC165" s="310" t="e">
        <f t="shared" ca="1" si="83"/>
        <v>#N/A</v>
      </c>
      <c r="AD165" s="323" t="e">
        <f t="shared" ca="1" si="84"/>
        <v>#N/A</v>
      </c>
      <c r="AE165" s="324">
        <f t="shared" ca="1" si="63"/>
        <v>1164.1702565014073</v>
      </c>
      <c r="AG165" s="306">
        <f t="shared" ca="1" si="85"/>
        <v>-9.527143816607639</v>
      </c>
      <c r="AH165" s="304">
        <f t="shared" ca="1" si="86"/>
        <v>-1.3474847052937329</v>
      </c>
    </row>
    <row r="166" spans="1:34" x14ac:dyDescent="0.2">
      <c r="A166" s="347">
        <f t="shared" ca="1" si="64"/>
        <v>0.1</v>
      </c>
      <c r="B166" s="304">
        <f t="shared" ca="1" si="65"/>
        <v>11.799999999999956</v>
      </c>
      <c r="D166" s="306">
        <f t="shared" ca="1" si="66"/>
        <v>-0.72582769728689067</v>
      </c>
      <c r="E166" s="307">
        <f t="shared" ca="1" si="67"/>
        <v>-10.877666655665314</v>
      </c>
      <c r="F166" s="304">
        <f t="shared" ca="1" si="68"/>
        <v>10.901855700655821</v>
      </c>
      <c r="G166" s="306">
        <f t="shared" ca="1" si="69"/>
        <v>24.819729654462325</v>
      </c>
      <c r="H166" s="307">
        <f t="shared" ca="1" si="70"/>
        <v>35.52793711241624</v>
      </c>
      <c r="I166" s="304">
        <f t="shared" ca="1" si="71"/>
        <v>43.338819729941882</v>
      </c>
      <c r="J166" s="306">
        <f t="shared" ca="1" si="72"/>
        <v>345.60723162091648</v>
      </c>
      <c r="K166" s="307">
        <f t="shared" ca="1" si="73"/>
        <v>1167.7774385459272</v>
      </c>
      <c r="L166" s="304">
        <f t="shared" ca="1" si="58"/>
        <v>1217.8458459614503</v>
      </c>
      <c r="M166" s="306">
        <f t="shared" ca="1" si="74"/>
        <v>0.96101222749523418</v>
      </c>
      <c r="N166" s="304">
        <f t="shared" ca="1" si="75"/>
        <v>55.061944695943048</v>
      </c>
      <c r="P166" s="310">
        <f t="shared" ca="1" si="76"/>
        <v>23</v>
      </c>
      <c r="Q166" s="304">
        <f t="shared" ca="1" si="77"/>
        <v>0</v>
      </c>
      <c r="R166" s="306">
        <f t="shared" ca="1" si="78"/>
        <v>0</v>
      </c>
      <c r="S166" s="307">
        <f t="shared" ca="1" si="79"/>
        <v>5.083000000000002</v>
      </c>
      <c r="T166" s="304">
        <f t="shared" ca="1" si="59"/>
        <v>49.86423000000002</v>
      </c>
      <c r="U166" s="311">
        <f t="shared" ca="1" si="60"/>
        <v>0</v>
      </c>
      <c r="V166" s="306">
        <f t="shared" ca="1" si="61"/>
        <v>1.0898391531541889</v>
      </c>
      <c r="W166" s="304">
        <f t="shared" ca="1" si="62"/>
        <v>6.2852130584445485</v>
      </c>
      <c r="Y166" s="314" t="str">
        <f t="shared" ca="1" si="80"/>
        <v/>
      </c>
      <c r="Z166" s="315" t="str">
        <f t="shared" ca="1" si="81"/>
        <v/>
      </c>
      <c r="AA166" s="316" t="str">
        <f t="shared" ca="1" si="82"/>
        <v/>
      </c>
      <c r="AC166" s="310" t="e">
        <f t="shared" ca="1" si="83"/>
        <v>#N/A</v>
      </c>
      <c r="AD166" s="323" t="e">
        <f t="shared" ca="1" si="84"/>
        <v>#N/A</v>
      </c>
      <c r="AE166" s="324">
        <f t="shared" ca="1" si="63"/>
        <v>1167.7774385459272</v>
      </c>
      <c r="AG166" s="306">
        <f t="shared" ca="1" si="85"/>
        <v>-9.4038268557703582</v>
      </c>
      <c r="AH166" s="304">
        <f t="shared" ca="1" si="86"/>
        <v>-1.2910220500705416</v>
      </c>
    </row>
    <row r="167" spans="1:34" x14ac:dyDescent="0.2">
      <c r="A167" s="347">
        <f t="shared" ca="1" si="64"/>
        <v>0.1</v>
      </c>
      <c r="B167" s="304">
        <f t="shared" ca="1" si="65"/>
        <v>11.899999999999956</v>
      </c>
      <c r="D167" s="306">
        <f t="shared" ca="1" si="66"/>
        <v>-0.70814119802227393</v>
      </c>
      <c r="E167" s="307">
        <f t="shared" ca="1" si="67"/>
        <v>-10.823661159904018</v>
      </c>
      <c r="F167" s="304">
        <f t="shared" ca="1" si="68"/>
        <v>10.846801595896885</v>
      </c>
      <c r="G167" s="306">
        <f t="shared" ca="1" si="69"/>
        <v>24.748915534660096</v>
      </c>
      <c r="H167" s="307">
        <f t="shared" ca="1" si="70"/>
        <v>34.445570996425836</v>
      </c>
      <c r="I167" s="304">
        <f t="shared" ca="1" si="71"/>
        <v>42.414692989712336</v>
      </c>
      <c r="J167" s="306">
        <f t="shared" ca="1" si="72"/>
        <v>348.08566388037258</v>
      </c>
      <c r="K167" s="307">
        <f t="shared" ca="1" si="73"/>
        <v>1171.2761139513693</v>
      </c>
      <c r="L167" s="304">
        <f t="shared" ca="1" si="58"/>
        <v>1221.9048099226309</v>
      </c>
      <c r="M167" s="306">
        <f t="shared" ca="1" si="74"/>
        <v>0.94776620932082567</v>
      </c>
      <c r="N167" s="304">
        <f t="shared" ca="1" si="75"/>
        <v>54.303003759195853</v>
      </c>
      <c r="P167" s="310">
        <f t="shared" ca="1" si="76"/>
        <v>23</v>
      </c>
      <c r="Q167" s="304">
        <f t="shared" ca="1" si="77"/>
        <v>0</v>
      </c>
      <c r="R167" s="306">
        <f t="shared" ca="1" si="78"/>
        <v>0</v>
      </c>
      <c r="S167" s="307">
        <f t="shared" ca="1" si="79"/>
        <v>5.083000000000002</v>
      </c>
      <c r="T167" s="304">
        <f t="shared" ca="1" si="59"/>
        <v>49.86423000000002</v>
      </c>
      <c r="U167" s="311">
        <f t="shared" ca="1" si="60"/>
        <v>0</v>
      </c>
      <c r="V167" s="306">
        <f t="shared" ca="1" si="61"/>
        <v>1.0894566126417937</v>
      </c>
      <c r="W167" s="304">
        <f t="shared" ca="1" si="62"/>
        <v>6.0179147789892307</v>
      </c>
      <c r="Y167" s="314" t="str">
        <f t="shared" ca="1" si="80"/>
        <v/>
      </c>
      <c r="Z167" s="315" t="str">
        <f t="shared" ca="1" si="81"/>
        <v/>
      </c>
      <c r="AA167" s="316" t="str">
        <f t="shared" ca="1" si="82"/>
        <v/>
      </c>
      <c r="AC167" s="310" t="e">
        <f t="shared" ca="1" si="83"/>
        <v>#N/A</v>
      </c>
      <c r="AD167" s="323" t="e">
        <f t="shared" ca="1" si="84"/>
        <v>#N/A</v>
      </c>
      <c r="AE167" s="324">
        <f t="shared" ca="1" si="63"/>
        <v>1171.2761139513693</v>
      </c>
      <c r="AG167" s="306">
        <f t="shared" ca="1" si="85"/>
        <v>-9.2784766316434109</v>
      </c>
      <c r="AH167" s="304">
        <f t="shared" ca="1" si="86"/>
        <v>-1.2365164388047503</v>
      </c>
    </row>
    <row r="168" spans="1:34" x14ac:dyDescent="0.2">
      <c r="A168" s="347">
        <f t="shared" ca="1" si="64"/>
        <v>0.1</v>
      </c>
      <c r="B168" s="304">
        <f t="shared" ca="1" si="65"/>
        <v>11.999999999999956</v>
      </c>
      <c r="D168" s="306">
        <f t="shared" ca="1" si="66"/>
        <v>-0.69082137894772266</v>
      </c>
      <c r="E168" s="307">
        <f t="shared" ca="1" si="67"/>
        <v>-10.771486042532546</v>
      </c>
      <c r="F168" s="304">
        <f t="shared" ca="1" si="68"/>
        <v>10.793615971586384</v>
      </c>
      <c r="G168" s="306">
        <f t="shared" ca="1" si="69"/>
        <v>24.679833396765325</v>
      </c>
      <c r="H168" s="307">
        <f t="shared" ca="1" si="70"/>
        <v>33.368422392172583</v>
      </c>
      <c r="I168" s="304">
        <f t="shared" ca="1" si="71"/>
        <v>41.503563575126144</v>
      </c>
      <c r="J168" s="306">
        <f t="shared" ca="1" si="72"/>
        <v>350.55710132694384</v>
      </c>
      <c r="K168" s="307">
        <f t="shared" ca="1" si="73"/>
        <v>1174.6668136207993</v>
      </c>
      <c r="L168" s="304">
        <f t="shared" ca="1" si="58"/>
        <v>1225.8598632440785</v>
      </c>
      <c r="M168" s="306">
        <f t="shared" ca="1" si="74"/>
        <v>0.93397389218432791</v>
      </c>
      <c r="N168" s="304">
        <f t="shared" ca="1" si="75"/>
        <v>53.512762197568577</v>
      </c>
      <c r="P168" s="310">
        <f t="shared" ca="1" si="76"/>
        <v>23</v>
      </c>
      <c r="Q168" s="304">
        <f t="shared" ca="1" si="77"/>
        <v>0</v>
      </c>
      <c r="R168" s="306">
        <f t="shared" ca="1" si="78"/>
        <v>0</v>
      </c>
      <c r="S168" s="307">
        <f t="shared" ca="1" si="79"/>
        <v>5.083000000000002</v>
      </c>
      <c r="T168" s="304">
        <f t="shared" ca="1" si="59"/>
        <v>49.86423000000002</v>
      </c>
      <c r="U168" s="311">
        <f t="shared" ca="1" si="60"/>
        <v>0</v>
      </c>
      <c r="V168" s="306">
        <f t="shared" ca="1" si="61"/>
        <v>1.0890859986746191</v>
      </c>
      <c r="W168" s="304">
        <f t="shared" ca="1" si="62"/>
        <v>5.7601844254429242</v>
      </c>
      <c r="Y168" s="314" t="str">
        <f t="shared" ca="1" si="80"/>
        <v/>
      </c>
      <c r="Z168" s="315" t="str">
        <f t="shared" ca="1" si="81"/>
        <v/>
      </c>
      <c r="AA168" s="316" t="str">
        <f t="shared" ca="1" si="82"/>
        <v/>
      </c>
      <c r="AC168" s="310">
        <f t="shared" ca="1" si="83"/>
        <v>11.999999999999956</v>
      </c>
      <c r="AD168" s="323">
        <f t="shared" ca="1" si="84"/>
        <v>350.55710132694384</v>
      </c>
      <c r="AE168" s="324">
        <f t="shared" ca="1" si="63"/>
        <v>1174.6668136207993</v>
      </c>
      <c r="AG168" s="306">
        <f t="shared" ca="1" si="85"/>
        <v>-9.1507692220316059</v>
      </c>
      <c r="AH168" s="304">
        <f t="shared" ca="1" si="86"/>
        <v>-1.1839297224059075</v>
      </c>
    </row>
    <row r="169" spans="1:34" x14ac:dyDescent="0.2">
      <c r="A169" s="347">
        <f t="shared" ca="1" si="64"/>
        <v>0.1</v>
      </c>
      <c r="B169" s="304">
        <f t="shared" ca="1" si="65"/>
        <v>12.099999999999955</v>
      </c>
      <c r="D169" s="306">
        <f t="shared" ca="1" si="66"/>
        <v>-0.67386533326152331</v>
      </c>
      <c r="E169" s="307">
        <f t="shared" ca="1" si="67"/>
        <v>-10.72110108865888</v>
      </c>
      <c r="F169" s="304">
        <f t="shared" ca="1" si="68"/>
        <v>10.742257818569348</v>
      </c>
      <c r="G169" s="306">
        <f t="shared" ca="1" si="69"/>
        <v>24.612446863439171</v>
      </c>
      <c r="H169" s="307">
        <f t="shared" ca="1" si="70"/>
        <v>32.296312283306698</v>
      </c>
      <c r="I169" s="304">
        <f t="shared" ca="1" si="71"/>
        <v>40.605717918865615</v>
      </c>
      <c r="J169" s="306">
        <f t="shared" ca="1" si="72"/>
        <v>353.02171533995408</v>
      </c>
      <c r="K169" s="307">
        <f t="shared" ca="1" si="73"/>
        <v>1177.9500503545732</v>
      </c>
      <c r="L169" s="304">
        <f t="shared" ca="1" si="58"/>
        <v>1229.7116136037364</v>
      </c>
      <c r="M169" s="306">
        <f t="shared" ca="1" si="74"/>
        <v>0.91960730575989791</v>
      </c>
      <c r="N169" s="304">
        <f t="shared" ca="1" si="75"/>
        <v>52.68961742943879</v>
      </c>
      <c r="P169" s="310">
        <f t="shared" ca="1" si="76"/>
        <v>23</v>
      </c>
      <c r="Q169" s="304">
        <f t="shared" ca="1" si="77"/>
        <v>0</v>
      </c>
      <c r="R169" s="306">
        <f t="shared" ca="1" si="78"/>
        <v>0</v>
      </c>
      <c r="S169" s="307">
        <f t="shared" ca="1" si="79"/>
        <v>5.083000000000002</v>
      </c>
      <c r="T169" s="304">
        <f t="shared" ca="1" si="59"/>
        <v>49.86423000000002</v>
      </c>
      <c r="U169" s="311">
        <f t="shared" ca="1" si="60"/>
        <v>0</v>
      </c>
      <c r="V169" s="306">
        <f t="shared" ca="1" si="61"/>
        <v>1.0887272438311195</v>
      </c>
      <c r="W169" s="304">
        <f t="shared" ca="1" si="62"/>
        <v>5.511843979649611</v>
      </c>
      <c r="Y169" s="314" t="str">
        <f t="shared" ca="1" si="80"/>
        <v/>
      </c>
      <c r="Z169" s="315" t="str">
        <f t="shared" ca="1" si="81"/>
        <v/>
      </c>
      <c r="AA169" s="316" t="str">
        <f t="shared" ca="1" si="82"/>
        <v/>
      </c>
      <c r="AC169" s="310" t="e">
        <f t="shared" ca="1" si="83"/>
        <v>#N/A</v>
      </c>
      <c r="AD169" s="323" t="e">
        <f t="shared" ca="1" si="84"/>
        <v>#N/A</v>
      </c>
      <c r="AE169" s="324">
        <f t="shared" ca="1" si="63"/>
        <v>1177.9500503545732</v>
      </c>
      <c r="AG169" s="306">
        <f t="shared" ca="1" si="85"/>
        <v>-9.0203607002236339</v>
      </c>
      <c r="AH169" s="304">
        <f t="shared" ca="1" si="86"/>
        <v>-1.1332253443720091</v>
      </c>
    </row>
    <row r="170" spans="1:34" x14ac:dyDescent="0.2">
      <c r="A170" s="347">
        <f t="shared" ca="1" si="64"/>
        <v>0.1</v>
      </c>
      <c r="B170" s="304">
        <f t="shared" ca="1" si="65"/>
        <v>12.199999999999955</v>
      </c>
      <c r="D170" s="306">
        <f t="shared" ca="1" si="66"/>
        <v>-0.65727089926879012</v>
      </c>
      <c r="E170" s="307">
        <f t="shared" ca="1" si="67"/>
        <v>-10.672467122236725</v>
      </c>
      <c r="F170" s="304">
        <f t="shared" ca="1" si="68"/>
        <v>10.692687197811852</v>
      </c>
      <c r="G170" s="306">
        <f t="shared" ca="1" si="69"/>
        <v>24.546719773512294</v>
      </c>
      <c r="H170" s="307">
        <f t="shared" ca="1" si="70"/>
        <v>31.229065571083026</v>
      </c>
      <c r="I170" s="304">
        <f t="shared" ca="1" si="71"/>
        <v>39.721480184937001</v>
      </c>
      <c r="J170" s="306">
        <f t="shared" ca="1" si="72"/>
        <v>355.47967367180166</v>
      </c>
      <c r="K170" s="307">
        <f t="shared" ca="1" si="73"/>
        <v>1181.1263192472927</v>
      </c>
      <c r="L170" s="304">
        <f t="shared" ca="1" si="58"/>
        <v>1233.4606521541205</v>
      </c>
      <c r="M170" s="306">
        <f t="shared" ca="1" si="74"/>
        <v>0.90463711262367663</v>
      </c>
      <c r="N170" s="304">
        <f t="shared" ca="1" si="75"/>
        <v>51.8318885442376</v>
      </c>
      <c r="P170" s="310">
        <f t="shared" ca="1" si="76"/>
        <v>23</v>
      </c>
      <c r="Q170" s="304">
        <f t="shared" ca="1" si="77"/>
        <v>0</v>
      </c>
      <c r="R170" s="306">
        <f t="shared" ca="1" si="78"/>
        <v>0</v>
      </c>
      <c r="S170" s="307">
        <f t="shared" ca="1" si="79"/>
        <v>5.083000000000002</v>
      </c>
      <c r="T170" s="304">
        <f t="shared" ca="1" si="59"/>
        <v>49.86423000000002</v>
      </c>
      <c r="U170" s="311">
        <f t="shared" ca="1" si="60"/>
        <v>0</v>
      </c>
      <c r="V170" s="306">
        <f t="shared" ca="1" si="61"/>
        <v>1.0883802830623643</v>
      </c>
      <c r="W170" s="304">
        <f t="shared" ca="1" si="62"/>
        <v>5.2727229391271218</v>
      </c>
      <c r="Y170" s="314" t="str">
        <f t="shared" ca="1" si="80"/>
        <v/>
      </c>
      <c r="Z170" s="315" t="str">
        <f t="shared" ca="1" si="81"/>
        <v/>
      </c>
      <c r="AA170" s="316" t="str">
        <f t="shared" ca="1" si="82"/>
        <v/>
      </c>
      <c r="AC170" s="310" t="e">
        <f t="shared" ca="1" si="83"/>
        <v>#N/A</v>
      </c>
      <c r="AD170" s="323" t="e">
        <f t="shared" ca="1" si="84"/>
        <v>#N/A</v>
      </c>
      <c r="AE170" s="324">
        <f t="shared" ca="1" si="63"/>
        <v>1181.1263192472927</v>
      </c>
      <c r="AG170" s="306">
        <f t="shared" ca="1" si="85"/>
        <v>-8.8868857538056805</v>
      </c>
      <c r="AH170" s="304">
        <f t="shared" ca="1" si="86"/>
        <v>-1.0843682824413947</v>
      </c>
    </row>
    <row r="171" spans="1:34" x14ac:dyDescent="0.2">
      <c r="A171" s="347">
        <f t="shared" ca="1" si="64"/>
        <v>0.1</v>
      </c>
      <c r="B171" s="304">
        <f t="shared" ca="1" si="65"/>
        <v>12.299999999999955</v>
      </c>
      <c r="D171" s="306">
        <f t="shared" ca="1" si="66"/>
        <v>-0.64103668335798814</v>
      </c>
      <c r="E171" s="307">
        <f t="shared" ca="1" si="67"/>
        <v>-10.6255458978946</v>
      </c>
      <c r="F171" s="304">
        <f t="shared" ca="1" si="68"/>
        <v>10.644865131023286</v>
      </c>
      <c r="G171" s="306">
        <f t="shared" ca="1" si="69"/>
        <v>24.482616105176493</v>
      </c>
      <c r="H171" s="307">
        <f t="shared" ca="1" si="70"/>
        <v>30.166510981293566</v>
      </c>
      <c r="I171" s="304">
        <f t="shared" ca="1" si="71"/>
        <v>38.851214603123452</v>
      </c>
      <c r="J171" s="306">
        <f t="shared" ca="1" si="72"/>
        <v>357.93114046573612</v>
      </c>
      <c r="K171" s="307">
        <f t="shared" ca="1" si="73"/>
        <v>1184.1960980749116</v>
      </c>
      <c r="L171" s="304">
        <f t="shared" ca="1" si="58"/>
        <v>1237.1075539381966</v>
      </c>
      <c r="M171" s="306">
        <f t="shared" ca="1" si="74"/>
        <v>0.88903260488171632</v>
      </c>
      <c r="N171" s="304">
        <f t="shared" ca="1" si="75"/>
        <v>50.937816109244054</v>
      </c>
      <c r="P171" s="310">
        <f t="shared" ca="1" si="76"/>
        <v>23</v>
      </c>
      <c r="Q171" s="304">
        <f t="shared" ca="1" si="77"/>
        <v>0</v>
      </c>
      <c r="R171" s="306">
        <f t="shared" ca="1" si="78"/>
        <v>0</v>
      </c>
      <c r="S171" s="307">
        <f t="shared" ca="1" si="79"/>
        <v>5.083000000000002</v>
      </c>
      <c r="T171" s="304">
        <f t="shared" ca="1" si="59"/>
        <v>49.86423000000002</v>
      </c>
      <c r="U171" s="311">
        <f t="shared" ca="1" si="60"/>
        <v>0</v>
      </c>
      <c r="V171" s="306">
        <f t="shared" ca="1" si="61"/>
        <v>1.0880450536403796</v>
      </c>
      <c r="W171" s="304">
        <f t="shared" ca="1" si="62"/>
        <v>5.0426580470271807</v>
      </c>
      <c r="Y171" s="314" t="str">
        <f t="shared" ca="1" si="80"/>
        <v/>
      </c>
      <c r="Z171" s="315" t="str">
        <f t="shared" ca="1" si="81"/>
        <v/>
      </c>
      <c r="AA171" s="316" t="str">
        <f t="shared" ca="1" si="82"/>
        <v/>
      </c>
      <c r="AC171" s="310" t="e">
        <f t="shared" ca="1" si="83"/>
        <v>#N/A</v>
      </c>
      <c r="AD171" s="323" t="e">
        <f t="shared" ca="1" si="84"/>
        <v>#N/A</v>
      </c>
      <c r="AE171" s="324">
        <f t="shared" ca="1" si="63"/>
        <v>1184.1960980749116</v>
      </c>
      <c r="AG171" s="306">
        <f t="shared" ca="1" si="85"/>
        <v>-8.7499563406661167</v>
      </c>
      <c r="AH171" s="304">
        <f t="shared" ca="1" si="86"/>
        <v>-1.0373249929425772</v>
      </c>
    </row>
    <row r="172" spans="1:34" x14ac:dyDescent="0.2">
      <c r="A172" s="347">
        <f t="shared" ca="1" si="64"/>
        <v>0.1</v>
      </c>
      <c r="B172" s="304">
        <f t="shared" ca="1" si="65"/>
        <v>12.399999999999954</v>
      </c>
      <c r="D172" s="306">
        <f t="shared" ca="1" si="66"/>
        <v>-0.6251620853019334</v>
      </c>
      <c r="E172" s="307">
        <f t="shared" ca="1" si="67"/>
        <v>-10.580299988789259</v>
      </c>
      <c r="F172" s="304">
        <f t="shared" ca="1" si="68"/>
        <v>10.598753487352797</v>
      </c>
      <c r="G172" s="306">
        <f t="shared" ca="1" si="69"/>
        <v>24.420099896646299</v>
      </c>
      <c r="H172" s="307">
        <f t="shared" ca="1" si="70"/>
        <v>29.10848098241464</v>
      </c>
      <c r="I172" s="304">
        <f t="shared" ca="1" si="71"/>
        <v>37.99532792417746</v>
      </c>
      <c r="J172" s="306">
        <f t="shared" ca="1" si="72"/>
        <v>360.37627626582724</v>
      </c>
      <c r="K172" s="307">
        <f t="shared" ca="1" si="73"/>
        <v>1187.1598476730969</v>
      </c>
      <c r="L172" s="304">
        <f t="shared" ca="1" si="58"/>
        <v>1240.6528782953089</v>
      </c>
      <c r="M172" s="306">
        <f t="shared" ca="1" si="74"/>
        <v>0.87276171914686274</v>
      </c>
      <c r="N172" s="304">
        <f t="shared" ca="1" si="75"/>
        <v>50.005563027697328</v>
      </c>
      <c r="P172" s="310">
        <f t="shared" ca="1" si="76"/>
        <v>23</v>
      </c>
      <c r="Q172" s="304">
        <f t="shared" ca="1" si="77"/>
        <v>0</v>
      </c>
      <c r="R172" s="306">
        <f t="shared" ca="1" si="78"/>
        <v>0</v>
      </c>
      <c r="S172" s="307">
        <f t="shared" ca="1" si="79"/>
        <v>5.083000000000002</v>
      </c>
      <c r="T172" s="304">
        <f t="shared" ca="1" si="59"/>
        <v>49.86423000000002</v>
      </c>
      <c r="U172" s="311">
        <f t="shared" ca="1" si="60"/>
        <v>0</v>
      </c>
      <c r="V172" s="306">
        <f t="shared" ca="1" si="61"/>
        <v>1.087721495107872</v>
      </c>
      <c r="W172" s="304">
        <f t="shared" ca="1" si="62"/>
        <v>4.8214930340712687</v>
      </c>
      <c r="Y172" s="314" t="str">
        <f t="shared" ca="1" si="80"/>
        <v/>
      </c>
      <c r="Z172" s="315" t="str">
        <f t="shared" ca="1" si="81"/>
        <v/>
      </c>
      <c r="AA172" s="316" t="str">
        <f t="shared" ca="1" si="82"/>
        <v/>
      </c>
      <c r="AC172" s="310" t="e">
        <f t="shared" ca="1" si="83"/>
        <v>#N/A</v>
      </c>
      <c r="AD172" s="323" t="e">
        <f t="shared" ca="1" si="84"/>
        <v>#N/A</v>
      </c>
      <c r="AE172" s="324">
        <f t="shared" ca="1" si="63"/>
        <v>1187.1598476730969</v>
      </c>
      <c r="AG172" s="306">
        <f t="shared" ca="1" si="85"/>
        <v>-8.6091604227029723</v>
      </c>
      <c r="AH172" s="304">
        <f t="shared" ca="1" si="86"/>
        <v>-0.99206335766814457</v>
      </c>
    </row>
    <row r="173" spans="1:34" x14ac:dyDescent="0.2">
      <c r="A173" s="347">
        <f t="shared" ca="1" si="64"/>
        <v>0.1</v>
      </c>
      <c r="B173" s="304">
        <f t="shared" ca="1" si="65"/>
        <v>12.499999999999954</v>
      </c>
      <c r="D173" s="306">
        <f t="shared" ca="1" si="66"/>
        <v>-0.60964732568880664</v>
      </c>
      <c r="E173" s="307">
        <f t="shared" ca="1" si="67"/>
        <v>-10.536692669600001</v>
      </c>
      <c r="F173" s="304">
        <f t="shared" ca="1" si="68"/>
        <v>10.554314865272966</v>
      </c>
      <c r="G173" s="306">
        <f t="shared" ca="1" si="69"/>
        <v>24.359135164077419</v>
      </c>
      <c r="H173" s="307">
        <f t="shared" ca="1" si="70"/>
        <v>28.05481171545464</v>
      </c>
      <c r="I173" s="304">
        <f t="shared" ca="1" si="71"/>
        <v>37.154271979563859</v>
      </c>
      <c r="J173" s="306">
        <f t="shared" ca="1" si="72"/>
        <v>362.81523801886345</v>
      </c>
      <c r="K173" s="307">
        <f t="shared" ca="1" si="73"/>
        <v>1190.0180123079904</v>
      </c>
      <c r="L173" s="304">
        <f t="shared" ca="1" si="58"/>
        <v>1244.0971692581511</v>
      </c>
      <c r="M173" s="306">
        <f t="shared" ca="1" si="74"/>
        <v>0.85579107460363846</v>
      </c>
      <c r="N173" s="304">
        <f t="shared" ca="1" si="75"/>
        <v>49.033216719753852</v>
      </c>
      <c r="P173" s="310">
        <f t="shared" ca="1" si="76"/>
        <v>23</v>
      </c>
      <c r="Q173" s="304">
        <f t="shared" ca="1" si="77"/>
        <v>0</v>
      </c>
      <c r="R173" s="306">
        <f t="shared" ca="1" si="78"/>
        <v>0</v>
      </c>
      <c r="S173" s="307">
        <f t="shared" ca="1" si="79"/>
        <v>5.083000000000002</v>
      </c>
      <c r="T173" s="304">
        <f t="shared" ca="1" si="59"/>
        <v>49.86423000000002</v>
      </c>
      <c r="U173" s="311">
        <f t="shared" ca="1" si="60"/>
        <v>0</v>
      </c>
      <c r="V173" s="306">
        <f t="shared" ca="1" si="61"/>
        <v>1.0874095492292117</v>
      </c>
      <c r="W173" s="304">
        <f t="shared" ca="1" si="62"/>
        <v>4.6090783716334833</v>
      </c>
      <c r="Y173" s="314" t="str">
        <f t="shared" ca="1" si="80"/>
        <v/>
      </c>
      <c r="Z173" s="315" t="str">
        <f t="shared" ca="1" si="81"/>
        <v/>
      </c>
      <c r="AA173" s="316" t="str">
        <f t="shared" ca="1" si="82"/>
        <v/>
      </c>
      <c r="AC173" s="310" t="e">
        <f t="shared" ca="1" si="83"/>
        <v>#N/A</v>
      </c>
      <c r="AD173" s="323" t="e">
        <f t="shared" ca="1" si="84"/>
        <v>#N/A</v>
      </c>
      <c r="AE173" s="324">
        <f t="shared" ca="1" si="63"/>
        <v>1190.0180123079904</v>
      </c>
      <c r="AG173" s="306">
        <f t="shared" ca="1" si="85"/>
        <v>-8.4640608294632926</v>
      </c>
      <c r="AH173" s="304">
        <f t="shared" ca="1" si="86"/>
        <v>-0.94855263310471505</v>
      </c>
    </row>
    <row r="174" spans="1:34" x14ac:dyDescent="0.2">
      <c r="A174" s="347">
        <f t="shared" ca="1" si="64"/>
        <v>0.1</v>
      </c>
      <c r="B174" s="304">
        <f t="shared" ca="1" si="65"/>
        <v>12.599999999999953</v>
      </c>
      <c r="D174" s="306">
        <f t="shared" ca="1" si="66"/>
        <v>-0.59449347519971296</v>
      </c>
      <c r="E174" s="307">
        <f t="shared" ca="1" si="67"/>
        <v>-10.494687793735388</v>
      </c>
      <c r="F174" s="304">
        <f t="shared" ca="1" si="68"/>
        <v>10.511512468718932</v>
      </c>
      <c r="G174" s="306">
        <f t="shared" ca="1" si="69"/>
        <v>24.299685816557446</v>
      </c>
      <c r="H174" s="307">
        <f t="shared" ca="1" si="70"/>
        <v>27.005342936081103</v>
      </c>
      <c r="I174" s="304">
        <f t="shared" ca="1" si="71"/>
        <v>36.328546322124545</v>
      </c>
      <c r="J174" s="306">
        <f t="shared" ca="1" si="72"/>
        <v>365.24817906789519</v>
      </c>
      <c r="K174" s="307">
        <f t="shared" ca="1" si="73"/>
        <v>1192.7710200405672</v>
      </c>
      <c r="L174" s="304">
        <f t="shared" ca="1" si="58"/>
        <v>1247.4409559418145</v>
      </c>
      <c r="M174" s="306">
        <f t="shared" ca="1" si="74"/>
        <v>0.83808603973145868</v>
      </c>
      <c r="N174" s="304">
        <f t="shared" ca="1" si="75"/>
        <v>48.018792945446009</v>
      </c>
      <c r="P174" s="310">
        <f t="shared" ca="1" si="76"/>
        <v>23</v>
      </c>
      <c r="Q174" s="304">
        <f t="shared" ca="1" si="77"/>
        <v>0</v>
      </c>
      <c r="R174" s="306">
        <f t="shared" ca="1" si="78"/>
        <v>0</v>
      </c>
      <c r="S174" s="307">
        <f t="shared" ca="1" si="79"/>
        <v>5.083000000000002</v>
      </c>
      <c r="T174" s="304">
        <f t="shared" ca="1" si="59"/>
        <v>49.86423000000002</v>
      </c>
      <c r="U174" s="311">
        <f t="shared" ca="1" si="60"/>
        <v>0</v>
      </c>
      <c r="V174" s="306">
        <f t="shared" ca="1" si="61"/>
        <v>1.0871091599425116</v>
      </c>
      <c r="W174" s="304">
        <f t="shared" ca="1" si="62"/>
        <v>4.4052710351614488</v>
      </c>
      <c r="Y174" s="314" t="str">
        <f t="shared" ca="1" si="80"/>
        <v/>
      </c>
      <c r="Z174" s="315" t="str">
        <f t="shared" ca="1" si="81"/>
        <v/>
      </c>
      <c r="AA174" s="316" t="str">
        <f t="shared" ca="1" si="82"/>
        <v/>
      </c>
      <c r="AC174" s="310" t="e">
        <f t="shared" ca="1" si="83"/>
        <v>#N/A</v>
      </c>
      <c r="AD174" s="323" t="e">
        <f t="shared" ca="1" si="84"/>
        <v>#N/A</v>
      </c>
      <c r="AE174" s="324">
        <f t="shared" ca="1" si="63"/>
        <v>1192.7710200405672</v>
      </c>
      <c r="AG174" s="306">
        <f t="shared" ca="1" si="85"/>
        <v>-8.3141943180097382</v>
      </c>
      <c r="AH174" s="304">
        <f t="shared" ca="1" si="86"/>
        <v>-0.90676340185588855</v>
      </c>
    </row>
    <row r="175" spans="1:34" x14ac:dyDescent="0.2">
      <c r="A175" s="347">
        <f t="shared" ca="1" si="64"/>
        <v>0.1</v>
      </c>
      <c r="B175" s="304">
        <f t="shared" ca="1" si="65"/>
        <v>12.699999999999953</v>
      </c>
      <c r="D175" s="306">
        <f t="shared" ca="1" si="66"/>
        <v>-0.57970248533710933</v>
      </c>
      <c r="E175" s="307">
        <f t="shared" ca="1" si="67"/>
        <v>-10.454249663786189</v>
      </c>
      <c r="F175" s="304">
        <f t="shared" ca="1" si="68"/>
        <v>10.470309976513574</v>
      </c>
      <c r="G175" s="306">
        <f t="shared" ca="1" si="69"/>
        <v>24.241715568023736</v>
      </c>
      <c r="H175" s="307">
        <f t="shared" ca="1" si="70"/>
        <v>25.959917969702484</v>
      </c>
      <c r="I175" s="304">
        <f t="shared" ca="1" si="71"/>
        <v>35.51870091479482</v>
      </c>
      <c r="J175" s="306">
        <f t="shared" ca="1" si="72"/>
        <v>367.67524913712424</v>
      </c>
      <c r="K175" s="307">
        <f t="shared" ca="1" si="73"/>
        <v>1195.4192830858565</v>
      </c>
      <c r="L175" s="304">
        <f t="shared" ca="1" si="58"/>
        <v>1250.6847529259919</v>
      </c>
      <c r="M175" s="306">
        <f t="shared" ca="1" si="74"/>
        <v>0.81961083416337932</v>
      </c>
      <c r="N175" s="304">
        <f t="shared" ca="1" si="75"/>
        <v>46.960241640758461</v>
      </c>
      <c r="P175" s="310">
        <f t="shared" ca="1" si="76"/>
        <v>23</v>
      </c>
      <c r="Q175" s="304">
        <f t="shared" ca="1" si="77"/>
        <v>0</v>
      </c>
      <c r="R175" s="306">
        <f t="shared" ca="1" si="78"/>
        <v>0</v>
      </c>
      <c r="S175" s="307">
        <f t="shared" ca="1" si="79"/>
        <v>5.083000000000002</v>
      </c>
      <c r="T175" s="304">
        <f t="shared" ca="1" si="59"/>
        <v>49.86423000000002</v>
      </c>
      <c r="U175" s="311">
        <f t="shared" ca="1" si="60"/>
        <v>0</v>
      </c>
      <c r="V175" s="306">
        <f t="shared" ca="1" si="61"/>
        <v>1.0868202733126617</v>
      </c>
      <c r="W175" s="304">
        <f t="shared" ca="1" si="62"/>
        <v>4.2099342771418806</v>
      </c>
      <c r="Y175" s="314" t="str">
        <f t="shared" ca="1" si="80"/>
        <v/>
      </c>
      <c r="Z175" s="315" t="str">
        <f t="shared" ca="1" si="81"/>
        <v/>
      </c>
      <c r="AA175" s="316" t="str">
        <f t="shared" ca="1" si="82"/>
        <v/>
      </c>
      <c r="AC175" s="310" t="e">
        <f t="shared" ca="1" si="83"/>
        <v>#N/A</v>
      </c>
      <c r="AD175" s="323" t="e">
        <f t="shared" ca="1" si="84"/>
        <v>#N/A</v>
      </c>
      <c r="AE175" s="324">
        <f t="shared" ca="1" si="63"/>
        <v>1195.4192830858565</v>
      </c>
      <c r="AG175" s="306">
        <f t="shared" ca="1" si="85"/>
        <v>-8.1590709119624236</v>
      </c>
      <c r="AH175" s="304">
        <f t="shared" ca="1" si="86"/>
        <v>-0.86666752609904529</v>
      </c>
    </row>
    <row r="176" spans="1:34" x14ac:dyDescent="0.2">
      <c r="A176" s="347">
        <f t="shared" ca="1" si="64"/>
        <v>0.1</v>
      </c>
      <c r="B176" s="304">
        <f t="shared" ca="1" si="65"/>
        <v>12.799999999999953</v>
      </c>
      <c r="D176" s="306">
        <f t="shared" ca="1" si="66"/>
        <v>-0.56527722006918169</v>
      </c>
      <c r="E176" s="307">
        <f t="shared" ca="1" si="67"/>
        <v>-10.415342894233692</v>
      </c>
      <c r="F176" s="304">
        <f t="shared" ca="1" si="68"/>
        <v>10.430671404084849</v>
      </c>
      <c r="G176" s="306">
        <f t="shared" ca="1" si="69"/>
        <v>24.185187846016817</v>
      </c>
      <c r="H176" s="307">
        <f t="shared" ca="1" si="70"/>
        <v>24.918383680279113</v>
      </c>
      <c r="I176" s="304">
        <f t="shared" ca="1" si="71"/>
        <v>34.725338823180977</v>
      </c>
      <c r="J176" s="306">
        <f t="shared" ca="1" si="72"/>
        <v>370.09659430782625</v>
      </c>
      <c r="K176" s="307">
        <f t="shared" ca="1" si="73"/>
        <v>1197.9631981683556</v>
      </c>
      <c r="L176" s="304">
        <f t="shared" ca="1" si="58"/>
        <v>1253.8290606314747</v>
      </c>
      <c r="M176" s="306">
        <f t="shared" ca="1" si="74"/>
        <v>0.80032867311998601</v>
      </c>
      <c r="N176" s="304">
        <f t="shared" ca="1" si="75"/>
        <v>45.855455193080452</v>
      </c>
      <c r="P176" s="310">
        <f t="shared" ca="1" si="76"/>
        <v>23</v>
      </c>
      <c r="Q176" s="304">
        <f t="shared" ca="1" si="77"/>
        <v>0</v>
      </c>
      <c r="R176" s="306">
        <f t="shared" ca="1" si="78"/>
        <v>0</v>
      </c>
      <c r="S176" s="307">
        <f t="shared" ca="1" si="79"/>
        <v>5.083000000000002</v>
      </c>
      <c r="T176" s="304">
        <f t="shared" ca="1" si="59"/>
        <v>49.86423000000002</v>
      </c>
      <c r="U176" s="311">
        <f t="shared" ca="1" si="60"/>
        <v>0</v>
      </c>
      <c r="V176" s="306">
        <f t="shared" ca="1" si="61"/>
        <v>1.0865428374851562</v>
      </c>
      <c r="W176" s="304">
        <f t="shared" ca="1" si="62"/>
        <v>4.0229374088278647</v>
      </c>
      <c r="Y176" s="314" t="str">
        <f t="shared" ca="1" si="80"/>
        <v/>
      </c>
      <c r="Z176" s="315" t="str">
        <f t="shared" ca="1" si="81"/>
        <v/>
      </c>
      <c r="AA176" s="316" t="str">
        <f t="shared" ca="1" si="82"/>
        <v/>
      </c>
      <c r="AC176" s="310" t="e">
        <f t="shared" ca="1" si="83"/>
        <v>#N/A</v>
      </c>
      <c r="AD176" s="323" t="e">
        <f t="shared" ca="1" si="84"/>
        <v>#N/A</v>
      </c>
      <c r="AE176" s="324">
        <f t="shared" ca="1" si="63"/>
        <v>1197.9631981683556</v>
      </c>
      <c r="AG176" s="306">
        <f t="shared" ca="1" si="85"/>
        <v>-7.9981736220622581</v>
      </c>
      <c r="AH176" s="304">
        <f t="shared" ca="1" si="86"/>
        <v>-0.82823810291990541</v>
      </c>
    </row>
    <row r="177" spans="1:34" x14ac:dyDescent="0.2">
      <c r="A177" s="347">
        <f t="shared" ca="1" si="64"/>
        <v>0.1</v>
      </c>
      <c r="B177" s="304">
        <f t="shared" ca="1" si="65"/>
        <v>12.899999999999952</v>
      </c>
      <c r="D177" s="306">
        <f t="shared" ca="1" si="66"/>
        <v>-0.55122148768485668</v>
      </c>
      <c r="E177" s="307">
        <f t="shared" ca="1" si="67"/>
        <v>-10.377932265417888</v>
      </c>
      <c r="F177" s="304">
        <f t="shared" ca="1" si="68"/>
        <v>10.392560956476856</v>
      </c>
      <c r="G177" s="306">
        <f t="shared" ca="1" si="69"/>
        <v>24.13006569724833</v>
      </c>
      <c r="H177" s="307">
        <f t="shared" ca="1" si="70"/>
        <v>23.880590453737323</v>
      </c>
      <c r="I177" s="304">
        <f t="shared" ca="1" si="71"/>
        <v>33.949118854141865</v>
      </c>
      <c r="J177" s="306">
        <f t="shared" ca="1" si="72"/>
        <v>372.51235698498948</v>
      </c>
      <c r="K177" s="307">
        <f t="shared" ca="1" si="73"/>
        <v>1200.4031468750563</v>
      </c>
      <c r="L177" s="304">
        <f t="shared" ca="1" si="58"/>
        <v>1256.8743656921524</v>
      </c>
      <c r="M177" s="306">
        <f t="shared" ca="1" si="74"/>
        <v>0.7802019628413962</v>
      </c>
      <c r="N177" s="304">
        <f t="shared" ca="1" si="75"/>
        <v>44.702279638634685</v>
      </c>
      <c r="P177" s="310">
        <f t="shared" ca="1" si="76"/>
        <v>23</v>
      </c>
      <c r="Q177" s="304">
        <f t="shared" ca="1" si="77"/>
        <v>0</v>
      </c>
      <c r="R177" s="306">
        <f t="shared" ca="1" si="78"/>
        <v>0</v>
      </c>
      <c r="S177" s="307">
        <f t="shared" ca="1" si="79"/>
        <v>5.083000000000002</v>
      </c>
      <c r="T177" s="304">
        <f t="shared" ca="1" si="59"/>
        <v>49.86423000000002</v>
      </c>
      <c r="U177" s="311">
        <f t="shared" ca="1" si="60"/>
        <v>0</v>
      </c>
      <c r="V177" s="306">
        <f t="shared" ca="1" si="61"/>
        <v>1.0862768026405487</v>
      </c>
      <c r="W177" s="304">
        <f t="shared" ca="1" si="62"/>
        <v>3.8441555899511473</v>
      </c>
      <c r="Y177" s="314" t="str">
        <f t="shared" ca="1" si="80"/>
        <v/>
      </c>
      <c r="Z177" s="315" t="str">
        <f t="shared" ca="1" si="81"/>
        <v/>
      </c>
      <c r="AA177" s="316" t="str">
        <f t="shared" ca="1" si="82"/>
        <v/>
      </c>
      <c r="AC177" s="310" t="e">
        <f t="shared" ca="1" si="83"/>
        <v>#N/A</v>
      </c>
      <c r="AD177" s="323" t="e">
        <f t="shared" ca="1" si="84"/>
        <v>#N/A</v>
      </c>
      <c r="AE177" s="324">
        <f t="shared" ca="1" si="63"/>
        <v>1200.4031468750563</v>
      </c>
      <c r="AG177" s="306">
        <f t="shared" ca="1" si="85"/>
        <v>-7.8309586727637921</v>
      </c>
      <c r="AH177" s="304">
        <f t="shared" ca="1" si="86"/>
        <v>-0.79144942137081709</v>
      </c>
    </row>
    <row r="178" spans="1:34" x14ac:dyDescent="0.2">
      <c r="A178" s="347">
        <f t="shared" ca="1" si="64"/>
        <v>0.1</v>
      </c>
      <c r="B178" s="304">
        <f t="shared" ca="1" si="65"/>
        <v>12.999999999999952</v>
      </c>
      <c r="D178" s="306">
        <f t="shared" ca="1" si="66"/>
        <v>-0.5375400719488348</v>
      </c>
      <c r="E178" s="307">
        <f t="shared" ca="1" si="67"/>
        <v>-10.341982567794934</v>
      </c>
      <c r="F178" s="304">
        <f t="shared" ca="1" si="68"/>
        <v>10.35594287168122</v>
      </c>
      <c r="G178" s="306">
        <f t="shared" ca="1" si="69"/>
        <v>24.076311690053448</v>
      </c>
      <c r="H178" s="307">
        <f t="shared" ca="1" si="70"/>
        <v>22.846392196957829</v>
      </c>
      <c r="I178" s="304">
        <f t="shared" ca="1" si="71"/>
        <v>33.190758066272302</v>
      </c>
      <c r="J178" s="306">
        <f t="shared" ca="1" si="72"/>
        <v>374.92267585435457</v>
      </c>
      <c r="K178" s="307">
        <f t="shared" ca="1" si="73"/>
        <v>1202.739496007591</v>
      </c>
      <c r="L178" s="304">
        <f t="shared" ca="1" si="58"/>
        <v>1259.8211413237925</v>
      </c>
      <c r="M178" s="306">
        <f t="shared" ca="1" si="74"/>
        <v>0.75919255639063177</v>
      </c>
      <c r="N178" s="304">
        <f t="shared" ca="1" si="75"/>
        <v>43.498529318930956</v>
      </c>
      <c r="P178" s="310">
        <f t="shared" ca="1" si="76"/>
        <v>23</v>
      </c>
      <c r="Q178" s="304">
        <f t="shared" ca="1" si="77"/>
        <v>0</v>
      </c>
      <c r="R178" s="306">
        <f t="shared" ca="1" si="78"/>
        <v>0</v>
      </c>
      <c r="S178" s="307">
        <f t="shared" ca="1" si="79"/>
        <v>5.083000000000002</v>
      </c>
      <c r="T178" s="304">
        <f t="shared" ca="1" si="59"/>
        <v>49.86423000000002</v>
      </c>
      <c r="U178" s="311">
        <f t="shared" ca="1" si="60"/>
        <v>0</v>
      </c>
      <c r="V178" s="306">
        <f t="shared" ca="1" si="61"/>
        <v>1.0860221209493495</v>
      </c>
      <c r="W178" s="304">
        <f t="shared" ca="1" si="62"/>
        <v>3.673469625644155</v>
      </c>
      <c r="Y178" s="314" t="str">
        <f t="shared" ca="1" si="80"/>
        <v/>
      </c>
      <c r="Z178" s="315" t="str">
        <f t="shared" ca="1" si="81"/>
        <v/>
      </c>
      <c r="AA178" s="316" t="str">
        <f t="shared" ca="1" si="82"/>
        <v/>
      </c>
      <c r="AC178" s="310">
        <f t="shared" ca="1" si="83"/>
        <v>12.999999999999952</v>
      </c>
      <c r="AD178" s="323">
        <f t="shared" ca="1" si="84"/>
        <v>374.92267585435457</v>
      </c>
      <c r="AE178" s="324">
        <f t="shared" ca="1" si="63"/>
        <v>1202.739496007591</v>
      </c>
      <c r="AG178" s="306">
        <f t="shared" ca="1" si="85"/>
        <v>-7.6568563840801067</v>
      </c>
      <c r="AH178" s="304">
        <f t="shared" ca="1" si="86"/>
        <v>-0.75627692109996969</v>
      </c>
    </row>
    <row r="179" spans="1:34" x14ac:dyDescent="0.2">
      <c r="A179" s="347">
        <f t="shared" ca="1" si="64"/>
        <v>0.1</v>
      </c>
      <c r="B179" s="304">
        <f t="shared" ca="1" si="65"/>
        <v>13.099999999999952</v>
      </c>
      <c r="D179" s="306">
        <f t="shared" ca="1" si="66"/>
        <v>-0.52423876140249781</v>
      </c>
      <c r="E179" s="307">
        <f t="shared" ca="1" si="67"/>
        <v>-10.307458435579104</v>
      </c>
      <c r="F179" s="304">
        <f t="shared" ca="1" si="68"/>
        <v>10.320781253381337</v>
      </c>
      <c r="G179" s="306">
        <f t="shared" ca="1" si="69"/>
        <v>24.023887813913198</v>
      </c>
      <c r="H179" s="307">
        <f t="shared" ca="1" si="70"/>
        <v>21.81564635339992</v>
      </c>
      <c r="I179" s="304">
        <f t="shared" ca="1" si="71"/>
        <v>32.451034059211402</v>
      </c>
      <c r="J179" s="306">
        <f t="shared" ca="1" si="72"/>
        <v>377.32768582955288</v>
      </c>
      <c r="K179" s="307">
        <f t="shared" ca="1" si="73"/>
        <v>1204.972597935109</v>
      </c>
      <c r="L179" s="304">
        <f t="shared" ca="1" si="58"/>
        <v>1262.6698476909835</v>
      </c>
      <c r="M179" s="306">
        <f t="shared" ca="1" si="74"/>
        <v>0.73726208003958149</v>
      </c>
      <c r="N179" s="304">
        <f t="shared" ca="1" si="75"/>
        <v>42.242005581304312</v>
      </c>
      <c r="P179" s="310">
        <f t="shared" ca="1" si="76"/>
        <v>23</v>
      </c>
      <c r="Q179" s="304">
        <f t="shared" ca="1" si="77"/>
        <v>0</v>
      </c>
      <c r="R179" s="306">
        <f t="shared" ca="1" si="78"/>
        <v>0</v>
      </c>
      <c r="S179" s="307">
        <f t="shared" ca="1" si="79"/>
        <v>5.083000000000002</v>
      </c>
      <c r="T179" s="304">
        <f t="shared" ca="1" si="59"/>
        <v>49.86423000000002</v>
      </c>
      <c r="U179" s="311">
        <f t="shared" ca="1" si="60"/>
        <v>0</v>
      </c>
      <c r="V179" s="306">
        <f t="shared" ca="1" si="61"/>
        <v>1.0857787465271946</v>
      </c>
      <c r="W179" s="304">
        <f t="shared" ca="1" si="62"/>
        <v>3.5107657697942023</v>
      </c>
      <c r="Y179" s="314" t="str">
        <f t="shared" ca="1" si="80"/>
        <v/>
      </c>
      <c r="Z179" s="315" t="str">
        <f t="shared" ca="1" si="81"/>
        <v/>
      </c>
      <c r="AA179" s="316" t="str">
        <f t="shared" ca="1" si="82"/>
        <v/>
      </c>
      <c r="AC179" s="310" t="e">
        <f t="shared" ca="1" si="83"/>
        <v>#N/A</v>
      </c>
      <c r="AD179" s="323" t="e">
        <f t="shared" ca="1" si="84"/>
        <v>#N/A</v>
      </c>
      <c r="AE179" s="324">
        <f t="shared" ca="1" si="63"/>
        <v>1204.972597935109</v>
      </c>
      <c r="AG179" s="306">
        <f t="shared" ca="1" si="85"/>
        <v>-7.475272884614812</v>
      </c>
      <c r="AH179" s="304">
        <f t="shared" ca="1" si="86"/>
        <v>-0.72269715239900723</v>
      </c>
    </row>
    <row r="180" spans="1:34" x14ac:dyDescent="0.2">
      <c r="A180" s="347">
        <f t="shared" ca="1" si="64"/>
        <v>0.1</v>
      </c>
      <c r="B180" s="304">
        <f t="shared" ca="1" si="65"/>
        <v>13.199999999999951</v>
      </c>
      <c r="D180" s="306">
        <f t="shared" ca="1" si="66"/>
        <v>-0.51132437537292164</v>
      </c>
      <c r="E180" s="307">
        <f t="shared" ca="1" si="67"/>
        <v>-10.274324168986027</v>
      </c>
      <c r="F180" s="304">
        <f t="shared" ca="1" si="68"/>
        <v>10.287039892323783</v>
      </c>
      <c r="G180" s="306">
        <f t="shared" ca="1" si="69"/>
        <v>23.972755376375908</v>
      </c>
      <c r="H180" s="307">
        <f t="shared" ca="1" si="70"/>
        <v>20.788213936501318</v>
      </c>
      <c r="I180" s="304">
        <f t="shared" ca="1" si="71"/>
        <v>31.730786926978467</v>
      </c>
      <c r="J180" s="306">
        <f t="shared" ca="1" si="72"/>
        <v>379.72751798906734</v>
      </c>
      <c r="K180" s="307">
        <f t="shared" ca="1" si="73"/>
        <v>1207.102790949604</v>
      </c>
      <c r="L180" s="304">
        <f t="shared" ca="1" si="58"/>
        <v>1265.4209322737083</v>
      </c>
      <c r="M180" s="306">
        <f t="shared" ca="1" si="74"/>
        <v>0.71437234106378744</v>
      </c>
      <c r="N180" s="304">
        <f t="shared" ca="1" si="75"/>
        <v>40.93052014383521</v>
      </c>
      <c r="P180" s="310">
        <f t="shared" ca="1" si="76"/>
        <v>23</v>
      </c>
      <c r="Q180" s="304">
        <f t="shared" ca="1" si="77"/>
        <v>0</v>
      </c>
      <c r="R180" s="306">
        <f t="shared" ca="1" si="78"/>
        <v>0</v>
      </c>
      <c r="S180" s="307">
        <f t="shared" ca="1" si="79"/>
        <v>5.083000000000002</v>
      </c>
      <c r="T180" s="304">
        <f t="shared" ca="1" si="59"/>
        <v>49.86423000000002</v>
      </c>
      <c r="U180" s="311">
        <f t="shared" ca="1" si="60"/>
        <v>0</v>
      </c>
      <c r="V180" s="306">
        <f t="shared" ca="1" si="61"/>
        <v>1.0855466353900716</v>
      </c>
      <c r="W180" s="304">
        <f t="shared" ca="1" si="62"/>
        <v>3.3559355340457788</v>
      </c>
      <c r="Y180" s="314" t="str">
        <f t="shared" ca="1" si="80"/>
        <v/>
      </c>
      <c r="Z180" s="315" t="str">
        <f t="shared" ca="1" si="81"/>
        <v/>
      </c>
      <c r="AA180" s="316" t="str">
        <f t="shared" ca="1" si="82"/>
        <v/>
      </c>
      <c r="AC180" s="310" t="e">
        <f t="shared" ca="1" si="83"/>
        <v>#N/A</v>
      </c>
      <c r="AD180" s="323" t="e">
        <f t="shared" ca="1" si="84"/>
        <v>#N/A</v>
      </c>
      <c r="AE180" s="324">
        <f t="shared" ca="1" si="63"/>
        <v>1207.102790949604</v>
      </c>
      <c r="AG180" s="306">
        <f t="shared" ca="1" si="85"/>
        <v>-7.2855928593793609</v>
      </c>
      <c r="AH180" s="304">
        <f t="shared" ca="1" si="86"/>
        <v>-0.69068773751607337</v>
      </c>
    </row>
    <row r="181" spans="1:34" x14ac:dyDescent="0.2">
      <c r="A181" s="347">
        <f t="shared" ca="1" si="64"/>
        <v>0.1</v>
      </c>
      <c r="B181" s="304">
        <f t="shared" ca="1" si="65"/>
        <v>13.299999999999951</v>
      </c>
      <c r="D181" s="306">
        <f t="shared" ca="1" si="66"/>
        <v>-0.49880478492853114</v>
      </c>
      <c r="E181" s="307">
        <f t="shared" ca="1" si="67"/>
        <v>-10.242543544488145</v>
      </c>
      <c r="F181" s="304">
        <f t="shared" ca="1" si="68"/>
        <v>10.254682075725379</v>
      </c>
      <c r="G181" s="306">
        <f t="shared" ca="1" si="69"/>
        <v>23.922874897883055</v>
      </c>
      <c r="H181" s="307">
        <f t="shared" ca="1" si="70"/>
        <v>19.763959582052504</v>
      </c>
      <c r="I181" s="304">
        <f t="shared" ca="1" si="71"/>
        <v>31.030920736271558</v>
      </c>
      <c r="J181" s="306">
        <f t="shared" ca="1" si="72"/>
        <v>382.12229950278027</v>
      </c>
      <c r="K181" s="307">
        <f t="shared" ca="1" si="73"/>
        <v>1209.1303996255317</v>
      </c>
      <c r="L181" s="304">
        <f t="shared" ca="1" si="58"/>
        <v>1268.0748302351444</v>
      </c>
      <c r="M181" s="306">
        <f t="shared" ca="1" si="74"/>
        <v>0.69048582801638148</v>
      </c>
      <c r="N181" s="304">
        <f t="shared" ca="1" si="75"/>
        <v>39.561923758934675</v>
      </c>
      <c r="P181" s="310">
        <f t="shared" ca="1" si="76"/>
        <v>23</v>
      </c>
      <c r="Q181" s="304">
        <f t="shared" ca="1" si="77"/>
        <v>0</v>
      </c>
      <c r="R181" s="306">
        <f t="shared" ca="1" si="78"/>
        <v>0</v>
      </c>
      <c r="S181" s="307">
        <f t="shared" ca="1" si="79"/>
        <v>5.083000000000002</v>
      </c>
      <c r="T181" s="304">
        <f t="shared" ca="1" si="59"/>
        <v>49.86423000000002</v>
      </c>
      <c r="U181" s="311">
        <f t="shared" ca="1" si="60"/>
        <v>0</v>
      </c>
      <c r="V181" s="306">
        <f t="shared" ca="1" si="61"/>
        <v>1.0853257454093992</v>
      </c>
      <c r="W181" s="304">
        <f t="shared" ca="1" si="62"/>
        <v>3.2088755016573995</v>
      </c>
      <c r="Y181" s="314" t="str">
        <f t="shared" ca="1" si="80"/>
        <v/>
      </c>
      <c r="Z181" s="315" t="str">
        <f t="shared" ca="1" si="81"/>
        <v/>
      </c>
      <c r="AA181" s="316" t="str">
        <f t="shared" ca="1" si="82"/>
        <v/>
      </c>
      <c r="AC181" s="310" t="e">
        <f t="shared" ca="1" si="83"/>
        <v>#N/A</v>
      </c>
      <c r="AD181" s="323" t="e">
        <f t="shared" ca="1" si="84"/>
        <v>#N/A</v>
      </c>
      <c r="AE181" s="324">
        <f t="shared" ca="1" si="63"/>
        <v>1209.1303996255317</v>
      </c>
      <c r="AG181" s="306">
        <f t="shared" ca="1" si="85"/>
        <v>-7.0871835628887663</v>
      </c>
      <c r="AH181" s="304">
        <f t="shared" ca="1" si="86"/>
        <v>-0.66022733308002701</v>
      </c>
    </row>
    <row r="182" spans="1:34" x14ac:dyDescent="0.2">
      <c r="A182" s="347">
        <f t="shared" ca="1" si="64"/>
        <v>0.1</v>
      </c>
      <c r="B182" s="304">
        <f t="shared" ca="1" si="65"/>
        <v>13.399999999999951</v>
      </c>
      <c r="D182" s="306">
        <f t="shared" ca="1" si="66"/>
        <v>-0.48668892665975999</v>
      </c>
      <c r="E182" s="307">
        <f t="shared" ca="1" si="67"/>
        <v>-10.212079612780453</v>
      </c>
      <c r="F182" s="304">
        <f t="shared" ca="1" si="68"/>
        <v>10.223670384411824</v>
      </c>
      <c r="G182" s="306">
        <f t="shared" ca="1" si="69"/>
        <v>23.874206005217079</v>
      </c>
      <c r="H182" s="307">
        <f t="shared" ca="1" si="70"/>
        <v>18.74275162077446</v>
      </c>
      <c r="I182" s="304">
        <f t="shared" ca="1" si="71"/>
        <v>30.352404364359455</v>
      </c>
      <c r="J182" s="306">
        <f t="shared" ca="1" si="72"/>
        <v>384.51215354793527</v>
      </c>
      <c r="K182" s="307">
        <f t="shared" ca="1" si="73"/>
        <v>1211.055735185673</v>
      </c>
      <c r="L182" s="304">
        <f t="shared" ca="1" si="58"/>
        <v>1270.6319647923949</v>
      </c>
      <c r="M182" s="306">
        <f t="shared" ca="1" si="74"/>
        <v>0.66556631423468138</v>
      </c>
      <c r="N182" s="304">
        <f t="shared" ca="1" si="75"/>
        <v>38.134140791725166</v>
      </c>
      <c r="P182" s="310">
        <f t="shared" ca="1" si="76"/>
        <v>23</v>
      </c>
      <c r="Q182" s="304">
        <f t="shared" ca="1" si="77"/>
        <v>0</v>
      </c>
      <c r="R182" s="306">
        <f t="shared" ca="1" si="78"/>
        <v>0</v>
      </c>
      <c r="S182" s="307">
        <f t="shared" ca="1" si="79"/>
        <v>5.083000000000002</v>
      </c>
      <c r="T182" s="304">
        <f t="shared" ca="1" si="59"/>
        <v>49.86423000000002</v>
      </c>
      <c r="U182" s="311">
        <f t="shared" ca="1" si="60"/>
        <v>0</v>
      </c>
      <c r="V182" s="306">
        <f t="shared" ca="1" si="61"/>
        <v>1.0851160362667387</v>
      </c>
      <c r="W182" s="304">
        <f t="shared" ca="1" si="62"/>
        <v>3.0694871454073169</v>
      </c>
      <c r="Y182" s="314" t="str">
        <f t="shared" ca="1" si="80"/>
        <v/>
      </c>
      <c r="Z182" s="315" t="str">
        <f t="shared" ca="1" si="81"/>
        <v/>
      </c>
      <c r="AA182" s="316" t="str">
        <f t="shared" ca="1" si="82"/>
        <v/>
      </c>
      <c r="AC182" s="310" t="e">
        <f t="shared" ca="1" si="83"/>
        <v>#N/A</v>
      </c>
      <c r="AD182" s="323" t="e">
        <f t="shared" ca="1" si="84"/>
        <v>#N/A</v>
      </c>
      <c r="AE182" s="324">
        <f t="shared" ca="1" si="63"/>
        <v>1211.055735185673</v>
      </c>
      <c r="AG182" s="306">
        <f t="shared" ca="1" si="85"/>
        <v>-6.8794003515607924</v>
      </c>
      <c r="AH182" s="304">
        <f t="shared" ca="1" si="86"/>
        <v>-0.63129559347971642</v>
      </c>
    </row>
    <row r="183" spans="1:34" x14ac:dyDescent="0.2">
      <c r="A183" s="347">
        <f t="shared" ca="1" si="64"/>
        <v>0.1</v>
      </c>
      <c r="B183" s="304">
        <f t="shared" ca="1" si="65"/>
        <v>13.49999999999995</v>
      </c>
      <c r="D183" s="306">
        <f t="shared" ca="1" si="66"/>
        <v>-0.47498680677453364</v>
      </c>
      <c r="E183" s="307">
        <f t="shared" ca="1" si="67"/>
        <v>-10.182894484556867</v>
      </c>
      <c r="F183" s="304">
        <f t="shared" ca="1" si="68"/>
        <v>10.193966477786187</v>
      </c>
      <c r="G183" s="306">
        <f t="shared" ca="1" si="69"/>
        <v>23.826707324539626</v>
      </c>
      <c r="H183" s="307">
        <f t="shared" ca="1" si="70"/>
        <v>17.724462172318773</v>
      </c>
      <c r="I183" s="304">
        <f t="shared" ca="1" si="71"/>
        <v>29.69627150379706</v>
      </c>
      <c r="J183" s="306">
        <f t="shared" ca="1" si="72"/>
        <v>386.8971992144231</v>
      </c>
      <c r="K183" s="307">
        <f t="shared" ca="1" si="73"/>
        <v>1212.8790958753277</v>
      </c>
      <c r="L183" s="304">
        <f t="shared" ca="1" si="58"/>
        <v>1273.092747591988</v>
      </c>
      <c r="M183" s="306">
        <f t="shared" ca="1" si="74"/>
        <v>0.63957957422164302</v>
      </c>
      <c r="N183" s="304">
        <f t="shared" ca="1" si="75"/>
        <v>36.645210265674329</v>
      </c>
      <c r="P183" s="310">
        <f t="shared" ca="1" si="76"/>
        <v>23</v>
      </c>
      <c r="Q183" s="304">
        <f t="shared" ca="1" si="77"/>
        <v>0</v>
      </c>
      <c r="R183" s="306">
        <f t="shared" ca="1" si="78"/>
        <v>0</v>
      </c>
      <c r="S183" s="307">
        <f t="shared" ca="1" si="79"/>
        <v>5.083000000000002</v>
      </c>
      <c r="T183" s="304">
        <f t="shared" ca="1" si="59"/>
        <v>49.86423000000002</v>
      </c>
      <c r="U183" s="311">
        <f t="shared" ca="1" si="60"/>
        <v>0</v>
      </c>
      <c r="V183" s="306">
        <f t="shared" ca="1" si="61"/>
        <v>1.0849174694078965</v>
      </c>
      <c r="W183" s="304">
        <f t="shared" ca="1" si="62"/>
        <v>2.9376766487288037</v>
      </c>
      <c r="Y183" s="314" t="str">
        <f t="shared" ca="1" si="80"/>
        <v/>
      </c>
      <c r="Z183" s="315" t="str">
        <f t="shared" ca="1" si="81"/>
        <v/>
      </c>
      <c r="AA183" s="316" t="str">
        <f t="shared" ca="1" si="82"/>
        <v/>
      </c>
      <c r="AC183" s="310" t="e">
        <f t="shared" ca="1" si="83"/>
        <v>#N/A</v>
      </c>
      <c r="AD183" s="323" t="e">
        <f t="shared" ca="1" si="84"/>
        <v>#N/A</v>
      </c>
      <c r="AE183" s="324">
        <f t="shared" ca="1" si="63"/>
        <v>1212.8790958753277</v>
      </c>
      <c r="AG183" s="306">
        <f t="shared" ca="1" si="85"/>
        <v>-6.6615940059339032</v>
      </c>
      <c r="AH183" s="304">
        <f t="shared" ca="1" si="86"/>
        <v>-0.60387313503980244</v>
      </c>
    </row>
    <row r="184" spans="1:34" x14ac:dyDescent="0.2">
      <c r="A184" s="347">
        <f t="shared" ca="1" si="64"/>
        <v>0.1</v>
      </c>
      <c r="B184" s="304">
        <f t="shared" ca="1" si="65"/>
        <v>13.59999999999995</v>
      </c>
      <c r="D184" s="306">
        <f t="shared" ca="1" si="66"/>
        <v>-0.46370949259631189</v>
      </c>
      <c r="E184" s="307">
        <f t="shared" ca="1" si="67"/>
        <v>-10.154949104738595</v>
      </c>
      <c r="F184" s="304">
        <f t="shared" ca="1" si="68"/>
        <v>10.165530867266849</v>
      </c>
      <c r="G184" s="306">
        <f t="shared" ca="1" si="69"/>
        <v>23.780336375279994</v>
      </c>
      <c r="H184" s="307">
        <f t="shared" ca="1" si="70"/>
        <v>16.708967261844915</v>
      </c>
      <c r="I184" s="304">
        <f t="shared" ca="1" si="71"/>
        <v>29.063619614199297</v>
      </c>
      <c r="J184" s="306">
        <f t="shared" ca="1" si="72"/>
        <v>389.27755139941405</v>
      </c>
      <c r="K184" s="307">
        <f t="shared" ca="1" si="73"/>
        <v>1214.6007673470358</v>
      </c>
      <c r="L184" s="304">
        <f t="shared" ca="1" si="58"/>
        <v>1275.4575790921201</v>
      </c>
      <c r="M184" s="306">
        <f t="shared" ca="1" si="74"/>
        <v>0.61249422036551204</v>
      </c>
      <c r="N184" s="304">
        <f t="shared" ca="1" si="75"/>
        <v>35.093333803099632</v>
      </c>
      <c r="P184" s="310">
        <f t="shared" ca="1" si="76"/>
        <v>23</v>
      </c>
      <c r="Q184" s="304">
        <f t="shared" ca="1" si="77"/>
        <v>0</v>
      </c>
      <c r="R184" s="306">
        <f t="shared" ca="1" si="78"/>
        <v>0</v>
      </c>
      <c r="S184" s="307">
        <f t="shared" ca="1" si="79"/>
        <v>5.083000000000002</v>
      </c>
      <c r="T184" s="304">
        <f t="shared" ca="1" si="59"/>
        <v>49.86423000000002</v>
      </c>
      <c r="U184" s="311">
        <f t="shared" ca="1" si="60"/>
        <v>0</v>
      </c>
      <c r="V184" s="306">
        <f t="shared" ca="1" si="61"/>
        <v>1.0847300079961688</v>
      </c>
      <c r="W184" s="304">
        <f t="shared" ca="1" si="62"/>
        <v>2.8133547292419157</v>
      </c>
      <c r="Y184" s="314" t="str">
        <f t="shared" ca="1" si="80"/>
        <v/>
      </c>
      <c r="Z184" s="315" t="str">
        <f t="shared" ca="1" si="81"/>
        <v/>
      </c>
      <c r="AA184" s="316" t="str">
        <f t="shared" ca="1" si="82"/>
        <v/>
      </c>
      <c r="AC184" s="310" t="e">
        <f t="shared" ca="1" si="83"/>
        <v>#N/A</v>
      </c>
      <c r="AD184" s="323" t="e">
        <f t="shared" ca="1" si="84"/>
        <v>#N/A</v>
      </c>
      <c r="AE184" s="324">
        <f t="shared" ca="1" si="63"/>
        <v>1214.6007673470358</v>
      </c>
      <c r="AG184" s="306">
        <f t="shared" ca="1" si="85"/>
        <v>-6.4331201177237949</v>
      </c>
      <c r="AH184" s="304">
        <f t="shared" ca="1" si="86"/>
        <v>-0.57794150083195017</v>
      </c>
    </row>
    <row r="185" spans="1:34" x14ac:dyDescent="0.2">
      <c r="A185" s="347">
        <f t="shared" ca="1" si="64"/>
        <v>0.1</v>
      </c>
      <c r="B185" s="304">
        <f t="shared" ca="1" si="65"/>
        <v>13.69999999999995</v>
      </c>
      <c r="D185" s="306">
        <f t="shared" ca="1" si="66"/>
        <v>-0.45286908815996624</v>
      </c>
      <c r="E185" s="307">
        <f t="shared" ca="1" si="67"/>
        <v>-10.128203016498642</v>
      </c>
      <c r="F185" s="304">
        <f t="shared" ca="1" si="68"/>
        <v>10.138322679537429</v>
      </c>
      <c r="G185" s="306">
        <f t="shared" ca="1" si="69"/>
        <v>23.735049466463998</v>
      </c>
      <c r="H185" s="307">
        <f t="shared" ca="1" si="70"/>
        <v>15.696146960195051</v>
      </c>
      <c r="I185" s="304">
        <f t="shared" ca="1" si="71"/>
        <v>28.45560757691765</v>
      </c>
      <c r="J185" s="306">
        <f t="shared" ca="1" si="72"/>
        <v>391.65332069150128</v>
      </c>
      <c r="K185" s="307">
        <f t="shared" ca="1" si="73"/>
        <v>1216.2210230581377</v>
      </c>
      <c r="L185" s="304">
        <f t="shared" ca="1" si="58"/>
        <v>1277.7268489537437</v>
      </c>
      <c r="M185" s="306">
        <f t="shared" ca="1" si="74"/>
        <v>0.58428266391499339</v>
      </c>
      <c r="N185" s="304">
        <f t="shared" ca="1" si="75"/>
        <v>33.476930684989846</v>
      </c>
      <c r="P185" s="310">
        <f t="shared" ca="1" si="76"/>
        <v>23</v>
      </c>
      <c r="Q185" s="304">
        <f t="shared" ca="1" si="77"/>
        <v>0</v>
      </c>
      <c r="R185" s="306">
        <f t="shared" ca="1" si="78"/>
        <v>0</v>
      </c>
      <c r="S185" s="307">
        <f t="shared" ca="1" si="79"/>
        <v>5.083000000000002</v>
      </c>
      <c r="T185" s="304">
        <f t="shared" ca="1" si="59"/>
        <v>49.86423000000002</v>
      </c>
      <c r="U185" s="311">
        <f t="shared" ca="1" si="60"/>
        <v>0</v>
      </c>
      <c r="V185" s="306">
        <f t="shared" ca="1" si="61"/>
        <v>1.0845536168644736</v>
      </c>
      <c r="W185" s="304">
        <f t="shared" ca="1" si="62"/>
        <v>2.6964364638364344</v>
      </c>
      <c r="Y185" s="314" t="str">
        <f t="shared" ca="1" si="80"/>
        <v/>
      </c>
      <c r="Z185" s="315" t="str">
        <f t="shared" ca="1" si="81"/>
        <v/>
      </c>
      <c r="AA185" s="316" t="str">
        <f t="shared" ca="1" si="82"/>
        <v/>
      </c>
      <c r="AC185" s="310" t="e">
        <f t="shared" ca="1" si="83"/>
        <v>#N/A</v>
      </c>
      <c r="AD185" s="323" t="e">
        <f t="shared" ca="1" si="84"/>
        <v>#N/A</v>
      </c>
      <c r="AE185" s="324">
        <f t="shared" ca="1" si="63"/>
        <v>1216.2210230581377</v>
      </c>
      <c r="AG185" s="306">
        <f t="shared" ca="1" si="85"/>
        <v>-6.1933508029558659</v>
      </c>
      <c r="AH185" s="304">
        <f t="shared" ca="1" si="86"/>
        <v>-0.55348312595748861</v>
      </c>
    </row>
    <row r="186" spans="1:34" x14ac:dyDescent="0.2">
      <c r="A186" s="347">
        <f t="shared" ca="1" si="64"/>
        <v>0.1</v>
      </c>
      <c r="B186" s="304">
        <f t="shared" ca="1" si="65"/>
        <v>13.799999999999949</v>
      </c>
      <c r="D186" s="306">
        <f t="shared" ca="1" si="66"/>
        <v>-0.44247869025164277</v>
      </c>
      <c r="E186" s="307">
        <f t="shared" ca="1" si="67"/>
        <v>-10.102614117310248</v>
      </c>
      <c r="F186" s="304">
        <f t="shared" ca="1" si="68"/>
        <v>10.112299411835229</v>
      </c>
      <c r="G186" s="306">
        <f t="shared" ca="1" si="69"/>
        <v>23.690801597438835</v>
      </c>
      <c r="H186" s="307">
        <f t="shared" ca="1" si="70"/>
        <v>14.685885548464027</v>
      </c>
      <c r="I186" s="304">
        <f t="shared" ca="1" si="71"/>
        <v>27.873451789683223</v>
      </c>
      <c r="J186" s="306">
        <f t="shared" ca="1" si="72"/>
        <v>394.02461324469641</v>
      </c>
      <c r="K186" s="307">
        <f t="shared" ca="1" si="73"/>
        <v>1217.7401246835707</v>
      </c>
      <c r="L186" s="304">
        <f t="shared" ca="1" si="58"/>
        <v>1279.9009364427352</v>
      </c>
      <c r="M186" s="306">
        <f t="shared" ca="1" si="74"/>
        <v>0.55492219891376637</v>
      </c>
      <c r="N186" s="304">
        <f t="shared" ca="1" si="75"/>
        <v>31.79469995587797</v>
      </c>
      <c r="P186" s="310">
        <f t="shared" ca="1" si="76"/>
        <v>23</v>
      </c>
      <c r="Q186" s="304">
        <f t="shared" ca="1" si="77"/>
        <v>0</v>
      </c>
      <c r="R186" s="306">
        <f t="shared" ca="1" si="78"/>
        <v>0</v>
      </c>
      <c r="S186" s="307">
        <f t="shared" ca="1" si="79"/>
        <v>5.083000000000002</v>
      </c>
      <c r="T186" s="304">
        <f t="shared" ca="1" si="59"/>
        <v>49.86423000000002</v>
      </c>
      <c r="U186" s="311">
        <f t="shared" ca="1" si="60"/>
        <v>0</v>
      </c>
      <c r="V186" s="306">
        <f t="shared" ca="1" si="61"/>
        <v>1.0843882624660885</v>
      </c>
      <c r="W186" s="304">
        <f t="shared" ca="1" si="62"/>
        <v>2.5868411144521466</v>
      </c>
      <c r="Y186" s="314" t="str">
        <f t="shared" ca="1" si="80"/>
        <v/>
      </c>
      <c r="Z186" s="315" t="str">
        <f t="shared" ca="1" si="81"/>
        <v/>
      </c>
      <c r="AA186" s="316" t="str">
        <f t="shared" ca="1" si="82"/>
        <v/>
      </c>
      <c r="AC186" s="310" t="e">
        <f t="shared" ca="1" si="83"/>
        <v>#N/A</v>
      </c>
      <c r="AD186" s="323" t="e">
        <f t="shared" ca="1" si="84"/>
        <v>#N/A</v>
      </c>
      <c r="AE186" s="324">
        <f t="shared" ca="1" si="63"/>
        <v>1217.7401246835707</v>
      </c>
      <c r="AG186" s="306">
        <f t="shared" ca="1" si="85"/>
        <v>-5.9416889627607148</v>
      </c>
      <c r="AH186" s="304">
        <f t="shared" ca="1" si="86"/>
        <v>-0.53048130313524167</v>
      </c>
    </row>
    <row r="187" spans="1:34" x14ac:dyDescent="0.2">
      <c r="A187" s="347">
        <f t="shared" ca="1" si="64"/>
        <v>0.1</v>
      </c>
      <c r="B187" s="304">
        <f t="shared" ca="1" si="65"/>
        <v>13.899999999999949</v>
      </c>
      <c r="D187" s="306">
        <f t="shared" ca="1" si="66"/>
        <v>-0.43255232097859608</v>
      </c>
      <c r="E187" s="307">
        <f t="shared" ca="1" si="67"/>
        <v>-10.078138410322971</v>
      </c>
      <c r="F187" s="304">
        <f t="shared" ca="1" si="68"/>
        <v>10.087416682580887</v>
      </c>
      <c r="G187" s="306">
        <f t="shared" ca="1" si="69"/>
        <v>23.647546365340975</v>
      </c>
      <c r="H187" s="307">
        <f t="shared" ca="1" si="70"/>
        <v>13.67807170743173</v>
      </c>
      <c r="I187" s="304">
        <f t="shared" ca="1" si="71"/>
        <v>27.318420428981533</v>
      </c>
      <c r="J187" s="306">
        <f t="shared" ca="1" si="72"/>
        <v>396.39153064283539</v>
      </c>
      <c r="K187" s="307">
        <f t="shared" ca="1" si="73"/>
        <v>1219.1583225463655</v>
      </c>
      <c r="L187" s="304">
        <f t="shared" ca="1" si="58"/>
        <v>1281.9802108454865</v>
      </c>
      <c r="M187" s="306">
        <f t="shared" ca="1" si="74"/>
        <v>0.52439620065865145</v>
      </c>
      <c r="N187" s="304">
        <f t="shared" ca="1" si="75"/>
        <v>30.04568909043617</v>
      </c>
      <c r="P187" s="310">
        <f t="shared" ca="1" si="76"/>
        <v>23</v>
      </c>
      <c r="Q187" s="304">
        <f t="shared" ca="1" si="77"/>
        <v>0</v>
      </c>
      <c r="R187" s="306">
        <f t="shared" ca="1" si="78"/>
        <v>0</v>
      </c>
      <c r="S187" s="307">
        <f t="shared" ca="1" si="79"/>
        <v>5.083000000000002</v>
      </c>
      <c r="T187" s="304">
        <f t="shared" ca="1" si="59"/>
        <v>49.86423000000002</v>
      </c>
      <c r="U187" s="311">
        <f t="shared" ca="1" si="60"/>
        <v>0</v>
      </c>
      <c r="V187" s="306">
        <f t="shared" ca="1" si="61"/>
        <v>1.0842339128237319</v>
      </c>
      <c r="W187" s="304">
        <f t="shared" ca="1" si="62"/>
        <v>2.484491953700561</v>
      </c>
      <c r="Y187" s="314" t="str">
        <f t="shared" ca="1" si="80"/>
        <v/>
      </c>
      <c r="Z187" s="315" t="str">
        <f t="shared" ca="1" si="81"/>
        <v/>
      </c>
      <c r="AA187" s="316" t="str">
        <f t="shared" ca="1" si="82"/>
        <v/>
      </c>
      <c r="AC187" s="310" t="e">
        <f t="shared" ca="1" si="83"/>
        <v>#N/A</v>
      </c>
      <c r="AD187" s="323" t="e">
        <f t="shared" ca="1" si="84"/>
        <v>#N/A</v>
      </c>
      <c r="AE187" s="324">
        <f t="shared" ca="1" si="63"/>
        <v>1219.1583225463655</v>
      </c>
      <c r="AG187" s="306">
        <f t="shared" ca="1" si="85"/>
        <v>-5.677585239405917</v>
      </c>
      <c r="AH187" s="304">
        <f t="shared" ca="1" si="86"/>
        <v>-0.50892014842654842</v>
      </c>
    </row>
    <row r="188" spans="1:34" x14ac:dyDescent="0.2">
      <c r="A188" s="347">
        <f t="shared" ca="1" si="64"/>
        <v>0.1</v>
      </c>
      <c r="B188" s="304">
        <f t="shared" ca="1" si="65"/>
        <v>13.999999999999948</v>
      </c>
      <c r="D188" s="306">
        <f t="shared" ca="1" si="66"/>
        <v>-0.42310483284225753</v>
      </c>
      <c r="E188" s="307">
        <f t="shared" ca="1" si="67"/>
        <v>-10.054729755635849</v>
      </c>
      <c r="F188" s="304">
        <f t="shared" ca="1" si="68"/>
        <v>10.063627981918023</v>
      </c>
      <c r="G188" s="306">
        <f t="shared" ca="1" si="69"/>
        <v>23.60523588205675</v>
      </c>
      <c r="H188" s="307">
        <f t="shared" ca="1" si="70"/>
        <v>12.672598731868145</v>
      </c>
      <c r="I188" s="304">
        <f t="shared" ca="1" si="71"/>
        <v>26.791825612796259</v>
      </c>
      <c r="J188" s="306">
        <f t="shared" ca="1" si="72"/>
        <v>398.75416975520528</v>
      </c>
      <c r="K188" s="307">
        <f t="shared" ca="1" si="73"/>
        <v>1220.4758560683306</v>
      </c>
      <c r="L188" s="304">
        <f t="shared" ca="1" si="58"/>
        <v>1283.9650319003581</v>
      </c>
      <c r="M188" s="306">
        <f t="shared" ca="1" si="74"/>
        <v>0.49269542102555447</v>
      </c>
      <c r="N188" s="304">
        <f t="shared" ca="1" si="75"/>
        <v>28.229368210185434</v>
      </c>
      <c r="P188" s="310">
        <f t="shared" ca="1" si="76"/>
        <v>23</v>
      </c>
      <c r="Q188" s="304">
        <f t="shared" ca="1" si="77"/>
        <v>0</v>
      </c>
      <c r="R188" s="306">
        <f t="shared" ca="1" si="78"/>
        <v>0</v>
      </c>
      <c r="S188" s="307">
        <f t="shared" ca="1" si="79"/>
        <v>5.083000000000002</v>
      </c>
      <c r="T188" s="304">
        <f t="shared" ca="1" si="59"/>
        <v>49.86423000000002</v>
      </c>
      <c r="U188" s="311">
        <f t="shared" ca="1" si="60"/>
        <v>0</v>
      </c>
      <c r="V188" s="306">
        <f t="shared" ca="1" si="61"/>
        <v>1.0840905374766927</v>
      </c>
      <c r="W188" s="304">
        <f t="shared" ca="1" si="62"/>
        <v>2.3893160894795433</v>
      </c>
      <c r="Y188" s="314" t="str">
        <f t="shared" ca="1" si="80"/>
        <v/>
      </c>
      <c r="Z188" s="315" t="str">
        <f t="shared" ca="1" si="81"/>
        <v/>
      </c>
      <c r="AA188" s="316" t="str">
        <f t="shared" ca="1" si="82"/>
        <v/>
      </c>
      <c r="AC188" s="310">
        <f t="shared" ca="1" si="83"/>
        <v>13.999999999999948</v>
      </c>
      <c r="AD188" s="323">
        <f t="shared" ca="1" si="84"/>
        <v>398.75416975520528</v>
      </c>
      <c r="AE188" s="324">
        <f t="shared" ca="1" si="63"/>
        <v>1220.4758560683306</v>
      </c>
      <c r="AG188" s="306">
        <f t="shared" ca="1" si="85"/>
        <v>-5.4005576981294041</v>
      </c>
      <c r="AH188" s="304">
        <f t="shared" ca="1" si="86"/>
        <v>-0.48878456692908911</v>
      </c>
    </row>
    <row r="189" spans="1:34" x14ac:dyDescent="0.2">
      <c r="A189" s="347">
        <f t="shared" ca="1" si="64"/>
        <v>0.1</v>
      </c>
      <c r="B189" s="304">
        <f t="shared" ca="1" si="65"/>
        <v>14.099999999999948</v>
      </c>
      <c r="D189" s="306">
        <f t="shared" ca="1" si="66"/>
        <v>-0.41415178239275435</v>
      </c>
      <c r="E189" s="307">
        <f t="shared" ca="1" si="67"/>
        <v>-10.032339627469719</v>
      </c>
      <c r="F189" s="304">
        <f t="shared" ca="1" si="68"/>
        <v>10.040884428164601</v>
      </c>
      <c r="G189" s="306">
        <f t="shared" ca="1" si="69"/>
        <v>23.563820703817473</v>
      </c>
      <c r="H189" s="307">
        <f t="shared" ca="1" si="70"/>
        <v>11.669364769121174</v>
      </c>
      <c r="I189" s="304">
        <f t="shared" ca="1" si="71"/>
        <v>26.295013220693832</v>
      </c>
      <c r="J189" s="306">
        <f t="shared" ca="1" si="72"/>
        <v>401.11262258449898</v>
      </c>
      <c r="K189" s="307">
        <f t="shared" ca="1" si="73"/>
        <v>1221.69295424338</v>
      </c>
      <c r="L189" s="304">
        <f t="shared" ca="1" si="58"/>
        <v>1285.8557502474887</v>
      </c>
      <c r="M189" s="306">
        <f t="shared" ca="1" si="74"/>
        <v>0.45981935173740912</v>
      </c>
      <c r="N189" s="304">
        <f t="shared" ca="1" si="75"/>
        <v>26.345708192995041</v>
      </c>
      <c r="P189" s="310">
        <f t="shared" ca="1" si="76"/>
        <v>23</v>
      </c>
      <c r="Q189" s="304">
        <f t="shared" ca="1" si="77"/>
        <v>0</v>
      </c>
      <c r="R189" s="306">
        <f t="shared" ca="1" si="78"/>
        <v>0</v>
      </c>
      <c r="S189" s="307">
        <f t="shared" ca="1" si="79"/>
        <v>5.083000000000002</v>
      </c>
      <c r="T189" s="304">
        <f t="shared" ca="1" si="59"/>
        <v>49.86423000000002</v>
      </c>
      <c r="U189" s="311">
        <f t="shared" ca="1" si="60"/>
        <v>0</v>
      </c>
      <c r="V189" s="306">
        <f t="shared" ca="1" si="61"/>
        <v>1.0839581074257423</v>
      </c>
      <c r="W189" s="304">
        <f t="shared" ca="1" si="62"/>
        <v>2.3012442877529891</v>
      </c>
      <c r="Y189" s="314" t="str">
        <f t="shared" ca="1" si="80"/>
        <v/>
      </c>
      <c r="Z189" s="315" t="str">
        <f t="shared" ca="1" si="81"/>
        <v/>
      </c>
      <c r="AA189" s="316" t="str">
        <f t="shared" ca="1" si="82"/>
        <v/>
      </c>
      <c r="AC189" s="310" t="e">
        <f t="shared" ca="1" si="83"/>
        <v>#N/A</v>
      </c>
      <c r="AD189" s="323" t="e">
        <f t="shared" ca="1" si="84"/>
        <v>#N/A</v>
      </c>
      <c r="AE189" s="324">
        <f t="shared" ca="1" si="63"/>
        <v>1221.69295424338</v>
      </c>
      <c r="AG189" s="306">
        <f t="shared" ca="1" si="85"/>
        <v>-5.11021409790406</v>
      </c>
      <c r="AH189" s="304">
        <f t="shared" ca="1" si="86"/>
        <v>-0.4700602182725836</v>
      </c>
    </row>
    <row r="190" spans="1:34" x14ac:dyDescent="0.2">
      <c r="A190" s="347">
        <f t="shared" ca="1" si="64"/>
        <v>0.1</v>
      </c>
      <c r="B190" s="304">
        <f t="shared" ca="1" si="65"/>
        <v>14.199999999999948</v>
      </c>
      <c r="D190" s="306">
        <f t="shared" ca="1" si="66"/>
        <v>-0.40570926894452253</v>
      </c>
      <c r="E190" s="307">
        <f t="shared" ca="1" si="67"/>
        <v>-10.010916884788557</v>
      </c>
      <c r="F190" s="304">
        <f t="shared" ca="1" si="68"/>
        <v>10.019134537725906</v>
      </c>
      <c r="G190" s="306">
        <f t="shared" ca="1" si="69"/>
        <v>23.52324977692302</v>
      </c>
      <c r="H190" s="307">
        <f t="shared" ca="1" si="70"/>
        <v>10.668273080642319</v>
      </c>
      <c r="I190" s="304">
        <f t="shared" ca="1" si="71"/>
        <v>25.829350177475746</v>
      </c>
      <c r="J190" s="306">
        <f t="shared" ca="1" si="72"/>
        <v>403.46697610853602</v>
      </c>
      <c r="K190" s="307">
        <f t="shared" ca="1" si="73"/>
        <v>1222.8098361358682</v>
      </c>
      <c r="L190" s="304">
        <f t="shared" ca="1" si="58"/>
        <v>1287.6527078994534</v>
      </c>
      <c r="M190" s="306">
        <f t="shared" ca="1" si="74"/>
        <v>0.42577761364166955</v>
      </c>
      <c r="N190" s="304">
        <f t="shared" ca="1" si="75"/>
        <v>24.395260272819449</v>
      </c>
      <c r="P190" s="310">
        <f t="shared" ca="1" si="76"/>
        <v>23</v>
      </c>
      <c r="Q190" s="304">
        <f t="shared" ca="1" si="77"/>
        <v>0</v>
      </c>
      <c r="R190" s="306">
        <f t="shared" ca="1" si="78"/>
        <v>0</v>
      </c>
      <c r="S190" s="307">
        <f t="shared" ca="1" si="79"/>
        <v>5.083000000000002</v>
      </c>
      <c r="T190" s="304">
        <f t="shared" ca="1" si="59"/>
        <v>49.86423000000002</v>
      </c>
      <c r="U190" s="311">
        <f t="shared" ca="1" si="60"/>
        <v>0</v>
      </c>
      <c r="V190" s="306">
        <f t="shared" ca="1" si="61"/>
        <v>1.0838365950755582</v>
      </c>
      <c r="W190" s="304">
        <f t="shared" ca="1" si="62"/>
        <v>2.2202107927053349</v>
      </c>
      <c r="Y190" s="314" t="str">
        <f t="shared" ca="1" si="80"/>
        <v/>
      </c>
      <c r="Z190" s="315" t="str">
        <f t="shared" ca="1" si="81"/>
        <v/>
      </c>
      <c r="AA190" s="316" t="str">
        <f t="shared" ca="1" si="82"/>
        <v/>
      </c>
      <c r="AC190" s="310" t="e">
        <f t="shared" ca="1" si="83"/>
        <v>#N/A</v>
      </c>
      <c r="AD190" s="323" t="e">
        <f t="shared" ca="1" si="84"/>
        <v>#N/A</v>
      </c>
      <c r="AE190" s="324">
        <f t="shared" ca="1" si="63"/>
        <v>1222.8098361358682</v>
      </c>
      <c r="AG190" s="306">
        <f t="shared" ca="1" si="85"/>
        <v>-4.8062763921250751</v>
      </c>
      <c r="AH190" s="304">
        <f t="shared" ca="1" si="86"/>
        <v>-0.45273348175348971</v>
      </c>
    </row>
    <row r="191" spans="1:34" x14ac:dyDescent="0.2">
      <c r="A191" s="347">
        <f t="shared" ca="1" si="64"/>
        <v>0.1</v>
      </c>
      <c r="B191" s="304">
        <f t="shared" ca="1" si="65"/>
        <v>14.299999999999947</v>
      </c>
      <c r="D191" s="306">
        <f t="shared" ca="1" si="66"/>
        <v>-0.39779373561090464</v>
      </c>
      <c r="E191" s="307">
        <f t="shared" ca="1" si="67"/>
        <v>-9.9904075644951593</v>
      </c>
      <c r="F191" s="304">
        <f t="shared" ca="1" si="68"/>
        <v>9.9983240175948183</v>
      </c>
      <c r="G191" s="306">
        <f t="shared" ca="1" si="69"/>
        <v>23.483470403361931</v>
      </c>
      <c r="H191" s="307">
        <f t="shared" ca="1" si="70"/>
        <v>9.6692323241928033</v>
      </c>
      <c r="I191" s="304">
        <f t="shared" ca="1" si="71"/>
        <v>25.39620908570393</v>
      </c>
      <c r="J191" s="306">
        <f t="shared" ca="1" si="72"/>
        <v>405.81731211755027</v>
      </c>
      <c r="K191" s="307">
        <f t="shared" ca="1" si="73"/>
        <v>1223.82671140611</v>
      </c>
      <c r="L191" s="304">
        <f t="shared" ca="1" si="58"/>
        <v>1289.3562387352097</v>
      </c>
      <c r="M191" s="306">
        <f t="shared" ca="1" si="74"/>
        <v>0.39059131601451719</v>
      </c>
      <c r="N191" s="304">
        <f t="shared" ca="1" si="75"/>
        <v>22.379233922092439</v>
      </c>
      <c r="P191" s="310">
        <f t="shared" ca="1" si="76"/>
        <v>23</v>
      </c>
      <c r="Q191" s="304">
        <f t="shared" ca="1" si="77"/>
        <v>0</v>
      </c>
      <c r="R191" s="306">
        <f t="shared" ca="1" si="78"/>
        <v>0</v>
      </c>
      <c r="S191" s="307">
        <f t="shared" ca="1" si="79"/>
        <v>5.083000000000002</v>
      </c>
      <c r="T191" s="304">
        <f t="shared" ca="1" si="59"/>
        <v>49.86423000000002</v>
      </c>
      <c r="U191" s="311">
        <f t="shared" ca="1" si="60"/>
        <v>0</v>
      </c>
      <c r="V191" s="306">
        <f t="shared" ca="1" si="61"/>
        <v>1.0837259741744132</v>
      </c>
      <c r="W191" s="304">
        <f t="shared" ca="1" si="62"/>
        <v>2.1461531435396783</v>
      </c>
      <c r="Y191" s="314" t="str">
        <f t="shared" ca="1" si="80"/>
        <v/>
      </c>
      <c r="Z191" s="315" t="str">
        <f t="shared" ca="1" si="81"/>
        <v/>
      </c>
      <c r="AA191" s="316" t="str">
        <f t="shared" ca="1" si="82"/>
        <v/>
      </c>
      <c r="AC191" s="310" t="e">
        <f t="shared" ca="1" si="83"/>
        <v>#N/A</v>
      </c>
      <c r="AD191" s="323" t="e">
        <f t="shared" ca="1" si="84"/>
        <v>#N/A</v>
      </c>
      <c r="AE191" s="324">
        <f t="shared" ca="1" si="63"/>
        <v>1223.82671140611</v>
      </c>
      <c r="AG191" s="306">
        <f t="shared" ca="1" si="85"/>
        <v>-4.48860682482528</v>
      </c>
      <c r="AH191" s="304">
        <f t="shared" ca="1" si="86"/>
        <v>-0.43679142095324297</v>
      </c>
    </row>
    <row r="192" spans="1:34" x14ac:dyDescent="0.2">
      <c r="A192" s="347">
        <f t="shared" ca="1" si="64"/>
        <v>0.1</v>
      </c>
      <c r="B192" s="304">
        <f t="shared" ca="1" si="65"/>
        <v>14.399999999999947</v>
      </c>
      <c r="D192" s="306">
        <f t="shared" ca="1" si="66"/>
        <v>-0.39042173114177359</v>
      </c>
      <c r="E192" s="307">
        <f t="shared" ca="1" si="67"/>
        <v>-9.9707547078000403</v>
      </c>
      <c r="F192" s="304">
        <f t="shared" ca="1" si="68"/>
        <v>9.9783955910388915</v>
      </c>
      <c r="G192" s="306">
        <f t="shared" ca="1" si="69"/>
        <v>23.444428230247755</v>
      </c>
      <c r="H192" s="307">
        <f t="shared" ca="1" si="70"/>
        <v>8.6721568534127993</v>
      </c>
      <c r="I192" s="304">
        <f t="shared" ca="1" si="71"/>
        <v>24.996950204643618</v>
      </c>
      <c r="J192" s="306">
        <f t="shared" ca="1" si="72"/>
        <v>408.16370704923077</v>
      </c>
      <c r="K192" s="307">
        <f t="shared" ca="1" si="73"/>
        <v>1224.7437808649902</v>
      </c>
      <c r="L192" s="304">
        <f t="shared" ca="1" si="58"/>
        <v>1290.9666690196309</v>
      </c>
      <c r="M192" s="306">
        <f t="shared" ca="1" si="74"/>
        <v>0.35429431596564964</v>
      </c>
      <c r="N192" s="304">
        <f t="shared" ca="1" si="75"/>
        <v>20.299569010306183</v>
      </c>
      <c r="P192" s="310">
        <f t="shared" ca="1" si="76"/>
        <v>23</v>
      </c>
      <c r="Q192" s="304">
        <f t="shared" ca="1" si="77"/>
        <v>0</v>
      </c>
      <c r="R192" s="306">
        <f t="shared" ca="1" si="78"/>
        <v>0</v>
      </c>
      <c r="S192" s="307">
        <f t="shared" ca="1" si="79"/>
        <v>5.083000000000002</v>
      </c>
      <c r="T192" s="304">
        <f t="shared" ca="1" si="59"/>
        <v>49.86423000000002</v>
      </c>
      <c r="U192" s="311">
        <f t="shared" ca="1" si="60"/>
        <v>0</v>
      </c>
      <c r="V192" s="306">
        <f t="shared" ca="1" si="61"/>
        <v>1.0836262197509108</v>
      </c>
      <c r="W192" s="304">
        <f t="shared" ca="1" si="62"/>
        <v>2.0790119872724939</v>
      </c>
      <c r="Y192" s="314" t="str">
        <f t="shared" ca="1" si="80"/>
        <v/>
      </c>
      <c r="Z192" s="315" t="str">
        <f t="shared" ca="1" si="81"/>
        <v/>
      </c>
      <c r="AA192" s="316" t="str">
        <f t="shared" ca="1" si="82"/>
        <v/>
      </c>
      <c r="AC192" s="310" t="e">
        <f t="shared" ca="1" si="83"/>
        <v>#N/A</v>
      </c>
      <c r="AD192" s="323" t="e">
        <f t="shared" ca="1" si="84"/>
        <v>#N/A</v>
      </c>
      <c r="AE192" s="324">
        <f t="shared" ca="1" si="63"/>
        <v>1224.7437808649902</v>
      </c>
      <c r="AG192" s="306">
        <f t="shared" ca="1" si="85"/>
        <v>-4.157234669515578</v>
      </c>
      <c r="AH192" s="304">
        <f t="shared" ca="1" si="86"/>
        <v>-0.42222174769617893</v>
      </c>
    </row>
    <row r="193" spans="1:34" x14ac:dyDescent="0.2">
      <c r="A193" s="347">
        <f t="shared" ca="1" si="64"/>
        <v>0.1</v>
      </c>
      <c r="B193" s="304">
        <f t="shared" ca="1" si="65"/>
        <v>14.499999999999947</v>
      </c>
      <c r="D193" s="306">
        <f t="shared" ca="1" si="66"/>
        <v>-0.38360963276868704</v>
      </c>
      <c r="E193" s="307">
        <f t="shared" ca="1" si="67"/>
        <v>-9.9518982315618185</v>
      </c>
      <c r="F193" s="304">
        <f t="shared" ca="1" si="68"/>
        <v>9.9592888682734859</v>
      </c>
      <c r="G193" s="306">
        <f t="shared" ca="1" si="69"/>
        <v>23.406067266970886</v>
      </c>
      <c r="H193" s="307">
        <f t="shared" ca="1" si="70"/>
        <v>7.6769670302566171</v>
      </c>
      <c r="I193" s="304">
        <f t="shared" ca="1" si="71"/>
        <v>24.632900919088137</v>
      </c>
      <c r="J193" s="306">
        <f t="shared" ca="1" si="72"/>
        <v>410.50623182409169</v>
      </c>
      <c r="K193" s="307">
        <f t="shared" ca="1" si="73"/>
        <v>1225.5612370591737</v>
      </c>
      <c r="L193" s="304">
        <f t="shared" ca="1" si="58"/>
        <v>1292.484317950677</v>
      </c>
      <c r="M193" s="306">
        <f t="shared" ca="1" si="74"/>
        <v>0.31693429581478522</v>
      </c>
      <c r="N193" s="304">
        <f t="shared" ca="1" si="75"/>
        <v>18.158997533137942</v>
      </c>
      <c r="P193" s="310">
        <f t="shared" ca="1" si="76"/>
        <v>23</v>
      </c>
      <c r="Q193" s="304">
        <f t="shared" ca="1" si="77"/>
        <v>0</v>
      </c>
      <c r="R193" s="306">
        <f t="shared" ca="1" si="78"/>
        <v>0</v>
      </c>
      <c r="S193" s="307">
        <f t="shared" ca="1" si="79"/>
        <v>5.083000000000002</v>
      </c>
      <c r="T193" s="304">
        <f t="shared" ca="1" si="59"/>
        <v>49.86423000000002</v>
      </c>
      <c r="U193" s="311">
        <f t="shared" ca="1" si="60"/>
        <v>0</v>
      </c>
      <c r="V193" s="306">
        <f t="shared" ca="1" si="61"/>
        <v>1.0835373080475967</v>
      </c>
      <c r="W193" s="304">
        <f t="shared" ca="1" si="62"/>
        <v>2.0187308869908707</v>
      </c>
      <c r="Y193" s="314" t="str">
        <f t="shared" ca="1" si="80"/>
        <v/>
      </c>
      <c r="Z193" s="315" t="str">
        <f t="shared" ca="1" si="81"/>
        <v/>
      </c>
      <c r="AA193" s="316" t="str">
        <f t="shared" ca="1" si="82"/>
        <v/>
      </c>
      <c r="AC193" s="310" t="e">
        <f t="shared" ca="1" si="83"/>
        <v>#N/A</v>
      </c>
      <c r="AD193" s="323" t="e">
        <f t="shared" ca="1" si="84"/>
        <v>#N/A</v>
      </c>
      <c r="AE193" s="324">
        <f t="shared" ca="1" si="63"/>
        <v>1225.5612370591737</v>
      </c>
      <c r="AG193" s="306">
        <f t="shared" ca="1" si="85"/>
        <v>-3.8123823177228839</v>
      </c>
      <c r="AH193" s="304">
        <f t="shared" ca="1" si="86"/>
        <v>-0.40901278521984913</v>
      </c>
    </row>
    <row r="194" spans="1:34" x14ac:dyDescent="0.2">
      <c r="A194" s="347">
        <f t="shared" ca="1" si="64"/>
        <v>0.1</v>
      </c>
      <c r="B194" s="304">
        <f t="shared" ca="1" si="65"/>
        <v>14.599999999999946</v>
      </c>
      <c r="D194" s="306">
        <f t="shared" ca="1" si="66"/>
        <v>-0.37737333247988858</v>
      </c>
      <c r="E194" s="307">
        <f t="shared" ca="1" si="67"/>
        <v>-9.9337748571129829</v>
      </c>
      <c r="F194" s="304">
        <f t="shared" ca="1" si="68"/>
        <v>9.9409402746358477</v>
      </c>
      <c r="G194" s="306">
        <f t="shared" ca="1" si="69"/>
        <v>23.368329933722897</v>
      </c>
      <c r="H194" s="307">
        <f t="shared" ca="1" si="70"/>
        <v>6.6835895445453186</v>
      </c>
      <c r="I194" s="304">
        <f t="shared" ca="1" si="71"/>
        <v>24.305333017494025</v>
      </c>
      <c r="J194" s="306">
        <f t="shared" ca="1" si="72"/>
        <v>412.84495168412639</v>
      </c>
      <c r="K194" s="307">
        <f t="shared" ca="1" si="73"/>
        <v>1226.2792648879138</v>
      </c>
      <c r="L194" s="304">
        <f t="shared" ca="1" si="58"/>
        <v>1293.9094982359125</v>
      </c>
      <c r="M194" s="306">
        <f t="shared" ca="1" si="74"/>
        <v>0.27857356789951676</v>
      </c>
      <c r="N194" s="304">
        <f t="shared" ca="1" si="75"/>
        <v>15.961089724543379</v>
      </c>
      <c r="P194" s="310">
        <f t="shared" ca="1" si="76"/>
        <v>23</v>
      </c>
      <c r="Q194" s="304">
        <f t="shared" ca="1" si="77"/>
        <v>0</v>
      </c>
      <c r="R194" s="306">
        <f t="shared" ca="1" si="78"/>
        <v>0</v>
      </c>
      <c r="S194" s="307">
        <f t="shared" ca="1" si="79"/>
        <v>5.083000000000002</v>
      </c>
      <c r="T194" s="304">
        <f t="shared" ca="1" si="59"/>
        <v>49.86423000000002</v>
      </c>
      <c r="U194" s="311">
        <f t="shared" ca="1" si="60"/>
        <v>0</v>
      </c>
      <c r="V194" s="306">
        <f t="shared" ca="1" si="61"/>
        <v>1.0834592164513175</v>
      </c>
      <c r="W194" s="304">
        <f t="shared" ca="1" si="62"/>
        <v>1.9652561251822229</v>
      </c>
      <c r="Y194" s="314" t="str">
        <f t="shared" ca="1" si="80"/>
        <v/>
      </c>
      <c r="Z194" s="315" t="str">
        <f t="shared" ca="1" si="81"/>
        <v/>
      </c>
      <c r="AA194" s="316" t="str">
        <f t="shared" ca="1" si="82"/>
        <v/>
      </c>
      <c r="AC194" s="310" t="e">
        <f t="shared" ca="1" si="83"/>
        <v>#N/A</v>
      </c>
      <c r="AD194" s="323" t="e">
        <f t="shared" ca="1" si="84"/>
        <v>#N/A</v>
      </c>
      <c r="AE194" s="324">
        <f t="shared" ca="1" si="63"/>
        <v>1226.2792648879138</v>
      </c>
      <c r="AG194" s="306">
        <f t="shared" ca="1" si="85"/>
        <v>-3.4544890976642533</v>
      </c>
      <c r="AH194" s="304">
        <f t="shared" ca="1" si="86"/>
        <v>-0.39715343045265983</v>
      </c>
    </row>
    <row r="195" spans="1:34" x14ac:dyDescent="0.2">
      <c r="A195" s="347">
        <f t="shared" ca="1" si="64"/>
        <v>0.1</v>
      </c>
      <c r="B195" s="304">
        <f t="shared" ca="1" si="65"/>
        <v>14.699999999999946</v>
      </c>
      <c r="D195" s="306">
        <f t="shared" ca="1" si="66"/>
        <v>-0.37172789180246552</v>
      </c>
      <c r="E195" s="307">
        <f t="shared" ca="1" si="67"/>
        <v>-9.916318109086669</v>
      </c>
      <c r="F195" s="304">
        <f t="shared" ca="1" si="68"/>
        <v>9.9232830487769572</v>
      </c>
      <c r="G195" s="306">
        <f t="shared" ca="1" si="69"/>
        <v>23.331157144542651</v>
      </c>
      <c r="H195" s="307">
        <f t="shared" ca="1" si="70"/>
        <v>5.6919577336366514</v>
      </c>
      <c r="I195" s="304">
        <f t="shared" ca="1" si="71"/>
        <v>24.015438295913938</v>
      </c>
      <c r="J195" s="306">
        <f t="shared" ca="1" si="72"/>
        <v>415.17992603803964</v>
      </c>
      <c r="K195" s="307">
        <f t="shared" ca="1" si="73"/>
        <v>1226.898042251823</v>
      </c>
      <c r="L195" s="304">
        <f t="shared" ca="1" si="58"/>
        <v>1295.2425166995979</v>
      </c>
      <c r="M195" s="306">
        <f t="shared" ca="1" si="74"/>
        <v>0.23928951393127673</v>
      </c>
      <c r="N195" s="304">
        <f t="shared" ca="1" si="75"/>
        <v>13.710279229999072</v>
      </c>
      <c r="P195" s="310">
        <f t="shared" ca="1" si="76"/>
        <v>23</v>
      </c>
      <c r="Q195" s="304">
        <f t="shared" ca="1" si="77"/>
        <v>0</v>
      </c>
      <c r="R195" s="306">
        <f t="shared" ca="1" si="78"/>
        <v>0</v>
      </c>
      <c r="S195" s="307">
        <f t="shared" ca="1" si="79"/>
        <v>5.083000000000002</v>
      </c>
      <c r="T195" s="304">
        <f t="shared" ca="1" si="59"/>
        <v>49.86423000000002</v>
      </c>
      <c r="U195" s="311">
        <f t="shared" ca="1" si="60"/>
        <v>0</v>
      </c>
      <c r="V195" s="306">
        <f t="shared" ca="1" si="61"/>
        <v>1.0833919234202867</v>
      </c>
      <c r="W195" s="304">
        <f t="shared" ca="1" si="62"/>
        <v>1.9185365019224885</v>
      </c>
      <c r="Y195" s="314" t="str">
        <f t="shared" ca="1" si="80"/>
        <v/>
      </c>
      <c r="Z195" s="315" t="str">
        <f t="shared" ca="1" si="81"/>
        <v/>
      </c>
      <c r="AA195" s="316" t="str">
        <f t="shared" ca="1" si="82"/>
        <v/>
      </c>
      <c r="AC195" s="310" t="e">
        <f t="shared" ca="1" si="83"/>
        <v>#N/A</v>
      </c>
      <c r="AD195" s="323" t="e">
        <f t="shared" ca="1" si="84"/>
        <v>#N/A</v>
      </c>
      <c r="AE195" s="324">
        <f t="shared" ca="1" si="63"/>
        <v>1226.898042251823</v>
      </c>
      <c r="AG195" s="306">
        <f t="shared" ca="1" si="85"/>
        <v>-3.0842309381866406</v>
      </c>
      <c r="AH195" s="304">
        <f t="shared" ca="1" si="86"/>
        <v>-0.3866331153220976</v>
      </c>
    </row>
    <row r="196" spans="1:34" x14ac:dyDescent="0.2">
      <c r="A196" s="347">
        <f t="shared" ca="1" si="64"/>
        <v>0.1</v>
      </c>
      <c r="B196" s="304">
        <f t="shared" ca="1" si="65"/>
        <v>14.799999999999946</v>
      </c>
      <c r="D196" s="306">
        <f t="shared" ca="1" si="66"/>
        <v>-0.36668717312102517</v>
      </c>
      <c r="E196" s="307">
        <f t="shared" ca="1" si="67"/>
        <v>-9.8994583958241353</v>
      </c>
      <c r="F196" s="304">
        <f t="shared" ca="1" si="68"/>
        <v>9.9062473224518506</v>
      </c>
      <c r="G196" s="306">
        <f t="shared" ca="1" si="69"/>
        <v>23.294488427230547</v>
      </c>
      <c r="H196" s="307">
        <f t="shared" ca="1" si="70"/>
        <v>4.7020118940542375</v>
      </c>
      <c r="I196" s="304">
        <f t="shared" ca="1" si="71"/>
        <v>23.764303207504433</v>
      </c>
      <c r="J196" s="306">
        <f t="shared" ca="1" si="72"/>
        <v>417.51120831662831</v>
      </c>
      <c r="K196" s="307">
        <f t="shared" ca="1" si="73"/>
        <v>1227.4177407332074</v>
      </c>
      <c r="L196" s="304">
        <f t="shared" ref="L196:L259" ca="1" si="87">SQRT(pos_x^2+pos_z^2)</f>
        <v>1296.4836749209849</v>
      </c>
      <c r="M196" s="306">
        <f t="shared" ca="1" si="74"/>
        <v>0.19917457191431923</v>
      </c>
      <c r="N196" s="304">
        <f t="shared" ca="1" si="75"/>
        <v>11.411862357015393</v>
      </c>
      <c r="P196" s="310">
        <f t="shared" ca="1" si="76"/>
        <v>23</v>
      </c>
      <c r="Q196" s="304">
        <f t="shared" ca="1" si="77"/>
        <v>0</v>
      </c>
      <c r="R196" s="306">
        <f t="shared" ca="1" si="78"/>
        <v>0</v>
      </c>
      <c r="S196" s="307">
        <f t="shared" ca="1" si="79"/>
        <v>5.083000000000002</v>
      </c>
      <c r="T196" s="304">
        <f t="shared" ref="T196:T259" ca="1" si="88">m*g</f>
        <v>49.86423000000002</v>
      </c>
      <c r="U196" s="311">
        <f t="shared" ref="U196:U259" ca="1" si="89">IF(pos_xz&lt;L_rampe,Poids*COS(Beta),0)</f>
        <v>0</v>
      </c>
      <c r="V196" s="306">
        <f t="shared" ref="V196:V259" ca="1" si="90">Rho_moyen*(20000-Alt_rampe-pos_z)/(20000+Alt_rampe+pos_z)</f>
        <v>1.083335408407877</v>
      </c>
      <c r="W196" s="304">
        <f t="shared" ref="W196:W259" ca="1" si="91">1/2*Rho*Sref*Cx*vit_xz^2</f>
        <v>1.8785231279153272</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1227.4177407332074</v>
      </c>
      <c r="AG196" s="306">
        <f t="shared" ca="1" si="85"/>
        <v>-2.7025338465275039</v>
      </c>
      <c r="AH196" s="304">
        <f t="shared" ca="1" si="86"/>
        <v>-0.37744176705144361</v>
      </c>
    </row>
    <row r="197" spans="1:34" x14ac:dyDescent="0.2">
      <c r="A197" s="347">
        <f t="shared" ref="A197:A260" ca="1" si="93">IF(B196+0.01&lt;=T_ini+ROUNDUP(Temps_fin_propu,0), 0.01, IF(K196&gt;0, 0.1, 0.0001))</f>
        <v>0.1</v>
      </c>
      <c r="B197" s="304">
        <f t="shared" ref="B197:B260" ca="1" si="94">B196+pas</f>
        <v>14.899999999999945</v>
      </c>
      <c r="D197" s="306">
        <f t="shared" ref="D197:D260" ca="1" si="95">IF(AND(L196&lt;L_rampe,Poussee&lt;Poids*SIN(M196)),0,(-W196+Poussee)/m*COS(M196)-U196/m*SIN(M196))</f>
        <v>-0.36226345858305609</v>
      </c>
      <c r="E197" s="307">
        <f t="shared" ref="E197:E260" ca="1" si="96">IF(AND(L196&lt;L_rampe,Poussee&lt;Poids*SIN(M196)),0,(-W196+Poussee)/m*SIN(M196)+U196/m*COS(M196)-Poids/m)</f>
        <v>-9.8831231808914755</v>
      </c>
      <c r="F197" s="304">
        <f t="shared" ref="F197:F260" ca="1" si="97">SQRT(acc_x^2+acc_z^2)</f>
        <v>9.8897602914377547</v>
      </c>
      <c r="G197" s="306">
        <f t="shared" ref="G197:G260" ca="1" si="98">G196+acc_x*pas</f>
        <v>23.258262081372241</v>
      </c>
      <c r="H197" s="307">
        <f t="shared" ref="H197:H260" ca="1" si="99">H196+acc_z*pas</f>
        <v>3.7136995759650899</v>
      </c>
      <c r="I197" s="304">
        <f t="shared" ref="I197:I260" ca="1" si="100">SQRT(vit_x^2+vit_z^2)</f>
        <v>23.552883466495583</v>
      </c>
      <c r="J197" s="306">
        <f t="shared" ref="J197:J260" ca="1" si="101">J196+0.5*(vit_x+G196)*pas*(K196&gt;=0)</f>
        <v>419.83884584205845</v>
      </c>
      <c r="K197" s="307">
        <f t="shared" ref="K197:K260" ca="1" si="102">K196+0.5*(vit_z+H196)*pas</f>
        <v>1227.8385263067084</v>
      </c>
      <c r="L197" s="304">
        <f t="shared" ca="1" si="87"/>
        <v>1297.6332699037202</v>
      </c>
      <c r="M197" s="306">
        <f t="shared" ref="M197:M260" ca="1" si="103">IF(AND(L196&gt;L_rampe,G197&gt;0),ATAN2(G197,H197),$M$4)</f>
        <v>0.15833569939463668</v>
      </c>
      <c r="N197" s="304">
        <f t="shared" ref="N197:N260" ca="1" si="104">DEGREES(Beta)</f>
        <v>9.0719673215647862</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5.083000000000002</v>
      </c>
      <c r="T197" s="304">
        <f t="shared" ca="1" si="88"/>
        <v>49.86423000000002</v>
      </c>
      <c r="U197" s="311">
        <f t="shared" ca="1" si="89"/>
        <v>0</v>
      </c>
      <c r="V197" s="306">
        <f t="shared" ca="1" si="90"/>
        <v>1.0832896517832702</v>
      </c>
      <c r="W197" s="304">
        <f t="shared" ca="1" si="91"/>
        <v>1.8451692126077681</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1227.8385263067084</v>
      </c>
      <c r="AG197" s="306">
        <f t="shared" ref="AG197:AG260" ca="1" si="114">IF(AND(L196&lt;L_rampe,Poussee&lt;Poids*SIN(M196)),0,(-W196+Poussee)/m-Poids*SIN(M196)/m)</f>
        <v>-2.3105791998642231</v>
      </c>
      <c r="AH197" s="304">
        <f t="shared" ref="AH197:AH260" ca="1" si="115">IF(AND(L196&lt;L_rampe,Poussee&lt;Poids*SIN(M196)), g*SIN(M196), (-W196+Poussee)/m)</f>
        <v>-0.36956976744350312</v>
      </c>
    </row>
    <row r="198" spans="1:34" x14ac:dyDescent="0.2">
      <c r="A198" s="347">
        <f t="shared" ca="1" si="93"/>
        <v>0.1</v>
      </c>
      <c r="B198" s="304">
        <f t="shared" ca="1" si="94"/>
        <v>14.999999999999945</v>
      </c>
      <c r="D198" s="306">
        <f t="shared" ca="1" si="95"/>
        <v>-0.35846707042097126</v>
      </c>
      <c r="E198" s="307">
        <f t="shared" ca="1" si="96"/>
        <v>-9.8672372519822122</v>
      </c>
      <c r="F198" s="304">
        <f t="shared" ca="1" si="97"/>
        <v>9.8737464838571629</v>
      </c>
      <c r="G198" s="306">
        <f t="shared" ca="1" si="98"/>
        <v>23.222415374330144</v>
      </c>
      <c r="H198" s="307">
        <f t="shared" ca="1" si="99"/>
        <v>2.7269758507668689</v>
      </c>
      <c r="I198" s="304">
        <f t="shared" ca="1" si="100"/>
        <v>23.381979666157243</v>
      </c>
      <c r="J198" s="306">
        <f t="shared" ca="1" si="101"/>
        <v>422.16287971484354</v>
      </c>
      <c r="K198" s="307">
        <f t="shared" ca="1" si="102"/>
        <v>1228.1605600780451</v>
      </c>
      <c r="L198" s="304">
        <f t="shared" ca="1" si="87"/>
        <v>1298.6915947754289</v>
      </c>
      <c r="M198" s="306">
        <f t="shared" ca="1" si="103"/>
        <v>0.11689326795568947</v>
      </c>
      <c r="N198" s="304">
        <f t="shared" ca="1" si="104"/>
        <v>6.6974909073528348</v>
      </c>
      <c r="P198" s="310">
        <f t="shared" ca="1" si="105"/>
        <v>23</v>
      </c>
      <c r="Q198" s="304">
        <f t="shared" ca="1" si="106"/>
        <v>0</v>
      </c>
      <c r="R198" s="306">
        <f t="shared" ca="1" si="107"/>
        <v>0</v>
      </c>
      <c r="S198" s="307">
        <f t="shared" ca="1" si="108"/>
        <v>5.083000000000002</v>
      </c>
      <c r="T198" s="304">
        <f t="shared" ca="1" si="88"/>
        <v>49.86423000000002</v>
      </c>
      <c r="U198" s="311">
        <f t="shared" ca="1" si="89"/>
        <v>0</v>
      </c>
      <c r="V198" s="306">
        <f t="shared" ca="1" si="90"/>
        <v>1.0832546347491849</v>
      </c>
      <c r="W198" s="304">
        <f t="shared" ca="1" si="91"/>
        <v>1.8184298478598797</v>
      </c>
      <c r="Y198" s="314" t="str">
        <f t="shared" ca="1" si="109"/>
        <v/>
      </c>
      <c r="Z198" s="315" t="str">
        <f t="shared" ca="1" si="110"/>
        <v/>
      </c>
      <c r="AA198" s="316" t="str">
        <f t="shared" ca="1" si="111"/>
        <v/>
      </c>
      <c r="AC198" s="310">
        <f t="shared" ca="1" si="112"/>
        <v>14.999999999999945</v>
      </c>
      <c r="AD198" s="323">
        <f t="shared" ca="1" si="113"/>
        <v>422.16287971484354</v>
      </c>
      <c r="AE198" s="324">
        <f t="shared" ca="1" si="92"/>
        <v>1228.1605600780451</v>
      </c>
      <c r="AG198" s="306">
        <f t="shared" ca="1" si="114"/>
        <v>-1.9097991094811237</v>
      </c>
      <c r="AH198" s="304">
        <f t="shared" ca="1" si="115"/>
        <v>-0.3630079111957048</v>
      </c>
    </row>
    <row r="199" spans="1:34" x14ac:dyDescent="0.2">
      <c r="A199" s="347">
        <f t="shared" ca="1" si="93"/>
        <v>0.1</v>
      </c>
      <c r="B199" s="304">
        <f t="shared" ca="1" si="94"/>
        <v>15.099999999999945</v>
      </c>
      <c r="D199" s="306">
        <f t="shared" ca="1" si="95"/>
        <v>-0.35530600869478862</v>
      </c>
      <c r="E199" s="307">
        <f t="shared" ca="1" si="96"/>
        <v>-9.8517230890811689</v>
      </c>
      <c r="F199" s="304">
        <f t="shared" ca="1" si="97"/>
        <v>9.8581281277811375</v>
      </c>
      <c r="G199" s="306">
        <f t="shared" ca="1" si="98"/>
        <v>23.186884773460665</v>
      </c>
      <c r="H199" s="307">
        <f t="shared" ca="1" si="99"/>
        <v>1.7418035418587521</v>
      </c>
      <c r="I199" s="304">
        <f t="shared" ca="1" si="100"/>
        <v>23.252215057412783</v>
      </c>
      <c r="J199" s="306">
        <f t="shared" ca="1" si="101"/>
        <v>424.48334472223308</v>
      </c>
      <c r="K199" s="307">
        <f t="shared" ca="1" si="102"/>
        <v>1228.3839990476765</v>
      </c>
      <c r="L199" s="304">
        <f t="shared" ca="1" si="87"/>
        <v>1299.658939515647</v>
      </c>
      <c r="M199" s="306">
        <f t="shared" ca="1" si="103"/>
        <v>7.4979379454762546E-2</v>
      </c>
      <c r="N199" s="304">
        <f t="shared" ca="1" si="104"/>
        <v>4.2960019932678097</v>
      </c>
      <c r="P199" s="310">
        <f t="shared" ca="1" si="105"/>
        <v>23</v>
      </c>
      <c r="Q199" s="304">
        <f t="shared" ca="1" si="106"/>
        <v>0</v>
      </c>
      <c r="R199" s="306">
        <f t="shared" ca="1" si="107"/>
        <v>0</v>
      </c>
      <c r="S199" s="307">
        <f t="shared" ca="1" si="108"/>
        <v>5.083000000000002</v>
      </c>
      <c r="T199" s="304">
        <f t="shared" ca="1" si="88"/>
        <v>49.86423000000002</v>
      </c>
      <c r="U199" s="311">
        <f t="shared" ca="1" si="89"/>
        <v>0</v>
      </c>
      <c r="V199" s="306">
        <f t="shared" ca="1" si="90"/>
        <v>1.0832303392570146</v>
      </c>
      <c r="W199" s="304">
        <f t="shared" ca="1" si="91"/>
        <v>1.7982617879070935</v>
      </c>
      <c r="Y199" s="314" t="str">
        <f t="shared" ca="1" si="109"/>
        <v/>
      </c>
      <c r="Z199" s="315" t="str">
        <f t="shared" ca="1" si="110"/>
        <v/>
      </c>
      <c r="AA199" s="316" t="str">
        <f t="shared" ca="1" si="111"/>
        <v/>
      </c>
      <c r="AC199" s="310" t="e">
        <f t="shared" ca="1" si="112"/>
        <v>#N/A</v>
      </c>
      <c r="AD199" s="323" t="e">
        <f t="shared" ca="1" si="113"/>
        <v>#N/A</v>
      </c>
      <c r="AE199" s="324">
        <f t="shared" ca="1" si="92"/>
        <v>1228.3839990476765</v>
      </c>
      <c r="AG199" s="306">
        <f t="shared" ca="1" si="114"/>
        <v>-1.5018606282555094</v>
      </c>
      <c r="AH199" s="304">
        <f t="shared" ca="1" si="115"/>
        <v>-0.35774736334052309</v>
      </c>
    </row>
    <row r="200" spans="1:34" x14ac:dyDescent="0.2">
      <c r="A200" s="347">
        <f t="shared" ca="1" si="93"/>
        <v>0.1</v>
      </c>
      <c r="B200" s="304">
        <f t="shared" ca="1" si="94"/>
        <v>15.199999999999944</v>
      </c>
      <c r="D200" s="306">
        <f t="shared" ca="1" si="95"/>
        <v>-0.35278562365473803</v>
      </c>
      <c r="E200" s="307">
        <f t="shared" ca="1" si="96"/>
        <v>-9.8365013284364107</v>
      </c>
      <c r="F200" s="304">
        <f t="shared" ca="1" si="97"/>
        <v>9.8428256146590716</v>
      </c>
      <c r="G200" s="306">
        <f t="shared" ca="1" si="98"/>
        <v>23.151606211095192</v>
      </c>
      <c r="H200" s="307">
        <f t="shared" ca="1" si="99"/>
        <v>0.75815340901511097</v>
      </c>
      <c r="I200" s="304">
        <f t="shared" ca="1" si="100"/>
        <v>23.164016636698022</v>
      </c>
      <c r="J200" s="306">
        <f t="shared" ca="1" si="101"/>
        <v>426.80026927146088</v>
      </c>
      <c r="K200" s="307">
        <f t="shared" ca="1" si="102"/>
        <v>1228.5089968952202</v>
      </c>
      <c r="L200" s="304">
        <f t="shared" ca="1" si="87"/>
        <v>1300.5355917093125</v>
      </c>
      <c r="M200" s="306">
        <f t="shared" ca="1" si="103"/>
        <v>3.2735636776952411E-2</v>
      </c>
      <c r="N200" s="304">
        <f t="shared" ca="1" si="104"/>
        <v>1.8756138269926141</v>
      </c>
      <c r="P200" s="310">
        <f t="shared" ca="1" si="105"/>
        <v>23</v>
      </c>
      <c r="Q200" s="304">
        <f t="shared" ca="1" si="106"/>
        <v>0</v>
      </c>
      <c r="R200" s="306">
        <f t="shared" ca="1" si="107"/>
        <v>0</v>
      </c>
      <c r="S200" s="307">
        <f t="shared" ca="1" si="108"/>
        <v>5.083000000000002</v>
      </c>
      <c r="T200" s="304">
        <f t="shared" ca="1" si="88"/>
        <v>49.86423000000002</v>
      </c>
      <c r="U200" s="311">
        <f t="shared" ca="1" si="89"/>
        <v>0</v>
      </c>
      <c r="V200" s="306">
        <f t="shared" ca="1" si="90"/>
        <v>1.083216747919814</v>
      </c>
      <c r="W200" s="304">
        <f t="shared" ca="1" si="91"/>
        <v>1.784623226610935</v>
      </c>
      <c r="Y200" s="314" t="str">
        <f t="shared" ca="1" si="109"/>
        <v>Apogée</v>
      </c>
      <c r="Z200" s="315" t="str">
        <f t="shared" ca="1" si="110"/>
        <v>Para</v>
      </c>
      <c r="AA200" s="316" t="str">
        <f t="shared" ca="1" si="111"/>
        <v/>
      </c>
      <c r="AC200" s="310" t="e">
        <f t="shared" ca="1" si="112"/>
        <v>#N/A</v>
      </c>
      <c r="AD200" s="323" t="e">
        <f t="shared" ca="1" si="113"/>
        <v>#N/A</v>
      </c>
      <c r="AE200" s="324">
        <f t="shared" ca="1" si="92"/>
        <v>1228.5089968952202</v>
      </c>
      <c r="AG200" s="306">
        <f t="shared" ca="1" si="114"/>
        <v>-1.0886383252641942</v>
      </c>
      <c r="AH200" s="304">
        <f t="shared" ca="1" si="115"/>
        <v>-0.35377961595654001</v>
      </c>
    </row>
    <row r="201" spans="1:34" x14ac:dyDescent="0.2">
      <c r="A201" s="347">
        <f t="shared" ca="1" si="93"/>
        <v>0.1</v>
      </c>
      <c r="B201" s="304">
        <f t="shared" ca="1" si="94"/>
        <v>15.299999999999944</v>
      </c>
      <c r="D201" s="306">
        <f t="shared" ca="1" si="95"/>
        <v>-0.35090833982296638</v>
      </c>
      <c r="E201" s="307">
        <f t="shared" ca="1" si="96"/>
        <v>-9.8214913130286892</v>
      </c>
      <c r="F201" s="304">
        <f t="shared" ca="1" si="97"/>
        <v>9.8277580492630818</v>
      </c>
      <c r="G201" s="306">
        <f t="shared" ca="1" si="98"/>
        <v>23.116515377112897</v>
      </c>
      <c r="H201" s="307">
        <f t="shared" ca="1" si="99"/>
        <v>-0.22399572228775799</v>
      </c>
      <c r="I201" s="304">
        <f t="shared" ca="1" si="100"/>
        <v>23.117600594869273</v>
      </c>
      <c r="J201" s="306">
        <f t="shared" ca="1" si="101"/>
        <v>429.11367535087129</v>
      </c>
      <c r="K201" s="307">
        <f t="shared" ca="1" si="102"/>
        <v>1228.5357047795567</v>
      </c>
      <c r="L201" s="304">
        <f t="shared" ca="1" si="87"/>
        <v>1301.3218373220882</v>
      </c>
      <c r="M201" s="306">
        <f t="shared" ca="1" si="103"/>
        <v>-9.6895534842085969E-3</v>
      </c>
      <c r="N201" s="304">
        <f t="shared" ca="1" si="104"/>
        <v>-0.55517052001143441</v>
      </c>
      <c r="P201" s="310">
        <f t="shared" ca="1" si="105"/>
        <v>23</v>
      </c>
      <c r="Q201" s="304">
        <f t="shared" ca="1" si="106"/>
        <v>0</v>
      </c>
      <c r="R201" s="306">
        <f t="shared" ca="1" si="107"/>
        <v>0</v>
      </c>
      <c r="S201" s="307">
        <f t="shared" ca="1" si="108"/>
        <v>5.083000000000002</v>
      </c>
      <c r="T201" s="304">
        <f t="shared" ca="1" si="88"/>
        <v>49.86423000000002</v>
      </c>
      <c r="U201" s="311">
        <f t="shared" ca="1" si="89"/>
        <v>0</v>
      </c>
      <c r="V201" s="306">
        <f t="shared" ca="1" si="90"/>
        <v>1.0832138439236658</v>
      </c>
      <c r="W201" s="304">
        <f t="shared" ca="1" si="91"/>
        <v>1.7774735732323685</v>
      </c>
      <c r="Y201" s="314" t="str">
        <f t="shared" ca="1" si="109"/>
        <v/>
      </c>
      <c r="Z201" s="315" t="str">
        <f t="shared" ca="1" si="110"/>
        <v/>
      </c>
      <c r="AA201" s="316" t="str">
        <f t="shared" ca="1" si="111"/>
        <v/>
      </c>
      <c r="AC201" s="310" t="e">
        <f t="shared" ca="1" si="112"/>
        <v>#N/A</v>
      </c>
      <c r="AD201" s="323" t="e">
        <f t="shared" ca="1" si="113"/>
        <v>#N/A</v>
      </c>
      <c r="AE201" s="324" t="e">
        <f t="shared" ca="1" si="92"/>
        <v>#N/A</v>
      </c>
      <c r="AG201" s="306">
        <f t="shared" ca="1" si="114"/>
        <v>-0.67217568803192673</v>
      </c>
      <c r="AH201" s="304">
        <f t="shared" ca="1" si="115"/>
        <v>-0.35109644434604254</v>
      </c>
    </row>
    <row r="202" spans="1:34" x14ac:dyDescent="0.2">
      <c r="A202" s="347">
        <f t="shared" ca="1" si="93"/>
        <v>0.1</v>
      </c>
      <c r="B202" s="304">
        <f t="shared" ca="1" si="94"/>
        <v>15.399999999999944</v>
      </c>
      <c r="D202" s="306">
        <f t="shared" ca="1" si="95"/>
        <v>-0.34967344730621713</v>
      </c>
      <c r="E202" s="307">
        <f t="shared" ca="1" si="96"/>
        <v>-9.8066117143904936</v>
      </c>
      <c r="F202" s="304">
        <f t="shared" ca="1" si="97"/>
        <v>9.8128438709974315</v>
      </c>
      <c r="G202" s="306">
        <f t="shared" ca="1" si="98"/>
        <v>23.081548032382276</v>
      </c>
      <c r="H202" s="307">
        <f t="shared" ca="1" si="99"/>
        <v>-1.2046568937268074</v>
      </c>
      <c r="I202" s="304">
        <f t="shared" ca="1" si="100"/>
        <v>23.112962981902029</v>
      </c>
      <c r="J202" s="306">
        <f t="shared" ca="1" si="101"/>
        <v>431.42357852134603</v>
      </c>
      <c r="K202" s="307">
        <f t="shared" ca="1" si="102"/>
        <v>1228.464272148756</v>
      </c>
      <c r="L202" s="304">
        <f t="shared" ca="1" si="87"/>
        <v>1302.0179614929039</v>
      </c>
      <c r="M202" s="306">
        <f t="shared" ca="1" si="103"/>
        <v>-5.2144027494932542E-2</v>
      </c>
      <c r="N202" s="304">
        <f t="shared" ca="1" si="104"/>
        <v>-2.9876327022737574</v>
      </c>
      <c r="P202" s="310">
        <f t="shared" ca="1" si="105"/>
        <v>23</v>
      </c>
      <c r="Q202" s="304">
        <f t="shared" ca="1" si="106"/>
        <v>0</v>
      </c>
      <c r="R202" s="306">
        <f t="shared" ca="1" si="107"/>
        <v>0</v>
      </c>
      <c r="S202" s="307">
        <f t="shared" ca="1" si="108"/>
        <v>5.083000000000002</v>
      </c>
      <c r="T202" s="304">
        <f t="shared" ca="1" si="88"/>
        <v>49.86423000000002</v>
      </c>
      <c r="U202" s="311">
        <f t="shared" ca="1" si="89"/>
        <v>0</v>
      </c>
      <c r="V202" s="306">
        <f t="shared" ca="1" si="90"/>
        <v>1.0832216109380484</v>
      </c>
      <c r="W202" s="304">
        <f t="shared" ca="1" si="91"/>
        <v>1.7767732281665705</v>
      </c>
      <c r="Y202" s="314" t="str">
        <f t="shared" ca="1" si="109"/>
        <v/>
      </c>
      <c r="Z202" s="315" t="str">
        <f t="shared" ca="1" si="110"/>
        <v/>
      </c>
      <c r="AA202" s="316" t="str">
        <f t="shared" ca="1" si="111"/>
        <v/>
      </c>
      <c r="AC202" s="310" t="e">
        <f t="shared" ca="1" si="112"/>
        <v>#N/A</v>
      </c>
      <c r="AD202" s="323" t="e">
        <f t="shared" ca="1" si="113"/>
        <v>#N/A</v>
      </c>
      <c r="AE202" s="324" t="e">
        <f t="shared" ca="1" si="92"/>
        <v>#N/A</v>
      </c>
      <c r="AG202" s="306">
        <f t="shared" ca="1" si="114"/>
        <v>-0.2546368306392589</v>
      </c>
      <c r="AH202" s="304">
        <f t="shared" ca="1" si="115"/>
        <v>-0.34968986292196891</v>
      </c>
    </row>
    <row r="203" spans="1:34" x14ac:dyDescent="0.2">
      <c r="A203" s="347">
        <f t="shared" ca="1" si="93"/>
        <v>0.1</v>
      </c>
      <c r="B203" s="304">
        <f t="shared" ca="1" si="94"/>
        <v>15.499999999999943</v>
      </c>
      <c r="D203" s="306">
        <f t="shared" ca="1" si="95"/>
        <v>-0.3490769727685924</v>
      </c>
      <c r="E203" s="307">
        <f t="shared" ca="1" si="96"/>
        <v>-9.7917812054418096</v>
      </c>
      <c r="F203" s="304">
        <f t="shared" ca="1" si="97"/>
        <v>9.7980015262379272</v>
      </c>
      <c r="G203" s="306">
        <f t="shared" ca="1" si="98"/>
        <v>23.046640335105415</v>
      </c>
      <c r="H203" s="307">
        <f t="shared" ca="1" si="99"/>
        <v>-2.1838350142709881</v>
      </c>
      <c r="I203" s="304">
        <f t="shared" ca="1" si="100"/>
        <v>23.149876157449825</v>
      </c>
      <c r="J203" s="306">
        <f t="shared" ca="1" si="101"/>
        <v>433.72998793972039</v>
      </c>
      <c r="K203" s="307">
        <f t="shared" ca="1" si="102"/>
        <v>1228.294847553356</v>
      </c>
      <c r="L203" s="304">
        <f t="shared" ca="1" si="87"/>
        <v>1302.6242493383547</v>
      </c>
      <c r="M203" s="306">
        <f t="shared" ca="1" si="103"/>
        <v>-9.4475108151092668E-2</v>
      </c>
      <c r="N203" s="304">
        <f t="shared" ca="1" si="104"/>
        <v>-5.4130249660996119</v>
      </c>
      <c r="P203" s="310">
        <f t="shared" ca="1" si="105"/>
        <v>23</v>
      </c>
      <c r="Q203" s="304">
        <f t="shared" ca="1" si="106"/>
        <v>0</v>
      </c>
      <c r="R203" s="306">
        <f t="shared" ca="1" si="107"/>
        <v>0</v>
      </c>
      <c r="S203" s="307">
        <f t="shared" ca="1" si="108"/>
        <v>5.083000000000002</v>
      </c>
      <c r="T203" s="304">
        <f t="shared" ca="1" si="88"/>
        <v>49.86423000000002</v>
      </c>
      <c r="U203" s="311">
        <f t="shared" ca="1" si="89"/>
        <v>0</v>
      </c>
      <c r="V203" s="306">
        <f t="shared" ca="1" si="90"/>
        <v>1.0832400330258953</v>
      </c>
      <c r="W203" s="304">
        <f t="shared" ca="1" si="91"/>
        <v>1.7824833602345671</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0.16174905052071981</v>
      </c>
      <c r="AH203" s="304">
        <f t="shared" ca="1" si="115"/>
        <v>-0.34955208108726538</v>
      </c>
    </row>
    <row r="204" spans="1:34" x14ac:dyDescent="0.2">
      <c r="A204" s="347">
        <f t="shared" ca="1" si="93"/>
        <v>0.1</v>
      </c>
      <c r="B204" s="304">
        <f t="shared" ca="1" si="94"/>
        <v>15.599999999999943</v>
      </c>
      <c r="D204" s="306">
        <f t="shared" ca="1" si="95"/>
        <v>-0.34911163812045037</v>
      </c>
      <c r="E204" s="307">
        <f t="shared" ca="1" si="96"/>
        <v>-9.7769191600974654</v>
      </c>
      <c r="F204" s="304">
        <f t="shared" ca="1" si="97"/>
        <v>9.7831501674538384</v>
      </c>
      <c r="G204" s="306">
        <f t="shared" ca="1" si="98"/>
        <v>23.011729171293371</v>
      </c>
      <c r="H204" s="307">
        <f t="shared" ca="1" si="99"/>
        <v>-3.1615269302807345</v>
      </c>
      <c r="I204" s="304">
        <f t="shared" ca="1" si="100"/>
        <v>23.227891251334992</v>
      </c>
      <c r="J204" s="306">
        <f t="shared" ca="1" si="101"/>
        <v>436.03290641504032</v>
      </c>
      <c r="K204" s="307">
        <f t="shared" ca="1" si="102"/>
        <v>1228.0275794561285</v>
      </c>
      <c r="L204" s="304">
        <f t="shared" ca="1" si="87"/>
        <v>1303.1409867629923</v>
      </c>
      <c r="M204" s="306">
        <f t="shared" ca="1" si="103"/>
        <v>-0.1365328757755683</v>
      </c>
      <c r="N204" s="304">
        <f t="shared" ca="1" si="104"/>
        <v>-7.82275754672402</v>
      </c>
      <c r="P204" s="310">
        <f t="shared" ca="1" si="105"/>
        <v>23</v>
      </c>
      <c r="Q204" s="304">
        <f t="shared" ca="1" si="106"/>
        <v>0</v>
      </c>
      <c r="R204" s="306">
        <f t="shared" ca="1" si="107"/>
        <v>0</v>
      </c>
      <c r="S204" s="307">
        <f t="shared" ca="1" si="108"/>
        <v>5.083000000000002</v>
      </c>
      <c r="T204" s="304">
        <f t="shared" ca="1" si="88"/>
        <v>49.86423000000002</v>
      </c>
      <c r="U204" s="311">
        <f t="shared" ca="1" si="89"/>
        <v>0</v>
      </c>
      <c r="V204" s="306">
        <f t="shared" ca="1" si="90"/>
        <v>1.0832690945540691</v>
      </c>
      <c r="W204" s="304">
        <f t="shared" ca="1" si="91"/>
        <v>1.7945656872243212</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0.57474726613923943</v>
      </c>
      <c r="AH204" s="304">
        <f t="shared" ca="1" si="115"/>
        <v>-0.35067545942053246</v>
      </c>
    </row>
    <row r="205" spans="1:34" x14ac:dyDescent="0.2">
      <c r="A205" s="347">
        <f t="shared" ca="1" si="93"/>
        <v>0.1</v>
      </c>
      <c r="B205" s="304">
        <f t="shared" ca="1" si="94"/>
        <v>15.699999999999942</v>
      </c>
      <c r="D205" s="306">
        <f t="shared" ca="1" si="95"/>
        <v>-0.34976690972367169</v>
      </c>
      <c r="E205" s="307">
        <f t="shared" ca="1" si="96"/>
        <v>-9.7619463532626707</v>
      </c>
      <c r="F205" s="304">
        <f t="shared" ca="1" si="97"/>
        <v>9.7682103527266442</v>
      </c>
      <c r="G205" s="306">
        <f t="shared" ca="1" si="98"/>
        <v>22.976752480321004</v>
      </c>
      <c r="H205" s="307">
        <f t="shared" ca="1" si="99"/>
        <v>-4.1377215656070021</v>
      </c>
      <c r="I205" s="304">
        <f t="shared" ca="1" si="100"/>
        <v>23.346346487114996</v>
      </c>
      <c r="J205" s="306">
        <f t="shared" ca="1" si="101"/>
        <v>438.33233049762106</v>
      </c>
      <c r="K205" s="307">
        <f t="shared" ca="1" si="102"/>
        <v>1227.6626170313341</v>
      </c>
      <c r="L205" s="304">
        <f t="shared" ca="1" si="87"/>
        <v>1303.5684612691807</v>
      </c>
      <c r="M205" s="306">
        <f t="shared" ca="1" si="103"/>
        <v>-0.17817329216080383</v>
      </c>
      <c r="N205" s="304">
        <f t="shared" ca="1" si="104"/>
        <v>-10.208577662765416</v>
      </c>
      <c r="P205" s="310">
        <f t="shared" ca="1" si="105"/>
        <v>23</v>
      </c>
      <c r="Q205" s="304">
        <f t="shared" ca="1" si="106"/>
        <v>0</v>
      </c>
      <c r="R205" s="306">
        <f t="shared" ca="1" si="107"/>
        <v>0</v>
      </c>
      <c r="S205" s="307">
        <f t="shared" ca="1" si="108"/>
        <v>5.083000000000002</v>
      </c>
      <c r="T205" s="304">
        <f t="shared" ca="1" si="88"/>
        <v>49.86423000000002</v>
      </c>
      <c r="U205" s="311">
        <f t="shared" ca="1" si="89"/>
        <v>0</v>
      </c>
      <c r="V205" s="306">
        <f t="shared" ca="1" si="90"/>
        <v>1.0833087801049948</v>
      </c>
      <c r="W205" s="304">
        <f t="shared" ca="1" si="91"/>
        <v>1.8129822614042677</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0.98217761747283838</v>
      </c>
      <c r="AH205" s="304">
        <f t="shared" ca="1" si="115"/>
        <v>-0.35305246650094835</v>
      </c>
    </row>
    <row r="206" spans="1:34" x14ac:dyDescent="0.2">
      <c r="A206" s="347">
        <f t="shared" ca="1" si="93"/>
        <v>0.1</v>
      </c>
      <c r="B206" s="304">
        <f t="shared" ca="1" si="94"/>
        <v>15.799999999999942</v>
      </c>
      <c r="D206" s="306">
        <f t="shared" ca="1" si="95"/>
        <v>-0.35102913532970748</v>
      </c>
      <c r="E206" s="307">
        <f t="shared" ca="1" si="96"/>
        <v>-9.7467856347560833</v>
      </c>
      <c r="F206" s="304">
        <f t="shared" ca="1" si="97"/>
        <v>9.7531047192029003</v>
      </c>
      <c r="G206" s="306">
        <f t="shared" ca="1" si="98"/>
        <v>22.941649566788033</v>
      </c>
      <c r="H206" s="307">
        <f t="shared" ca="1" si="99"/>
        <v>-5.1124001290826104</v>
      </c>
      <c r="I206" s="304">
        <f t="shared" ca="1" si="100"/>
        <v>23.50438086666291</v>
      </c>
      <c r="J206" s="306">
        <f t="shared" ca="1" si="101"/>
        <v>440.62825059997652</v>
      </c>
      <c r="K206" s="307">
        <f t="shared" ca="1" si="102"/>
        <v>1227.2001109465996</v>
      </c>
      <c r="L206" s="304">
        <f t="shared" ca="1" si="87"/>
        <v>1303.9069627600516</v>
      </c>
      <c r="M206" s="306">
        <f t="shared" ca="1" si="103"/>
        <v>-0.21926101888989238</v>
      </c>
      <c r="N206" s="304">
        <f t="shared" ca="1" si="104"/>
        <v>-12.562730994129053</v>
      </c>
      <c r="P206" s="310">
        <f t="shared" ca="1" si="105"/>
        <v>23</v>
      </c>
      <c r="Q206" s="304">
        <f t="shared" ca="1" si="106"/>
        <v>0</v>
      </c>
      <c r="R206" s="306">
        <f t="shared" ca="1" si="107"/>
        <v>0</v>
      </c>
      <c r="S206" s="307">
        <f t="shared" ca="1" si="108"/>
        <v>5.083000000000002</v>
      </c>
      <c r="T206" s="304">
        <f t="shared" ca="1" si="88"/>
        <v>49.86423000000002</v>
      </c>
      <c r="U206" s="311">
        <f t="shared" ca="1" si="89"/>
        <v>0</v>
      </c>
      <c r="V206" s="306">
        <f t="shared" ca="1" si="90"/>
        <v>1.0833590743901886</v>
      </c>
      <c r="W206" s="304">
        <f t="shared" ca="1" si="91"/>
        <v>1.8376952616937541</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1.3819710753557812</v>
      </c>
      <c r="AH206" s="304">
        <f t="shared" ca="1" si="115"/>
        <v>-0.35667563671144342</v>
      </c>
    </row>
    <row r="207" spans="1:34" x14ac:dyDescent="0.2">
      <c r="A207" s="347">
        <f t="shared" ca="1" si="93"/>
        <v>0.1</v>
      </c>
      <c r="B207" s="304">
        <f t="shared" ca="1" si="94"/>
        <v>15.899999999999942</v>
      </c>
      <c r="D207" s="306">
        <f t="shared" ca="1" si="95"/>
        <v>-0.35288176066738536</v>
      </c>
      <c r="E207" s="307">
        <f t="shared" ca="1" si="96"/>
        <v>-9.7313625526998493</v>
      </c>
      <c r="F207" s="304">
        <f t="shared" ca="1" si="97"/>
        <v>9.7377586060191827</v>
      </c>
      <c r="G207" s="306">
        <f t="shared" ca="1" si="98"/>
        <v>22.906361390721294</v>
      </c>
      <c r="H207" s="307">
        <f t="shared" ca="1" si="99"/>
        <v>-6.0855363843525954</v>
      </c>
      <c r="I207" s="304">
        <f t="shared" ca="1" si="100"/>
        <v>23.700952412247201</v>
      </c>
      <c r="J207" s="306">
        <f t="shared" ca="1" si="101"/>
        <v>442.92065114785197</v>
      </c>
      <c r="K207" s="307">
        <f t="shared" ca="1" si="102"/>
        <v>1226.6402141209278</v>
      </c>
      <c r="L207" s="304">
        <f t="shared" ca="1" si="87"/>
        <v>1304.1567843291975</v>
      </c>
      <c r="M207" s="306">
        <f t="shared" ca="1" si="103"/>
        <v>-0.25967179990234818</v>
      </c>
      <c r="N207" s="304">
        <f t="shared" ca="1" si="104"/>
        <v>-14.878098192970173</v>
      </c>
      <c r="P207" s="310">
        <f t="shared" ca="1" si="105"/>
        <v>23</v>
      </c>
      <c r="Q207" s="304">
        <f t="shared" ca="1" si="106"/>
        <v>0</v>
      </c>
      <c r="R207" s="306">
        <f t="shared" ca="1" si="107"/>
        <v>0</v>
      </c>
      <c r="S207" s="307">
        <f t="shared" ca="1" si="108"/>
        <v>5.083000000000002</v>
      </c>
      <c r="T207" s="304">
        <f t="shared" ca="1" si="88"/>
        <v>49.86423000000002</v>
      </c>
      <c r="U207" s="311">
        <f t="shared" ca="1" si="89"/>
        <v>0</v>
      </c>
      <c r="V207" s="306">
        <f t="shared" ca="1" si="90"/>
        <v>1.0834199621663614</v>
      </c>
      <c r="W207" s="304">
        <f t="shared" ca="1" si="91"/>
        <v>1.8686667940704724</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1.7722198136225205</v>
      </c>
      <c r="AH207" s="304">
        <f t="shared" ca="1" si="115"/>
        <v>-0.36153752935151551</v>
      </c>
    </row>
    <row r="208" spans="1:34" x14ac:dyDescent="0.2">
      <c r="A208" s="347">
        <f t="shared" ca="1" si="93"/>
        <v>0.1</v>
      </c>
      <c r="B208" s="304">
        <f t="shared" ca="1" si="94"/>
        <v>15.999999999999941</v>
      </c>
      <c r="D208" s="306">
        <f t="shared" ca="1" si="95"/>
        <v>-0.35530561314870063</v>
      </c>
      <c r="E208" s="307">
        <f t="shared" ca="1" si="96"/>
        <v>-9.7156059057351225</v>
      </c>
      <c r="F208" s="304">
        <f t="shared" ca="1" si="97"/>
        <v>9.7221006060568076</v>
      </c>
      <c r="G208" s="306">
        <f t="shared" ca="1" si="98"/>
        <v>22.870830829406422</v>
      </c>
      <c r="H208" s="307">
        <f t="shared" ca="1" si="99"/>
        <v>-7.0570969749261074</v>
      </c>
      <c r="I208" s="304">
        <f t="shared" ca="1" si="100"/>
        <v>23.934859944040586</v>
      </c>
      <c r="J208" s="306">
        <f t="shared" ca="1" si="101"/>
        <v>445.20951075885836</v>
      </c>
      <c r="K208" s="307">
        <f t="shared" ca="1" si="102"/>
        <v>1225.9830824529638</v>
      </c>
      <c r="L208" s="304">
        <f t="shared" ca="1" si="87"/>
        <v>1304.3182230311024</v>
      </c>
      <c r="M208" s="306">
        <f t="shared" ca="1" si="103"/>
        <v>-0.29929431769313719</v>
      </c>
      <c r="N208" s="304">
        <f t="shared" ca="1" si="104"/>
        <v>-17.148301236064402</v>
      </c>
      <c r="P208" s="310">
        <f t="shared" ca="1" si="105"/>
        <v>23</v>
      </c>
      <c r="Q208" s="304">
        <f t="shared" ca="1" si="106"/>
        <v>0</v>
      </c>
      <c r="R208" s="306">
        <f t="shared" ca="1" si="107"/>
        <v>0</v>
      </c>
      <c r="S208" s="307">
        <f t="shared" ca="1" si="108"/>
        <v>5.083000000000002</v>
      </c>
      <c r="T208" s="304">
        <f t="shared" ca="1" si="88"/>
        <v>49.86423000000002</v>
      </c>
      <c r="U208" s="311">
        <f t="shared" ca="1" si="89"/>
        <v>0</v>
      </c>
      <c r="V208" s="306">
        <f t="shared" ca="1" si="90"/>
        <v>1.083491428154731</v>
      </c>
      <c r="W208" s="304">
        <f t="shared" ca="1" si="91"/>
        <v>1.9058587016330981</v>
      </c>
      <c r="Y208" s="314" t="str">
        <f t="shared" ca="1" si="109"/>
        <v/>
      </c>
      <c r="Z208" s="315" t="str">
        <f t="shared" ca="1" si="110"/>
        <v/>
      </c>
      <c r="AA208" s="316" t="str">
        <f t="shared" ca="1" si="111"/>
        <v/>
      </c>
      <c r="AC208" s="310">
        <f t="shared" ca="1" si="112"/>
        <v>15.999999999999941</v>
      </c>
      <c r="AD208" s="323">
        <f t="shared" ca="1" si="113"/>
        <v>445.20951075885836</v>
      </c>
      <c r="AE208" s="324" t="e">
        <f t="shared" ca="1" si="92"/>
        <v>#N/A</v>
      </c>
      <c r="AG208" s="306">
        <f t="shared" ca="1" si="114"/>
        <v>2.1512179582327535</v>
      </c>
      <c r="AH208" s="304">
        <f t="shared" ca="1" si="115"/>
        <v>-0.36763068937054333</v>
      </c>
    </row>
    <row r="209" spans="1:34" x14ac:dyDescent="0.2">
      <c r="A209" s="347">
        <f t="shared" ca="1" si="93"/>
        <v>0.1</v>
      </c>
      <c r="B209" s="304">
        <f t="shared" ca="1" si="94"/>
        <v>16.099999999999941</v>
      </c>
      <c r="D209" s="306">
        <f t="shared" ca="1" si="95"/>
        <v>-0.35827923699003417</v>
      </c>
      <c r="E209" s="307">
        <f t="shared" ca="1" si="96"/>
        <v>-9.6994482085762161</v>
      </c>
      <c r="F209" s="304">
        <f t="shared" ca="1" si="97"/>
        <v>9.7060630310394398</v>
      </c>
      <c r="G209" s="306">
        <f t="shared" ca="1" si="98"/>
        <v>22.83500290570742</v>
      </c>
      <c r="H209" s="307">
        <f t="shared" ca="1" si="99"/>
        <v>-8.0270417957837292</v>
      </c>
      <c r="I209" s="304">
        <f t="shared" ca="1" si="100"/>
        <v>24.204767251409901</v>
      </c>
      <c r="J209" s="306">
        <f t="shared" ca="1" si="101"/>
        <v>447.49480244561403</v>
      </c>
      <c r="K209" s="307">
        <f t="shared" ca="1" si="102"/>
        <v>1225.2288755144284</v>
      </c>
      <c r="L209" s="304">
        <f t="shared" ca="1" si="87"/>
        <v>1304.3915806268415</v>
      </c>
      <c r="M209" s="306">
        <f t="shared" ca="1" si="103"/>
        <v>-0.33803147681762613</v>
      </c>
      <c r="N209" s="304">
        <f t="shared" ca="1" si="104"/>
        <v>-19.367776964224305</v>
      </c>
      <c r="P209" s="310">
        <f t="shared" ca="1" si="105"/>
        <v>23</v>
      </c>
      <c r="Q209" s="304">
        <f t="shared" ca="1" si="106"/>
        <v>0</v>
      </c>
      <c r="R209" s="306">
        <f t="shared" ca="1" si="107"/>
        <v>0</v>
      </c>
      <c r="S209" s="307">
        <f t="shared" ca="1" si="108"/>
        <v>5.083000000000002</v>
      </c>
      <c r="T209" s="304">
        <f t="shared" ca="1" si="88"/>
        <v>49.86423000000002</v>
      </c>
      <c r="U209" s="311">
        <f t="shared" ca="1" si="89"/>
        <v>0</v>
      </c>
      <c r="V209" s="306">
        <f t="shared" ca="1" si="90"/>
        <v>1.0835734569640727</v>
      </c>
      <c r="W209" s="304">
        <f t="shared" ca="1" si="91"/>
        <v>1.9492323855299498</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2.5174913466460689</v>
      </c>
      <c r="AH209" s="304">
        <f t="shared" ca="1" si="115"/>
        <v>-0.37494761000060939</v>
      </c>
    </row>
    <row r="210" spans="1:34" x14ac:dyDescent="0.2">
      <c r="A210" s="347">
        <f t="shared" ca="1" si="93"/>
        <v>0.1</v>
      </c>
      <c r="B210" s="304">
        <f t="shared" ca="1" si="94"/>
        <v>16.199999999999942</v>
      </c>
      <c r="D210" s="306">
        <f t="shared" ca="1" si="95"/>
        <v>-0.36177926238074509</v>
      </c>
      <c r="E210" s="307">
        <f t="shared" ca="1" si="96"/>
        <v>-9.6828260612897843</v>
      </c>
      <c r="F210" s="304">
        <f t="shared" ca="1" si="97"/>
        <v>9.689582280360769</v>
      </c>
      <c r="G210" s="306">
        <f t="shared" ca="1" si="98"/>
        <v>22.798824979469344</v>
      </c>
      <c r="H210" s="307">
        <f t="shared" ca="1" si="99"/>
        <v>-8.9953244019127077</v>
      </c>
      <c r="I210" s="304">
        <f t="shared" ca="1" si="100"/>
        <v>24.509228497448088</v>
      </c>
      <c r="J210" s="306">
        <f t="shared" ca="1" si="101"/>
        <v>449.77649383987284</v>
      </c>
      <c r="K210" s="307">
        <f t="shared" ca="1" si="102"/>
        <v>1224.3777572045435</v>
      </c>
      <c r="L210" s="304">
        <f t="shared" ca="1" si="87"/>
        <v>1304.3771643003097</v>
      </c>
      <c r="M210" s="306">
        <f t="shared" ca="1" si="103"/>
        <v>-0.37580111188466997</v>
      </c>
      <c r="N210" s="304">
        <f t="shared" ca="1" si="104"/>
        <v>-21.531817647315233</v>
      </c>
      <c r="P210" s="310">
        <f t="shared" ca="1" si="105"/>
        <v>23</v>
      </c>
      <c r="Q210" s="304">
        <f t="shared" ca="1" si="106"/>
        <v>0</v>
      </c>
      <c r="R210" s="306">
        <f t="shared" ca="1" si="107"/>
        <v>0</v>
      </c>
      <c r="S210" s="307">
        <f t="shared" ca="1" si="108"/>
        <v>5.083000000000002</v>
      </c>
      <c r="T210" s="304">
        <f t="shared" ca="1" si="88"/>
        <v>49.86423000000002</v>
      </c>
      <c r="U210" s="311">
        <f t="shared" ca="1" si="89"/>
        <v>0</v>
      </c>
      <c r="V210" s="306">
        <f t="shared" ca="1" si="90"/>
        <v>1.0836660330179582</v>
      </c>
      <c r="W210" s="304">
        <f t="shared" ca="1" si="91"/>
        <v>1.9987486377264203</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2.8698156138453217</v>
      </c>
      <c r="AH210" s="304">
        <f t="shared" ca="1" si="115"/>
        <v>-0.38348069752704095</v>
      </c>
    </row>
    <row r="211" spans="1:34" x14ac:dyDescent="0.2">
      <c r="A211" s="347">
        <f t="shared" ca="1" si="93"/>
        <v>0.1</v>
      </c>
      <c r="B211" s="304">
        <f t="shared" ca="1" si="94"/>
        <v>16.299999999999944</v>
      </c>
      <c r="D211" s="306">
        <f t="shared" ca="1" si="95"/>
        <v>-0.36578079118147638</v>
      </c>
      <c r="E211" s="307">
        <f t="shared" ca="1" si="96"/>
        <v>-9.6656804186343539</v>
      </c>
      <c r="F211" s="304">
        <f t="shared" ca="1" si="97"/>
        <v>9.6725991099791226</v>
      </c>
      <c r="G211" s="306">
        <f t="shared" ca="1" si="98"/>
        <v>22.762246900351197</v>
      </c>
      <c r="H211" s="307">
        <f t="shared" ca="1" si="99"/>
        <v>-9.9618924437761436</v>
      </c>
      <c r="I211" s="304">
        <f t="shared" ca="1" si="100"/>
        <v>24.846713766893036</v>
      </c>
      <c r="J211" s="306">
        <f t="shared" ca="1" si="101"/>
        <v>452.05454743386389</v>
      </c>
      <c r="K211" s="307">
        <f t="shared" ca="1" si="102"/>
        <v>1223.4298963622591</v>
      </c>
      <c r="L211" s="304">
        <f t="shared" ca="1" si="87"/>
        <v>1304.2752873410595</v>
      </c>
      <c r="M211" s="306">
        <f t="shared" ca="1" si="103"/>
        <v>-0.41253615518841857</v>
      </c>
      <c r="N211" s="304">
        <f t="shared" ca="1" si="104"/>
        <v>-23.636580588850343</v>
      </c>
      <c r="P211" s="310">
        <f t="shared" ca="1" si="105"/>
        <v>23</v>
      </c>
      <c r="Q211" s="304">
        <f t="shared" ca="1" si="106"/>
        <v>0</v>
      </c>
      <c r="R211" s="306">
        <f t="shared" ca="1" si="107"/>
        <v>0</v>
      </c>
      <c r="S211" s="307">
        <f t="shared" ca="1" si="108"/>
        <v>5.083000000000002</v>
      </c>
      <c r="T211" s="304">
        <f t="shared" ca="1" si="88"/>
        <v>49.86423000000002</v>
      </c>
      <c r="U211" s="311">
        <f t="shared" ca="1" si="89"/>
        <v>0</v>
      </c>
      <c r="V211" s="306">
        <f t="shared" ca="1" si="90"/>
        <v>1.0837691404865104</v>
      </c>
      <c r="W211" s="304">
        <f t="shared" ca="1" si="91"/>
        <v>2.0543674863303685</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3.2072228915739913</v>
      </c>
      <c r="AH211" s="304">
        <f t="shared" ca="1" si="115"/>
        <v>-0.39322223838804238</v>
      </c>
    </row>
    <row r="212" spans="1:34" x14ac:dyDescent="0.2">
      <c r="A212" s="347">
        <f t="shared" ca="1" si="93"/>
        <v>0.1</v>
      </c>
      <c r="B212" s="304">
        <f t="shared" ca="1" si="94"/>
        <v>16.399999999999945</v>
      </c>
      <c r="D212" s="306">
        <f t="shared" ca="1" si="95"/>
        <v>-0.37025778282012861</v>
      </c>
      <c r="E212" s="307">
        <f t="shared" ca="1" si="96"/>
        <v>-9.6479567612515336</v>
      </c>
      <c r="F212" s="304">
        <f t="shared" ca="1" si="97"/>
        <v>9.6550588031724622</v>
      </c>
      <c r="G212" s="306">
        <f t="shared" ca="1" si="98"/>
        <v>22.725221122069186</v>
      </c>
      <c r="H212" s="307">
        <f t="shared" ca="1" si="99"/>
        <v>-10.926688119901296</v>
      </c>
      <c r="I212" s="304">
        <f t="shared" ca="1" si="100"/>
        <v>25.215633807551448</v>
      </c>
      <c r="J212" s="306">
        <f t="shared" ca="1" si="101"/>
        <v>454.3289208349849</v>
      </c>
      <c r="K212" s="307">
        <f t="shared" ca="1" si="102"/>
        <v>1222.3854673340752</v>
      </c>
      <c r="L212" s="304">
        <f t="shared" ca="1" si="87"/>
        <v>1304.0862697907019</v>
      </c>
      <c r="M212" s="306">
        <f t="shared" ca="1" si="103"/>
        <v>-0.44818432831056815</v>
      </c>
      <c r="N212" s="304">
        <f t="shared" ca="1" si="104"/>
        <v>-25.679070456101211</v>
      </c>
      <c r="P212" s="310">
        <f t="shared" ca="1" si="105"/>
        <v>23</v>
      </c>
      <c r="Q212" s="304">
        <f t="shared" ca="1" si="106"/>
        <v>0</v>
      </c>
      <c r="R212" s="306">
        <f t="shared" ca="1" si="107"/>
        <v>0</v>
      </c>
      <c r="S212" s="307">
        <f t="shared" ca="1" si="108"/>
        <v>5.083000000000002</v>
      </c>
      <c r="T212" s="304">
        <f t="shared" ca="1" si="88"/>
        <v>49.86423000000002</v>
      </c>
      <c r="U212" s="311">
        <f t="shared" ca="1" si="89"/>
        <v>0</v>
      </c>
      <c r="V212" s="306">
        <f t="shared" ca="1" si="90"/>
        <v>1.0838827632229087</v>
      </c>
      <c r="W212" s="304">
        <f t="shared" ca="1" si="91"/>
        <v>2.116048053940522</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3.5289982132484918</v>
      </c>
      <c r="AH212" s="304">
        <f t="shared" ca="1" si="115"/>
        <v>-0.40416436874490808</v>
      </c>
    </row>
    <row r="213" spans="1:34" x14ac:dyDescent="0.2">
      <c r="A213" s="347">
        <f t="shared" ca="1" si="93"/>
        <v>0.1</v>
      </c>
      <c r="B213" s="304">
        <f t="shared" ca="1" si="94"/>
        <v>16.499999999999947</v>
      </c>
      <c r="D213" s="306">
        <f t="shared" ca="1" si="95"/>
        <v>-0.37518342625928874</v>
      </c>
      <c r="E213" s="307">
        <f t="shared" ca="1" si="96"/>
        <v>-9.6296051750400764</v>
      </c>
      <c r="F213" s="304">
        <f t="shared" ca="1" si="97"/>
        <v>9.6369112494874773</v>
      </c>
      <c r="G213" s="306">
        <f t="shared" ca="1" si="98"/>
        <v>22.687702779443256</v>
      </c>
      <c r="H213" s="307">
        <f t="shared" ca="1" si="99"/>
        <v>-11.889648637405305</v>
      </c>
      <c r="I213" s="304">
        <f t="shared" ca="1" si="100"/>
        <v>25.61436319976179</v>
      </c>
      <c r="J213" s="306">
        <f t="shared" ca="1" si="101"/>
        <v>456.59956703006054</v>
      </c>
      <c r="K213" s="307">
        <f t="shared" ca="1" si="102"/>
        <v>1221.2446504962099</v>
      </c>
      <c r="L213" s="304">
        <f t="shared" ca="1" si="87"/>
        <v>1303.8104390507267</v>
      </c>
      <c r="M213" s="306">
        <f t="shared" ca="1" si="103"/>
        <v>-0.48270744092954027</v>
      </c>
      <c r="N213" s="304">
        <f t="shared" ca="1" si="104"/>
        <v>-27.65709910482315</v>
      </c>
      <c r="P213" s="310">
        <f t="shared" ca="1" si="105"/>
        <v>23</v>
      </c>
      <c r="Q213" s="304">
        <f t="shared" ca="1" si="106"/>
        <v>0</v>
      </c>
      <c r="R213" s="306">
        <f t="shared" ca="1" si="107"/>
        <v>0</v>
      </c>
      <c r="S213" s="307">
        <f t="shared" ca="1" si="108"/>
        <v>5.083000000000002</v>
      </c>
      <c r="T213" s="304">
        <f t="shared" ca="1" si="88"/>
        <v>49.86423000000002</v>
      </c>
      <c r="U213" s="311">
        <f t="shared" ca="1" si="89"/>
        <v>0</v>
      </c>
      <c r="V213" s="306">
        <f t="shared" ca="1" si="90"/>
        <v>1.0840068847047692</v>
      </c>
      <c r="W213" s="304">
        <f t="shared" ca="1" si="91"/>
        <v>2.1837484292408287</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3.8346672893629696</v>
      </c>
      <c r="AH213" s="304">
        <f t="shared" ca="1" si="115"/>
        <v>-0.41629904661430672</v>
      </c>
    </row>
    <row r="214" spans="1:34" x14ac:dyDescent="0.2">
      <c r="A214" s="347">
        <f t="shared" ca="1" si="93"/>
        <v>0.1</v>
      </c>
      <c r="B214" s="304">
        <f t="shared" ca="1" si="94"/>
        <v>16.599999999999948</v>
      </c>
      <c r="D214" s="306">
        <f t="shared" ca="1" si="95"/>
        <v>-0.38053048675556422</v>
      </c>
      <c r="E214" s="307">
        <f t="shared" ca="1" si="96"/>
        <v>-9.6105803484236461</v>
      </c>
      <c r="F214" s="304">
        <f t="shared" ca="1" si="97"/>
        <v>9.6181109415964414</v>
      </c>
      <c r="G214" s="306">
        <f t="shared" ca="1" si="98"/>
        <v>22.649649730767699</v>
      </c>
      <c r="H214" s="307">
        <f t="shared" ca="1" si="99"/>
        <v>-12.85070667224767</v>
      </c>
      <c r="I214" s="304">
        <f t="shared" ca="1" si="100"/>
        <v>26.041261392310012</v>
      </c>
      <c r="J214" s="306">
        <f t="shared" ca="1" si="101"/>
        <v>458.86643465557108</v>
      </c>
      <c r="K214" s="307">
        <f t="shared" ca="1" si="102"/>
        <v>1220.0076327307272</v>
      </c>
      <c r="L214" s="304">
        <f t="shared" ca="1" si="87"/>
        <v>1303.4481304504404</v>
      </c>
      <c r="M214" s="306">
        <f t="shared" ca="1" si="103"/>
        <v>-0.51608038882715412</v>
      </c>
      <c r="N214" s="304">
        <f t="shared" ca="1" si="104"/>
        <v>-29.569228169266417</v>
      </c>
      <c r="P214" s="310">
        <f t="shared" ca="1" si="105"/>
        <v>23</v>
      </c>
      <c r="Q214" s="304">
        <f t="shared" ca="1" si="106"/>
        <v>0</v>
      </c>
      <c r="R214" s="306">
        <f t="shared" ca="1" si="107"/>
        <v>0</v>
      </c>
      <c r="S214" s="307">
        <f t="shared" ca="1" si="108"/>
        <v>5.083000000000002</v>
      </c>
      <c r="T214" s="304">
        <f t="shared" ca="1" si="88"/>
        <v>49.86423000000002</v>
      </c>
      <c r="U214" s="311">
        <f t="shared" ca="1" si="89"/>
        <v>0</v>
      </c>
      <c r="V214" s="306">
        <f t="shared" ca="1" si="90"/>
        <v>1.0841414879804341</v>
      </c>
      <c r="W214" s="304">
        <f t="shared" ca="1" si="91"/>
        <v>2.257425551843435</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4.1239776346758701</v>
      </c>
      <c r="AH214" s="304">
        <f t="shared" ca="1" si="115"/>
        <v>-0.42961802660649773</v>
      </c>
    </row>
    <row r="215" spans="1:34" x14ac:dyDescent="0.2">
      <c r="A215" s="347">
        <f t="shared" ca="1" si="93"/>
        <v>0.1</v>
      </c>
      <c r="B215" s="304">
        <f t="shared" ca="1" si="94"/>
        <v>16.69999999999995</v>
      </c>
      <c r="D215" s="306">
        <f t="shared" ca="1" si="95"/>
        <v>-0.38627161924166487</v>
      </c>
      <c r="E215" s="307">
        <f t="shared" ca="1" si="96"/>
        <v>-9.5908414993744575</v>
      </c>
      <c r="F215" s="304">
        <f t="shared" ca="1" si="97"/>
        <v>9.5986169019268015</v>
      </c>
      <c r="G215" s="306">
        <f t="shared" ca="1" si="98"/>
        <v>22.611022568843531</v>
      </c>
      <c r="H215" s="307">
        <f t="shared" ca="1" si="99"/>
        <v>-13.809790822185116</v>
      </c>
      <c r="I215" s="304">
        <f t="shared" ca="1" si="100"/>
        <v>26.494691244875071</v>
      </c>
      <c r="J215" s="306">
        <f t="shared" ca="1" si="101"/>
        <v>461.12946827055163</v>
      </c>
      <c r="K215" s="307">
        <f t="shared" ca="1" si="102"/>
        <v>1218.6746078560057</v>
      </c>
      <c r="L215" s="304">
        <f t="shared" ca="1" si="87"/>
        <v>1302.99968777451</v>
      </c>
      <c r="M215" s="306">
        <f t="shared" ca="1" si="103"/>
        <v>-0.54828994302912992</v>
      </c>
      <c r="N215" s="304">
        <f t="shared" ca="1" si="104"/>
        <v>-31.414699685037498</v>
      </c>
      <c r="P215" s="310">
        <f t="shared" ca="1" si="105"/>
        <v>23</v>
      </c>
      <c r="Q215" s="304">
        <f t="shared" ca="1" si="106"/>
        <v>0</v>
      </c>
      <c r="R215" s="306">
        <f t="shared" ca="1" si="107"/>
        <v>0</v>
      </c>
      <c r="S215" s="307">
        <f t="shared" ca="1" si="108"/>
        <v>5.083000000000002</v>
      </c>
      <c r="T215" s="304">
        <f t="shared" ca="1" si="88"/>
        <v>49.86423000000002</v>
      </c>
      <c r="U215" s="311">
        <f t="shared" ca="1" si="89"/>
        <v>0</v>
      </c>
      <c r="V215" s="306">
        <f t="shared" ca="1" si="90"/>
        <v>1.0842865556201249</v>
      </c>
      <c r="W215" s="304">
        <f t="shared" ca="1" si="91"/>
        <v>2.3370351101915077</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4.3968751070381291</v>
      </c>
      <c r="AH215" s="304">
        <f t="shared" ca="1" si="115"/>
        <v>-0.44411283727000472</v>
      </c>
    </row>
    <row r="216" spans="1:34" x14ac:dyDescent="0.2">
      <c r="A216" s="347">
        <f t="shared" ca="1" si="93"/>
        <v>0.1</v>
      </c>
      <c r="B216" s="304">
        <f t="shared" ca="1" si="94"/>
        <v>16.799999999999951</v>
      </c>
      <c r="D216" s="306">
        <f t="shared" ca="1" si="95"/>
        <v>-0.39237964321223656</v>
      </c>
      <c r="E216" s="307">
        <f t="shared" ca="1" si="96"/>
        <v>-9.5703522450545346</v>
      </c>
      <c r="F216" s="304">
        <f t="shared" ca="1" si="97"/>
        <v>9.5783925519278927</v>
      </c>
      <c r="G216" s="306">
        <f t="shared" ca="1" si="98"/>
        <v>22.571784604522307</v>
      </c>
      <c r="H216" s="307">
        <f t="shared" ca="1" si="99"/>
        <v>-14.76682604669057</v>
      </c>
      <c r="I216" s="304">
        <f t="shared" ca="1" si="100"/>
        <v>26.973034900177051</v>
      </c>
      <c r="J216" s="306">
        <f t="shared" ca="1" si="101"/>
        <v>463.3886086292199</v>
      </c>
      <c r="K216" s="307">
        <f t="shared" ca="1" si="102"/>
        <v>1217.2457770125618</v>
      </c>
      <c r="L216" s="304">
        <f t="shared" ca="1" si="87"/>
        <v>1302.4654637502829</v>
      </c>
      <c r="M216" s="306">
        <f t="shared" ca="1" si="103"/>
        <v>-0.57933341520762605</v>
      </c>
      <c r="N216" s="304">
        <f t="shared" ca="1" si="104"/>
        <v>-33.193359622297116</v>
      </c>
      <c r="P216" s="310">
        <f t="shared" ca="1" si="105"/>
        <v>23</v>
      </c>
      <c r="Q216" s="304">
        <f t="shared" ca="1" si="106"/>
        <v>0</v>
      </c>
      <c r="R216" s="306">
        <f t="shared" ca="1" si="107"/>
        <v>0</v>
      </c>
      <c r="S216" s="307">
        <f t="shared" ca="1" si="108"/>
        <v>5.083000000000002</v>
      </c>
      <c r="T216" s="304">
        <f t="shared" ca="1" si="88"/>
        <v>49.86423000000002</v>
      </c>
      <c r="U216" s="311">
        <f t="shared" ca="1" si="89"/>
        <v>0</v>
      </c>
      <c r="V216" s="306">
        <f t="shared" ca="1" si="90"/>
        <v>1.0844420696718402</v>
      </c>
      <c r="W216" s="304">
        <f t="shared" ca="1" si="91"/>
        <v>2.422531452173879</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4.6534778039527041</v>
      </c>
      <c r="AH216" s="304">
        <f t="shared" ca="1" si="115"/>
        <v>-0.45977476100560827</v>
      </c>
    </row>
    <row r="217" spans="1:34" x14ac:dyDescent="0.2">
      <c r="A217" s="347">
        <f t="shared" ca="1" si="93"/>
        <v>0.1</v>
      </c>
      <c r="B217" s="304">
        <f t="shared" ca="1" si="94"/>
        <v>16.899999999999952</v>
      </c>
      <c r="D217" s="306">
        <f t="shared" ca="1" si="95"/>
        <v>-0.39882777674286102</v>
      </c>
      <c r="E217" s="307">
        <f t="shared" ca="1" si="96"/>
        <v>-9.5490804269605611</v>
      </c>
      <c r="F217" s="304">
        <f t="shared" ca="1" si="97"/>
        <v>9.557405536863179</v>
      </c>
      <c r="G217" s="306">
        <f t="shared" ca="1" si="98"/>
        <v>22.531901826848021</v>
      </c>
      <c r="H217" s="307">
        <f t="shared" ca="1" si="99"/>
        <v>-15.721734089386626</v>
      </c>
      <c r="I217" s="304">
        <f t="shared" ca="1" si="100"/>
        <v>27.474706963170664</v>
      </c>
      <c r="J217" s="306">
        <f t="shared" ca="1" si="101"/>
        <v>465.6437929507884</v>
      </c>
      <c r="K217" s="307">
        <f t="shared" ca="1" si="102"/>
        <v>1215.7213490057579</v>
      </c>
      <c r="L217" s="304">
        <f t="shared" ca="1" si="87"/>
        <v>1301.8458204956439</v>
      </c>
      <c r="M217" s="306">
        <f t="shared" ca="1" si="103"/>
        <v>-0.60921727319803298</v>
      </c>
      <c r="N217" s="304">
        <f t="shared" ca="1" si="104"/>
        <v>-34.905578560715732</v>
      </c>
      <c r="P217" s="310">
        <f t="shared" ca="1" si="105"/>
        <v>23</v>
      </c>
      <c r="Q217" s="304">
        <f t="shared" ca="1" si="106"/>
        <v>0</v>
      </c>
      <c r="R217" s="306">
        <f t="shared" ca="1" si="107"/>
        <v>0</v>
      </c>
      <c r="S217" s="307">
        <f t="shared" ca="1" si="108"/>
        <v>5.083000000000002</v>
      </c>
      <c r="T217" s="304">
        <f t="shared" ca="1" si="88"/>
        <v>49.86423000000002</v>
      </c>
      <c r="U217" s="311">
        <f t="shared" ca="1" si="89"/>
        <v>0</v>
      </c>
      <c r="V217" s="306">
        <f t="shared" ca="1" si="90"/>
        <v>1.0846080116218302</v>
      </c>
      <c r="W217" s="304">
        <f t="shared" ca="1" si="91"/>
        <v>2.5138675079777033</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4.8940490155587737</v>
      </c>
      <c r="AH217" s="304">
        <f t="shared" ca="1" si="115"/>
        <v>-0.4765948164811879</v>
      </c>
    </row>
    <row r="218" spans="1:34" x14ac:dyDescent="0.2">
      <c r="A218" s="347">
        <f t="shared" ca="1" si="93"/>
        <v>0.1</v>
      </c>
      <c r="B218" s="304">
        <f t="shared" ca="1" si="94"/>
        <v>16.999999999999954</v>
      </c>
      <c r="D218" s="306">
        <f t="shared" ca="1" si="95"/>
        <v>-0.40558982956819534</v>
      </c>
      <c r="E218" s="307">
        <f t="shared" ca="1" si="96"/>
        <v>-9.5269979037351948</v>
      </c>
      <c r="F218" s="304">
        <f t="shared" ca="1" si="97"/>
        <v>9.5356275182928556</v>
      </c>
      <c r="G218" s="306">
        <f t="shared" ca="1" si="98"/>
        <v>22.4913428438912</v>
      </c>
      <c r="H218" s="307">
        <f t="shared" ca="1" si="99"/>
        <v>-16.674433879760144</v>
      </c>
      <c r="I218" s="304">
        <f t="shared" ca="1" si="100"/>
        <v>27.99816508508993</v>
      </c>
      <c r="J218" s="306">
        <f t="shared" ca="1" si="101"/>
        <v>467.89495518432534</v>
      </c>
      <c r="K218" s="307">
        <f t="shared" ca="1" si="102"/>
        <v>1214.1015406073006</v>
      </c>
      <c r="L218" s="304">
        <f t="shared" ca="1" si="87"/>
        <v>1301.1411299286342</v>
      </c>
      <c r="M218" s="306">
        <f t="shared" ca="1" si="103"/>
        <v>-0.6379557668832313</v>
      </c>
      <c r="N218" s="304">
        <f t="shared" ca="1" si="104"/>
        <v>-36.552172958440963</v>
      </c>
      <c r="P218" s="310">
        <f t="shared" ca="1" si="105"/>
        <v>23</v>
      </c>
      <c r="Q218" s="304">
        <f t="shared" ca="1" si="106"/>
        <v>0</v>
      </c>
      <c r="R218" s="306">
        <f t="shared" ca="1" si="107"/>
        <v>0</v>
      </c>
      <c r="S218" s="307">
        <f t="shared" ca="1" si="108"/>
        <v>5.083000000000002</v>
      </c>
      <c r="T218" s="304">
        <f t="shared" ca="1" si="88"/>
        <v>49.86423000000002</v>
      </c>
      <c r="U218" s="311">
        <f t="shared" ca="1" si="89"/>
        <v>0</v>
      </c>
      <c r="V218" s="306">
        <f t="shared" ca="1" si="90"/>
        <v>1.0847843623594378</v>
      </c>
      <c r="W218" s="304">
        <f t="shared" ca="1" si="91"/>
        <v>2.6109947246115559</v>
      </c>
      <c r="Y218" s="314" t="str">
        <f t="shared" ca="1" si="109"/>
        <v/>
      </c>
      <c r="Z218" s="315" t="str">
        <f t="shared" ca="1" si="110"/>
        <v/>
      </c>
      <c r="AA218" s="316" t="str">
        <f t="shared" ca="1" si="111"/>
        <v/>
      </c>
      <c r="AC218" s="310">
        <f t="shared" ca="1" si="112"/>
        <v>16.999999999999954</v>
      </c>
      <c r="AD218" s="323">
        <f t="shared" ca="1" si="113"/>
        <v>467.89495518432534</v>
      </c>
      <c r="AE218" s="324" t="e">
        <f t="shared" ca="1" si="92"/>
        <v>#N/A</v>
      </c>
      <c r="AG218" s="306">
        <f t="shared" ca="1" si="114"/>
        <v>5.1189706110204645</v>
      </c>
      <c r="AH218" s="304">
        <f t="shared" ca="1" si="115"/>
        <v>-0.49456374345420073</v>
      </c>
    </row>
    <row r="219" spans="1:34" x14ac:dyDescent="0.2">
      <c r="A219" s="347">
        <f t="shared" ca="1" si="93"/>
        <v>0.1</v>
      </c>
      <c r="B219" s="304">
        <f t="shared" ca="1" si="94"/>
        <v>17.099999999999955</v>
      </c>
      <c r="D219" s="306">
        <f t="shared" ca="1" si="95"/>
        <v>-0.41264035692379464</v>
      </c>
      <c r="E219" s="307">
        <f t="shared" ca="1" si="96"/>
        <v>-9.5040803225755273</v>
      </c>
      <c r="F219" s="304">
        <f t="shared" ca="1" si="97"/>
        <v>9.5130339451790835</v>
      </c>
      <c r="G219" s="306">
        <f t="shared" ca="1" si="98"/>
        <v>22.450078808198821</v>
      </c>
      <c r="H219" s="307">
        <f t="shared" ca="1" si="99"/>
        <v>-17.624841912017697</v>
      </c>
      <c r="I219" s="304">
        <f t="shared" ca="1" si="100"/>
        <v>28.541918136627633</v>
      </c>
      <c r="J219" s="306">
        <f t="shared" ca="1" si="101"/>
        <v>470.14202626692986</v>
      </c>
      <c r="K219" s="307">
        <f t="shared" ca="1" si="102"/>
        <v>1212.3865768177118</v>
      </c>
      <c r="L219" s="304">
        <f t="shared" ca="1" si="87"/>
        <v>1300.3517741404223</v>
      </c>
      <c r="M219" s="306">
        <f t="shared" ca="1" si="103"/>
        <v>-0.66556961054750152</v>
      </c>
      <c r="N219" s="304">
        <f t="shared" ca="1" si="104"/>
        <v>-38.134329656537716</v>
      </c>
      <c r="P219" s="310">
        <f t="shared" ca="1" si="105"/>
        <v>23</v>
      </c>
      <c r="Q219" s="304">
        <f t="shared" ca="1" si="106"/>
        <v>0</v>
      </c>
      <c r="R219" s="306">
        <f t="shared" ca="1" si="107"/>
        <v>0</v>
      </c>
      <c r="S219" s="307">
        <f t="shared" ca="1" si="108"/>
        <v>5.083000000000002</v>
      </c>
      <c r="T219" s="304">
        <f t="shared" ca="1" si="88"/>
        <v>49.86423000000002</v>
      </c>
      <c r="U219" s="311">
        <f t="shared" ca="1" si="89"/>
        <v>0</v>
      </c>
      <c r="V219" s="306">
        <f t="shared" ca="1" si="90"/>
        <v>1.0849711021460646</v>
      </c>
      <c r="W219" s="304">
        <f t="shared" ca="1" si="91"/>
        <v>2.7138630114670867</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5.3287178904223254</v>
      </c>
      <c r="AH219" s="304">
        <f t="shared" ca="1" si="115"/>
        <v>-0.51367198989013474</v>
      </c>
    </row>
    <row r="220" spans="1:34" x14ac:dyDescent="0.2">
      <c r="A220" s="347">
        <f t="shared" ca="1" si="93"/>
        <v>0.1</v>
      </c>
      <c r="B220" s="304">
        <f t="shared" ca="1" si="94"/>
        <v>17.199999999999957</v>
      </c>
      <c r="D220" s="306">
        <f t="shared" ca="1" si="95"/>
        <v>-0.4199547771178469</v>
      </c>
      <c r="E220" s="307">
        <f t="shared" ca="1" si="96"/>
        <v>-9.4803068786468767</v>
      </c>
      <c r="F220" s="304">
        <f t="shared" ca="1" si="97"/>
        <v>9.4896038130231446</v>
      </c>
      <c r="G220" s="306">
        <f t="shared" ca="1" si="98"/>
        <v>22.408083330487038</v>
      </c>
      <c r="H220" s="307">
        <f t="shared" ca="1" si="99"/>
        <v>-18.572872599882384</v>
      </c>
      <c r="I220" s="304">
        <f t="shared" ca="1" si="100"/>
        <v>29.104532209906981</v>
      </c>
      <c r="J220" s="306">
        <f t="shared" ca="1" si="101"/>
        <v>472.38493437386416</v>
      </c>
      <c r="K220" s="307">
        <f t="shared" ca="1" si="102"/>
        <v>1210.5766910921168</v>
      </c>
      <c r="L220" s="304">
        <f t="shared" ca="1" si="87"/>
        <v>1299.4781457334857</v>
      </c>
      <c r="M220" s="306">
        <f t="shared" ca="1" si="103"/>
        <v>-0.69208475439628758</v>
      </c>
      <c r="N220" s="304">
        <f t="shared" ca="1" si="104"/>
        <v>-39.653535492255422</v>
      </c>
      <c r="P220" s="310">
        <f t="shared" ca="1" si="105"/>
        <v>23</v>
      </c>
      <c r="Q220" s="304">
        <f t="shared" ca="1" si="106"/>
        <v>0</v>
      </c>
      <c r="R220" s="306">
        <f t="shared" ca="1" si="107"/>
        <v>0</v>
      </c>
      <c r="S220" s="307">
        <f t="shared" ca="1" si="108"/>
        <v>5.083000000000002</v>
      </c>
      <c r="T220" s="304">
        <f t="shared" ca="1" si="88"/>
        <v>49.86423000000002</v>
      </c>
      <c r="U220" s="311">
        <f t="shared" ca="1" si="89"/>
        <v>0</v>
      </c>
      <c r="V220" s="306">
        <f t="shared" ca="1" si="90"/>
        <v>1.0851682105880089</v>
      </c>
      <c r="W220" s="304">
        <f t="shared" ca="1" si="91"/>
        <v>2.8224206962487046</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5.5238366046977356</v>
      </c>
      <c r="AH220" s="304">
        <f t="shared" ca="1" si="115"/>
        <v>-0.5339097012526236</v>
      </c>
    </row>
    <row r="221" spans="1:34" x14ac:dyDescent="0.2">
      <c r="A221" s="347">
        <f t="shared" ca="1" si="93"/>
        <v>0.1</v>
      </c>
      <c r="B221" s="304">
        <f t="shared" ca="1" si="94"/>
        <v>17.299999999999958</v>
      </c>
      <c r="D221" s="306">
        <f t="shared" ca="1" si="95"/>
        <v>-0.42750945659147083</v>
      </c>
      <c r="E221" s="307">
        <f t="shared" ca="1" si="96"/>
        <v>-9.4556600702784976</v>
      </c>
      <c r="F221" s="304">
        <f t="shared" ca="1" si="97"/>
        <v>9.465319418811724</v>
      </c>
      <c r="G221" s="306">
        <f t="shared" ca="1" si="98"/>
        <v>22.365332384827891</v>
      </c>
      <c r="H221" s="307">
        <f t="shared" ca="1" si="99"/>
        <v>-19.518438606910234</v>
      </c>
      <c r="I221" s="304">
        <f t="shared" ca="1" si="100"/>
        <v>29.684634717906757</v>
      </c>
      <c r="J221" s="306">
        <f t="shared" ca="1" si="101"/>
        <v>474.6236051596299</v>
      </c>
      <c r="K221" s="307">
        <f t="shared" ca="1" si="102"/>
        <v>1208.6721255317771</v>
      </c>
      <c r="L221" s="304">
        <f t="shared" ca="1" si="87"/>
        <v>1298.5206481270247</v>
      </c>
      <c r="M221" s="306">
        <f t="shared" ca="1" si="103"/>
        <v>-0.7175312661018528</v>
      </c>
      <c r="N221" s="304">
        <f t="shared" ca="1" si="104"/>
        <v>-41.111513216314556</v>
      </c>
      <c r="P221" s="310">
        <f t="shared" ca="1" si="105"/>
        <v>23</v>
      </c>
      <c r="Q221" s="304">
        <f t="shared" ca="1" si="106"/>
        <v>0</v>
      </c>
      <c r="R221" s="306">
        <f t="shared" ca="1" si="107"/>
        <v>0</v>
      </c>
      <c r="S221" s="307">
        <f t="shared" ca="1" si="108"/>
        <v>5.083000000000002</v>
      </c>
      <c r="T221" s="304">
        <f t="shared" ca="1" si="88"/>
        <v>49.86423000000002</v>
      </c>
      <c r="U221" s="311">
        <f t="shared" ca="1" si="89"/>
        <v>0</v>
      </c>
      <c r="V221" s="306">
        <f t="shared" ca="1" si="90"/>
        <v>1.0853756666129044</v>
      </c>
      <c r="W221" s="304">
        <f t="shared" ca="1" si="91"/>
        <v>2.9366144905836835</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5.7049225566554886</v>
      </c>
      <c r="AH221" s="304">
        <f t="shared" ca="1" si="115"/>
        <v>-0.55526671183330778</v>
      </c>
    </row>
    <row r="222" spans="1:34" x14ac:dyDescent="0.2">
      <c r="A222" s="347">
        <f t="shared" ca="1" si="93"/>
        <v>0.1</v>
      </c>
      <c r="B222" s="304">
        <f t="shared" ca="1" si="94"/>
        <v>17.399999999999959</v>
      </c>
      <c r="D222" s="306">
        <f t="shared" ca="1" si="95"/>
        <v>-0.43528176662373835</v>
      </c>
      <c r="E222" s="307">
        <f t="shared" ca="1" si="96"/>
        <v>-9.4301254561136609</v>
      </c>
      <c r="F222" s="304">
        <f t="shared" ca="1" si="97"/>
        <v>9.4401661179450631</v>
      </c>
      <c r="G222" s="306">
        <f t="shared" ca="1" si="98"/>
        <v>22.321804208165517</v>
      </c>
      <c r="H222" s="307">
        <f t="shared" ca="1" si="99"/>
        <v>-20.461451152521601</v>
      </c>
      <c r="I222" s="304">
        <f t="shared" ca="1" si="100"/>
        <v>30.280916868131708</v>
      </c>
      <c r="J222" s="306">
        <f t="shared" ca="1" si="101"/>
        <v>476.8579619892796</v>
      </c>
      <c r="K222" s="307">
        <f t="shared" ca="1" si="102"/>
        <v>1206.6731310438054</v>
      </c>
      <c r="L222" s="304">
        <f t="shared" ca="1" si="87"/>
        <v>1297.479695831742</v>
      </c>
      <c r="M222" s="306">
        <f t="shared" ca="1" si="103"/>
        <v>-0.74194233338641102</v>
      </c>
      <c r="N222" s="304">
        <f t="shared" ca="1" si="104"/>
        <v>-42.510164345129624</v>
      </c>
      <c r="P222" s="310">
        <f t="shared" ca="1" si="105"/>
        <v>23</v>
      </c>
      <c r="Q222" s="304">
        <f t="shared" ca="1" si="106"/>
        <v>0</v>
      </c>
      <c r="R222" s="306">
        <f t="shared" ca="1" si="107"/>
        <v>0</v>
      </c>
      <c r="S222" s="307">
        <f t="shared" ca="1" si="108"/>
        <v>5.083000000000002</v>
      </c>
      <c r="T222" s="304">
        <f t="shared" ca="1" si="88"/>
        <v>49.86423000000002</v>
      </c>
      <c r="U222" s="311">
        <f t="shared" ca="1" si="89"/>
        <v>0</v>
      </c>
      <c r="V222" s="306">
        <f t="shared" ca="1" si="90"/>
        <v>1.0855934484495067</v>
      </c>
      <c r="W222" s="304">
        <f t="shared" ca="1" si="91"/>
        <v>3.0563894646253931</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5.8726039594437589</v>
      </c>
      <c r="AH222" s="304">
        <f t="shared" ca="1" si="115"/>
        <v>-0.57773253798616608</v>
      </c>
    </row>
    <row r="223" spans="1:34" x14ac:dyDescent="0.2">
      <c r="A223" s="347">
        <f t="shared" ca="1" si="93"/>
        <v>0.1</v>
      </c>
      <c r="B223" s="304">
        <f t="shared" ca="1" si="94"/>
        <v>17.499999999999961</v>
      </c>
      <c r="D223" s="306">
        <f t="shared" ca="1" si="95"/>
        <v>-0.4432501159249283</v>
      </c>
      <c r="E223" s="307">
        <f t="shared" ca="1" si="96"/>
        <v>-9.4036914189028806</v>
      </c>
      <c r="F223" s="304">
        <f t="shared" ca="1" si="97"/>
        <v>9.4141320878355614</v>
      </c>
      <c r="G223" s="306">
        <f t="shared" ca="1" si="98"/>
        <v>22.277479196573026</v>
      </c>
      <c r="H223" s="307">
        <f t="shared" ca="1" si="99"/>
        <v>-21.401820294411888</v>
      </c>
      <c r="I223" s="304">
        <f t="shared" ca="1" si="100"/>
        <v>30.892134780038177</v>
      </c>
      <c r="J223" s="306">
        <f t="shared" ca="1" si="101"/>
        <v>479.08792615951654</v>
      </c>
      <c r="K223" s="307">
        <f t="shared" ca="1" si="102"/>
        <v>1204.5799674714588</v>
      </c>
      <c r="L223" s="304">
        <f t="shared" ca="1" si="87"/>
        <v>1296.3557146961505</v>
      </c>
      <c r="M223" s="306">
        <f t="shared" ca="1" si="103"/>
        <v>-0.76535339089930543</v>
      </c>
      <c r="N223" s="304">
        <f t="shared" ca="1" si="104"/>
        <v>-43.851519134556511</v>
      </c>
      <c r="P223" s="310">
        <f t="shared" ca="1" si="105"/>
        <v>23</v>
      </c>
      <c r="Q223" s="304">
        <f t="shared" ca="1" si="106"/>
        <v>0</v>
      </c>
      <c r="R223" s="306">
        <f t="shared" ca="1" si="107"/>
        <v>0</v>
      </c>
      <c r="S223" s="307">
        <f t="shared" ca="1" si="108"/>
        <v>5.083000000000002</v>
      </c>
      <c r="T223" s="304">
        <f t="shared" ca="1" si="88"/>
        <v>49.86423000000002</v>
      </c>
      <c r="U223" s="311">
        <f t="shared" ca="1" si="89"/>
        <v>0</v>
      </c>
      <c r="V223" s="306">
        <f t="shared" ca="1" si="90"/>
        <v>1.085821533610553</v>
      </c>
      <c r="W223" s="304">
        <f t="shared" ca="1" si="91"/>
        <v>3.1816890299759915</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6.0275265479306501</v>
      </c>
      <c r="AH223" s="304">
        <f t="shared" ca="1" si="115"/>
        <v>-0.60129637313110207</v>
      </c>
    </row>
    <row r="224" spans="1:34" x14ac:dyDescent="0.2">
      <c r="A224" s="347">
        <f t="shared" ca="1" si="93"/>
        <v>0.1</v>
      </c>
      <c r="B224" s="304">
        <f t="shared" ca="1" si="94"/>
        <v>17.599999999999962</v>
      </c>
      <c r="D224" s="306">
        <f t="shared" ca="1" si="95"/>
        <v>-0.4513939632219644</v>
      </c>
      <c r="E224" s="307">
        <f t="shared" ca="1" si="96"/>
        <v>-9.3763489393205255</v>
      </c>
      <c r="F224" s="304">
        <f t="shared" ca="1" si="97"/>
        <v>9.3872081015566273</v>
      </c>
      <c r="G224" s="306">
        <f t="shared" ca="1" si="98"/>
        <v>22.232339800250831</v>
      </c>
      <c r="H224" s="307">
        <f t="shared" ca="1" si="99"/>
        <v>-22.339455188343941</v>
      </c>
      <c r="I224" s="304">
        <f t="shared" ca="1" si="100"/>
        <v>31.517109497951175</v>
      </c>
      <c r="J224" s="306">
        <f t="shared" ca="1" si="101"/>
        <v>481.31341710935772</v>
      </c>
      <c r="K224" s="307">
        <f t="shared" ca="1" si="102"/>
        <v>1202.3929036973209</v>
      </c>
      <c r="L224" s="304">
        <f t="shared" ca="1" si="87"/>
        <v>1295.1491421265589</v>
      </c>
      <c r="M224" s="306">
        <f t="shared" ca="1" si="103"/>
        <v>-0.7878013688754677</v>
      </c>
      <c r="N224" s="304">
        <f t="shared" ca="1" si="104"/>
        <v>-45.137693531193236</v>
      </c>
      <c r="P224" s="310">
        <f t="shared" ca="1" si="105"/>
        <v>23</v>
      </c>
      <c r="Q224" s="304">
        <f t="shared" ca="1" si="106"/>
        <v>0</v>
      </c>
      <c r="R224" s="306">
        <f t="shared" ca="1" si="107"/>
        <v>0</v>
      </c>
      <c r="S224" s="307">
        <f t="shared" ca="1" si="108"/>
        <v>5.083000000000002</v>
      </c>
      <c r="T224" s="304">
        <f t="shared" ca="1" si="88"/>
        <v>49.86423000000002</v>
      </c>
      <c r="U224" s="311">
        <f t="shared" ca="1" si="89"/>
        <v>0</v>
      </c>
      <c r="V224" s="306">
        <f t="shared" ca="1" si="90"/>
        <v>1.0860598988784551</v>
      </c>
      <c r="W224" s="304">
        <f t="shared" ca="1" si="91"/>
        <v>3.3124549302785287</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6.1703413101470952</v>
      </c>
      <c r="AH224" s="304">
        <f t="shared" ca="1" si="115"/>
        <v>-0.62594708439425339</v>
      </c>
    </row>
    <row r="225" spans="1:34" x14ac:dyDescent="0.2">
      <c r="A225" s="347">
        <f t="shared" ca="1" si="93"/>
        <v>0.1</v>
      </c>
      <c r="B225" s="304">
        <f t="shared" ca="1" si="94"/>
        <v>17.699999999999964</v>
      </c>
      <c r="D225" s="306">
        <f t="shared" ca="1" si="95"/>
        <v>-0.45969381364794815</v>
      </c>
      <c r="E225" s="307">
        <f t="shared" ca="1" si="96"/>
        <v>-9.3480913820761504</v>
      </c>
      <c r="F225" s="304">
        <f t="shared" ca="1" si="97"/>
        <v>9.3593873138124053</v>
      </c>
      <c r="G225" s="306">
        <f t="shared" ca="1" si="98"/>
        <v>22.186370418886035</v>
      </c>
      <c r="H225" s="307">
        <f t="shared" ca="1" si="99"/>
        <v>-23.274264326551556</v>
      </c>
      <c r="I225" s="304">
        <f t="shared" ca="1" si="100"/>
        <v>32.154726127059639</v>
      </c>
      <c r="J225" s="306">
        <f t="shared" ca="1" si="101"/>
        <v>483.53435262031456</v>
      </c>
      <c r="K225" s="307">
        <f t="shared" ca="1" si="102"/>
        <v>1200.1122177215761</v>
      </c>
      <c r="L225" s="304">
        <f t="shared" ca="1" si="87"/>
        <v>1293.8604272828452</v>
      </c>
      <c r="M225" s="306">
        <f t="shared" ca="1" si="103"/>
        <v>-0.8093240570443222</v>
      </c>
      <c r="N225" s="304">
        <f t="shared" ca="1" si="104"/>
        <v>-46.370852727044742</v>
      </c>
      <c r="P225" s="310">
        <f t="shared" ca="1" si="105"/>
        <v>23</v>
      </c>
      <c r="Q225" s="304">
        <f t="shared" ca="1" si="106"/>
        <v>0</v>
      </c>
      <c r="R225" s="306">
        <f t="shared" ca="1" si="107"/>
        <v>0</v>
      </c>
      <c r="S225" s="307">
        <f t="shared" ca="1" si="108"/>
        <v>5.083000000000002</v>
      </c>
      <c r="T225" s="304">
        <f t="shared" ca="1" si="88"/>
        <v>49.86423000000002</v>
      </c>
      <c r="U225" s="311">
        <f t="shared" ca="1" si="89"/>
        <v>0</v>
      </c>
      <c r="V225" s="306">
        <f t="shared" ca="1" si="90"/>
        <v>1.0863085202935847</v>
      </c>
      <c r="W225" s="304">
        <f t="shared" ca="1" si="91"/>
        <v>3.4486272388587</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6.3016946230507287</v>
      </c>
      <c r="AH225" s="304">
        <f t="shared" ca="1" si="115"/>
        <v>-0.65167321075713702</v>
      </c>
    </row>
    <row r="226" spans="1:34" x14ac:dyDescent="0.2">
      <c r="A226" s="347">
        <f t="shared" ca="1" si="93"/>
        <v>0.1</v>
      </c>
      <c r="B226" s="304">
        <f t="shared" ca="1" si="94"/>
        <v>17.799999999999965</v>
      </c>
      <c r="D226" s="306">
        <f t="shared" ca="1" si="95"/>
        <v>-0.46813120236496192</v>
      </c>
      <c r="E226" s="307">
        <f t="shared" ca="1" si="96"/>
        <v>-9.3189142956851629</v>
      </c>
      <c r="F226" s="304">
        <f t="shared" ca="1" si="97"/>
        <v>9.3306650605920343</v>
      </c>
      <c r="G226" s="306">
        <f t="shared" ca="1" si="98"/>
        <v>22.139557298649539</v>
      </c>
      <c r="H226" s="307">
        <f t="shared" ca="1" si="99"/>
        <v>-24.206155756120072</v>
      </c>
      <c r="I226" s="304">
        <f t="shared" ca="1" si="100"/>
        <v>32.803932292786655</v>
      </c>
      <c r="J226" s="306">
        <f t="shared" ca="1" si="101"/>
        <v>485.75064900619134</v>
      </c>
      <c r="K226" s="307">
        <f t="shared" ca="1" si="102"/>
        <v>1197.7381967174426</v>
      </c>
      <c r="L226" s="304">
        <f t="shared" ca="1" si="87"/>
        <v>1292.4900312520354</v>
      </c>
      <c r="M226" s="306">
        <f t="shared" ca="1" si="103"/>
        <v>-0.82995957469874182</v>
      </c>
      <c r="N226" s="304">
        <f t="shared" ca="1" si="104"/>
        <v>-47.553180796710691</v>
      </c>
      <c r="P226" s="310">
        <f t="shared" ca="1" si="105"/>
        <v>23</v>
      </c>
      <c r="Q226" s="304">
        <f t="shared" ca="1" si="106"/>
        <v>0</v>
      </c>
      <c r="R226" s="306">
        <f t="shared" ca="1" si="107"/>
        <v>0</v>
      </c>
      <c r="S226" s="307">
        <f t="shared" ca="1" si="108"/>
        <v>5.083000000000002</v>
      </c>
      <c r="T226" s="304">
        <f t="shared" ca="1" si="88"/>
        <v>49.86423000000002</v>
      </c>
      <c r="U226" s="311">
        <f t="shared" ca="1" si="89"/>
        <v>0</v>
      </c>
      <c r="V226" s="306">
        <f t="shared" ca="1" si="90"/>
        <v>1.0865673731449259</v>
      </c>
      <c r="W226" s="304">
        <f t="shared" ca="1" si="91"/>
        <v>3.5901443628311625</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6.4222205307532061</v>
      </c>
      <c r="AH226" s="304">
        <f t="shared" ca="1" si="115"/>
        <v>-0.67846296259270089</v>
      </c>
    </row>
    <row r="227" spans="1:34" x14ac:dyDescent="0.2">
      <c r="A227" s="347">
        <f t="shared" ca="1" si="93"/>
        <v>0.1</v>
      </c>
      <c r="B227" s="304">
        <f t="shared" ca="1" si="94"/>
        <v>17.899999999999967</v>
      </c>
      <c r="D227" s="306">
        <f t="shared" ca="1" si="95"/>
        <v>-0.47668866842410679</v>
      </c>
      <c r="E227" s="307">
        <f t="shared" ca="1" si="96"/>
        <v>-9.2888152265467738</v>
      </c>
      <c r="F227" s="304">
        <f t="shared" ca="1" si="97"/>
        <v>9.3010386731553343</v>
      </c>
      <c r="G227" s="306">
        <f t="shared" ca="1" si="98"/>
        <v>22.091888431807128</v>
      </c>
      <c r="H227" s="307">
        <f t="shared" ca="1" si="99"/>
        <v>-25.13503727877475</v>
      </c>
      <c r="I227" s="304">
        <f t="shared" ca="1" si="100"/>
        <v>33.463736095791965</v>
      </c>
      <c r="J227" s="306">
        <f t="shared" ca="1" si="101"/>
        <v>487.96222129271416</v>
      </c>
      <c r="K227" s="307">
        <f t="shared" ca="1" si="102"/>
        <v>1195.271137065698</v>
      </c>
      <c r="L227" s="304">
        <f t="shared" ca="1" si="87"/>
        <v>1291.0384272016252</v>
      </c>
      <c r="M227" s="306">
        <f t="shared" ca="1" si="103"/>
        <v>-0.8497459364295944</v>
      </c>
      <c r="N227" s="304">
        <f t="shared" ca="1" si="104"/>
        <v>-48.686855815807711</v>
      </c>
      <c r="P227" s="310">
        <f t="shared" ca="1" si="105"/>
        <v>23</v>
      </c>
      <c r="Q227" s="304">
        <f t="shared" ca="1" si="106"/>
        <v>0</v>
      </c>
      <c r="R227" s="306">
        <f t="shared" ca="1" si="107"/>
        <v>0</v>
      </c>
      <c r="S227" s="307">
        <f t="shared" ca="1" si="108"/>
        <v>5.083000000000002</v>
      </c>
      <c r="T227" s="304">
        <f t="shared" ca="1" si="88"/>
        <v>49.86423000000002</v>
      </c>
      <c r="U227" s="311">
        <f t="shared" ca="1" si="89"/>
        <v>0</v>
      </c>
      <c r="V227" s="306">
        <f t="shared" ca="1" si="90"/>
        <v>1.0868364319628907</v>
      </c>
      <c r="W227" s="304">
        <f t="shared" ca="1" si="91"/>
        <v>3.7369430531221877</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6.5325348852320335</v>
      </c>
      <c r="AH227" s="304">
        <f t="shared" ca="1" si="115"/>
        <v>-0.70630422247317748</v>
      </c>
    </row>
    <row r="228" spans="1:34" x14ac:dyDescent="0.2">
      <c r="A228" s="347">
        <f t="shared" ca="1" si="93"/>
        <v>0.1</v>
      </c>
      <c r="B228" s="304">
        <f t="shared" ca="1" si="94"/>
        <v>17.999999999999968</v>
      </c>
      <c r="D228" s="306">
        <f t="shared" ca="1" si="95"/>
        <v>-0.48534972143440591</v>
      </c>
      <c r="E228" s="307">
        <f t="shared" ca="1" si="96"/>
        <v>-9.2577935474301682</v>
      </c>
      <c r="F228" s="304">
        <f t="shared" ca="1" si="97"/>
        <v>9.2705073064496375</v>
      </c>
      <c r="G228" s="306">
        <f t="shared" ca="1" si="98"/>
        <v>22.043353459663688</v>
      </c>
      <c r="H228" s="307">
        <f t="shared" ca="1" si="99"/>
        <v>-26.060816633517767</v>
      </c>
      <c r="I228" s="304">
        <f t="shared" ca="1" si="100"/>
        <v>34.133203707731617</v>
      </c>
      <c r="J228" s="306">
        <f t="shared" ca="1" si="101"/>
        <v>490.16898338728771</v>
      </c>
      <c r="K228" s="307">
        <f t="shared" ca="1" si="102"/>
        <v>1192.7113443700835</v>
      </c>
      <c r="L228" s="304">
        <f t="shared" ca="1" si="87"/>
        <v>1289.5061005144639</v>
      </c>
      <c r="M228" s="306">
        <f t="shared" ca="1" si="103"/>
        <v>-0.86872070250009725</v>
      </c>
      <c r="N228" s="304">
        <f t="shared" ca="1" si="104"/>
        <v>-49.774029828895557</v>
      </c>
      <c r="P228" s="310">
        <f t="shared" ca="1" si="105"/>
        <v>23</v>
      </c>
      <c r="Q228" s="304">
        <f t="shared" ca="1" si="106"/>
        <v>0</v>
      </c>
      <c r="R228" s="306">
        <f t="shared" ca="1" si="107"/>
        <v>0</v>
      </c>
      <c r="S228" s="307">
        <f t="shared" ca="1" si="108"/>
        <v>5.083000000000002</v>
      </c>
      <c r="T228" s="304">
        <f t="shared" ca="1" si="88"/>
        <v>49.86423000000002</v>
      </c>
      <c r="U228" s="311">
        <f t="shared" ca="1" si="89"/>
        <v>0</v>
      </c>
      <c r="V228" s="306">
        <f t="shared" ca="1" si="90"/>
        <v>1.0871156705140996</v>
      </c>
      <c r="W228" s="304">
        <f t="shared" ca="1" si="91"/>
        <v>3.8889584198979996</v>
      </c>
      <c r="Y228" s="314" t="str">
        <f t="shared" ca="1" si="109"/>
        <v/>
      </c>
      <c r="Z228" s="315" t="str">
        <f t="shared" ca="1" si="110"/>
        <v/>
      </c>
      <c r="AA228" s="316" t="str">
        <f t="shared" ca="1" si="111"/>
        <v/>
      </c>
      <c r="AC228" s="310">
        <f t="shared" ca="1" si="112"/>
        <v>17.999999999999968</v>
      </c>
      <c r="AD228" s="323">
        <f t="shared" ca="1" si="113"/>
        <v>490.16898338728771</v>
      </c>
      <c r="AE228" s="324" t="e">
        <f t="shared" ca="1" si="92"/>
        <v>#N/A</v>
      </c>
      <c r="AG228" s="306">
        <f t="shared" ca="1" si="114"/>
        <v>6.6332310714532827</v>
      </c>
      <c r="AH228" s="304">
        <f t="shared" ca="1" si="115"/>
        <v>-0.73518454714188197</v>
      </c>
    </row>
    <row r="229" spans="1:34" x14ac:dyDescent="0.2">
      <c r="A229" s="347">
        <f t="shared" ca="1" si="93"/>
        <v>0.1</v>
      </c>
      <c r="B229" s="304">
        <f t="shared" ca="1" si="94"/>
        <v>18.099999999999969</v>
      </c>
      <c r="D229" s="306">
        <f t="shared" ca="1" si="95"/>
        <v>-0.49409880319696214</v>
      </c>
      <c r="E229" s="307">
        <f t="shared" ca="1" si="96"/>
        <v>-9.2258503000680427</v>
      </c>
      <c r="F229" s="304">
        <f t="shared" ca="1" si="97"/>
        <v>9.2390717816556798</v>
      </c>
      <c r="G229" s="306">
        <f t="shared" ca="1" si="98"/>
        <v>21.993943579343991</v>
      </c>
      <c r="H229" s="307">
        <f t="shared" ca="1" si="99"/>
        <v>-26.983401663524571</v>
      </c>
      <c r="I229" s="304">
        <f t="shared" ca="1" si="100"/>
        <v>34.81145672772783</v>
      </c>
      <c r="J229" s="306">
        <f t="shared" ca="1" si="101"/>
        <v>492.37084823923811</v>
      </c>
      <c r="K229" s="307">
        <f t="shared" ca="1" si="102"/>
        <v>1190.0591334552314</v>
      </c>
      <c r="L229" s="304">
        <f t="shared" ca="1" si="87"/>
        <v>1287.8935489069129</v>
      </c>
      <c r="M229" s="306">
        <f t="shared" ca="1" si="103"/>
        <v>-0.88692070292951919</v>
      </c>
      <c r="N229" s="304">
        <f t="shared" ca="1" si="104"/>
        <v>-50.816813040637719</v>
      </c>
      <c r="P229" s="310">
        <f t="shared" ca="1" si="105"/>
        <v>23</v>
      </c>
      <c r="Q229" s="304">
        <f t="shared" ca="1" si="106"/>
        <v>0</v>
      </c>
      <c r="R229" s="306">
        <f t="shared" ca="1" si="107"/>
        <v>0</v>
      </c>
      <c r="S229" s="307">
        <f t="shared" ca="1" si="108"/>
        <v>5.083000000000002</v>
      </c>
      <c r="T229" s="304">
        <f t="shared" ca="1" si="88"/>
        <v>49.86423000000002</v>
      </c>
      <c r="U229" s="311">
        <f t="shared" ca="1" si="89"/>
        <v>0</v>
      </c>
      <c r="V229" s="306">
        <f t="shared" ca="1" si="90"/>
        <v>1.0874050617979616</v>
      </c>
      <c r="W229" s="304">
        <f t="shared" ca="1" si="91"/>
        <v>4.0461239529253357</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6.7248770540544527</v>
      </c>
      <c r="AH229" s="304">
        <f t="shared" ca="1" si="115"/>
        <v>-0.76509117054849463</v>
      </c>
    </row>
    <row r="230" spans="1:34" x14ac:dyDescent="0.2">
      <c r="A230" s="347">
        <f t="shared" ca="1" si="93"/>
        <v>0.1</v>
      </c>
      <c r="B230" s="304">
        <f t="shared" ca="1" si="94"/>
        <v>18.199999999999971</v>
      </c>
      <c r="D230" s="306">
        <f t="shared" ca="1" si="95"/>
        <v>-0.50292124607780764</v>
      </c>
      <c r="E230" s="307">
        <f t="shared" ca="1" si="96"/>
        <v>-9.1929880512750444</v>
      </c>
      <c r="F230" s="304">
        <f t="shared" ca="1" si="97"/>
        <v>9.2067344422787709</v>
      </c>
      <c r="G230" s="306">
        <f t="shared" ca="1" si="98"/>
        <v>21.943651454736212</v>
      </c>
      <c r="H230" s="307">
        <f t="shared" ca="1" si="99"/>
        <v>-27.902700468652075</v>
      </c>
      <c r="I230" s="304">
        <f t="shared" ca="1" si="100"/>
        <v>35.497669396881022</v>
      </c>
      <c r="J230" s="306">
        <f t="shared" ca="1" si="101"/>
        <v>494.5677279909421</v>
      </c>
      <c r="K230" s="307">
        <f t="shared" ca="1" si="102"/>
        <v>1187.3148283486225</v>
      </c>
      <c r="L230" s="304">
        <f t="shared" ca="1" si="87"/>
        <v>1286.2012825318754</v>
      </c>
      <c r="M230" s="306">
        <f t="shared" ca="1" si="103"/>
        <v>-0.90438182487466146</v>
      </c>
      <c r="N230" s="304">
        <f t="shared" ca="1" si="104"/>
        <v>-51.81726163365763</v>
      </c>
      <c r="P230" s="310">
        <f t="shared" ca="1" si="105"/>
        <v>23</v>
      </c>
      <c r="Q230" s="304">
        <f t="shared" ca="1" si="106"/>
        <v>0</v>
      </c>
      <c r="R230" s="306">
        <f t="shared" ca="1" si="107"/>
        <v>0</v>
      </c>
      <c r="S230" s="307">
        <f t="shared" ca="1" si="108"/>
        <v>5.083000000000002</v>
      </c>
      <c r="T230" s="304">
        <f t="shared" ca="1" si="88"/>
        <v>49.86423000000002</v>
      </c>
      <c r="U230" s="311">
        <f t="shared" ca="1" si="89"/>
        <v>0</v>
      </c>
      <c r="V230" s="306">
        <f t="shared" ca="1" si="90"/>
        <v>1.0877045780448786</v>
      </c>
      <c r="W230" s="304">
        <f t="shared" ca="1" si="91"/>
        <v>4.208371546426525</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6.8080135059581224</v>
      </c>
      <c r="AH230" s="304">
        <f t="shared" ca="1" si="115"/>
        <v>-0.79601100785467915</v>
      </c>
    </row>
    <row r="231" spans="1:34" x14ac:dyDescent="0.2">
      <c r="A231" s="347">
        <f t="shared" ca="1" si="93"/>
        <v>0.1</v>
      </c>
      <c r="B231" s="304">
        <f t="shared" ca="1" si="94"/>
        <v>18.299999999999972</v>
      </c>
      <c r="D231" s="306">
        <f t="shared" ca="1" si="95"/>
        <v>-0.51180322955044943</v>
      </c>
      <c r="E231" s="307">
        <f t="shared" ca="1" si="96"/>
        <v>-9.1592107618236582</v>
      </c>
      <c r="F231" s="304">
        <f t="shared" ca="1" si="97"/>
        <v>9.173499023016495</v>
      </c>
      <c r="G231" s="306">
        <f t="shared" ca="1" si="98"/>
        <v>21.892471131781168</v>
      </c>
      <c r="H231" s="307">
        <f t="shared" ca="1" si="99"/>
        <v>-28.818621544834439</v>
      </c>
      <c r="I231" s="304">
        <f t="shared" ca="1" si="100"/>
        <v>36.191065748334452</v>
      </c>
      <c r="J231" s="306">
        <f t="shared" ca="1" si="101"/>
        <v>496.75953412026797</v>
      </c>
      <c r="K231" s="307">
        <f t="shared" ca="1" si="102"/>
        <v>1184.4787622479482</v>
      </c>
      <c r="L231" s="304">
        <f t="shared" ca="1" si="87"/>
        <v>1284.4298240681806</v>
      </c>
      <c r="M231" s="306">
        <f t="shared" ca="1" si="103"/>
        <v>-0.92113885367985349</v>
      </c>
      <c r="N231" s="304">
        <f t="shared" ca="1" si="104"/>
        <v>-52.777368661374283</v>
      </c>
      <c r="P231" s="310">
        <f t="shared" ca="1" si="105"/>
        <v>23</v>
      </c>
      <c r="Q231" s="304">
        <f t="shared" ca="1" si="106"/>
        <v>0</v>
      </c>
      <c r="R231" s="306">
        <f t="shared" ca="1" si="107"/>
        <v>0</v>
      </c>
      <c r="S231" s="307">
        <f t="shared" ca="1" si="108"/>
        <v>5.083000000000002</v>
      </c>
      <c r="T231" s="304">
        <f t="shared" ca="1" si="88"/>
        <v>49.86423000000002</v>
      </c>
      <c r="U231" s="311">
        <f t="shared" ca="1" si="89"/>
        <v>0</v>
      </c>
      <c r="V231" s="306">
        <f t="shared" ca="1" si="90"/>
        <v>1.0880141907159422</v>
      </c>
      <c r="W231" s="304">
        <f t="shared" ca="1" si="91"/>
        <v>4.3756315280254805</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6.8831528065114354</v>
      </c>
      <c r="AH231" s="304">
        <f t="shared" ca="1" si="115"/>
        <v>-0.82793066032392748</v>
      </c>
    </row>
    <row r="232" spans="1:34" x14ac:dyDescent="0.2">
      <c r="A232" s="347">
        <f t="shared" ca="1" si="93"/>
        <v>0.1</v>
      </c>
      <c r="B232" s="304">
        <f t="shared" ca="1" si="94"/>
        <v>18.399999999999974</v>
      </c>
      <c r="D232" s="306">
        <f t="shared" ca="1" si="95"/>
        <v>-0.52073173604043033</v>
      </c>
      <c r="E232" s="307">
        <f t="shared" ca="1" si="96"/>
        <v>-9.1245236672004317</v>
      </c>
      <c r="F232" s="304">
        <f t="shared" ca="1" si="97"/>
        <v>9.1393705305245447</v>
      </c>
      <c r="G232" s="306">
        <f t="shared" ca="1" si="98"/>
        <v>21.840397958177125</v>
      </c>
      <c r="H232" s="307">
        <f t="shared" ca="1" si="99"/>
        <v>-29.731073911554482</v>
      </c>
      <c r="I232" s="304">
        <f t="shared" ca="1" si="100"/>
        <v>36.890916753394229</v>
      </c>
      <c r="J232" s="306">
        <f t="shared" ca="1" si="101"/>
        <v>498.9461775747659</v>
      </c>
      <c r="K232" s="307">
        <f t="shared" ca="1" si="102"/>
        <v>1181.5512774751287</v>
      </c>
      <c r="L232" s="304">
        <f t="shared" ca="1" si="87"/>
        <v>1282.5797087976944</v>
      </c>
      <c r="M232" s="306">
        <f t="shared" ca="1" si="103"/>
        <v>-0.93722535889065617</v>
      </c>
      <c r="N232" s="304">
        <f t="shared" ca="1" si="104"/>
        <v>-53.699057517068482</v>
      </c>
      <c r="P232" s="310">
        <f t="shared" ca="1" si="105"/>
        <v>23</v>
      </c>
      <c r="Q232" s="304">
        <f t="shared" ca="1" si="106"/>
        <v>0</v>
      </c>
      <c r="R232" s="306">
        <f t="shared" ca="1" si="107"/>
        <v>0</v>
      </c>
      <c r="S232" s="307">
        <f t="shared" ca="1" si="108"/>
        <v>5.083000000000002</v>
      </c>
      <c r="T232" s="304">
        <f t="shared" ca="1" si="88"/>
        <v>49.86423000000002</v>
      </c>
      <c r="U232" s="311">
        <f t="shared" ca="1" si="89"/>
        <v>0</v>
      </c>
      <c r="V232" s="306">
        <f t="shared" ca="1" si="90"/>
        <v>1.0883338705039771</v>
      </c>
      <c r="W232" s="304">
        <f t="shared" ca="1" si="91"/>
        <v>4.5478326914127685</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6.9507787251289628</v>
      </c>
      <c r="AH232" s="304">
        <f t="shared" ca="1" si="115"/>
        <v>-0.86083642101622637</v>
      </c>
    </row>
    <row r="233" spans="1:34" x14ac:dyDescent="0.2">
      <c r="A233" s="347">
        <f t="shared" ca="1" si="93"/>
        <v>0.1</v>
      </c>
      <c r="B233" s="304">
        <f t="shared" ca="1" si="94"/>
        <v>18.499999999999975</v>
      </c>
      <c r="D233" s="306">
        <f t="shared" ca="1" si="95"/>
        <v>-0.52969450694902753</v>
      </c>
      <c r="E233" s="307">
        <f t="shared" ca="1" si="96"/>
        <v>-9.088933169312984</v>
      </c>
      <c r="F233" s="304">
        <f t="shared" ca="1" si="97"/>
        <v>9.1043551351498646</v>
      </c>
      <c r="G233" s="306">
        <f t="shared" ca="1" si="98"/>
        <v>21.787428507482222</v>
      </c>
      <c r="H233" s="307">
        <f t="shared" ca="1" si="99"/>
        <v>-30.63996722848578</v>
      </c>
      <c r="I233" s="304">
        <f t="shared" ca="1" si="100"/>
        <v>37.596537509873585</v>
      </c>
      <c r="J233" s="306">
        <f t="shared" ca="1" si="101"/>
        <v>501.12756889804888</v>
      </c>
      <c r="K233" s="307">
        <f t="shared" ca="1" si="102"/>
        <v>1178.5327254181266</v>
      </c>
      <c r="L233" s="304">
        <f t="shared" ca="1" si="87"/>
        <v>1280.6514846714333</v>
      </c>
      <c r="M233" s="306">
        <f t="shared" ca="1" si="103"/>
        <v>-0.95267361750508228</v>
      </c>
      <c r="N233" s="304">
        <f t="shared" ca="1" si="104"/>
        <v>-54.58417753650172</v>
      </c>
      <c r="P233" s="310">
        <f t="shared" ca="1" si="105"/>
        <v>23</v>
      </c>
      <c r="Q233" s="304">
        <f t="shared" ca="1" si="106"/>
        <v>0</v>
      </c>
      <c r="R233" s="306">
        <f t="shared" ca="1" si="107"/>
        <v>0</v>
      </c>
      <c r="S233" s="307">
        <f t="shared" ca="1" si="108"/>
        <v>5.083000000000002</v>
      </c>
      <c r="T233" s="304">
        <f t="shared" ca="1" si="88"/>
        <v>49.86423000000002</v>
      </c>
      <c r="U233" s="311">
        <f t="shared" ca="1" si="89"/>
        <v>0</v>
      </c>
      <c r="V233" s="306">
        <f t="shared" ca="1" si="90"/>
        <v>1.0886635873358221</v>
      </c>
      <c r="W233" s="304">
        <f t="shared" ca="1" si="91"/>
        <v>4.7249023323873987</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7.0113466340518142</v>
      </c>
      <c r="AH233" s="304">
        <f t="shared" ca="1" si="115"/>
        <v>-0.89471428121439445</v>
      </c>
    </row>
    <row r="234" spans="1:34" x14ac:dyDescent="0.2">
      <c r="A234" s="347">
        <f t="shared" ca="1" si="93"/>
        <v>0.1</v>
      </c>
      <c r="B234" s="304">
        <f t="shared" ca="1" si="94"/>
        <v>18.599999999999977</v>
      </c>
      <c r="D234" s="306">
        <f t="shared" ca="1" si="95"/>
        <v>-0.53867999951905532</v>
      </c>
      <c r="E234" s="307">
        <f t="shared" ca="1" si="96"/>
        <v>-9.0524467382079354</v>
      </c>
      <c r="F234" s="304">
        <f t="shared" ca="1" si="97"/>
        <v>9.0684600726900335</v>
      </c>
      <c r="G234" s="306">
        <f t="shared" ca="1" si="98"/>
        <v>21.733560507530317</v>
      </c>
      <c r="H234" s="307">
        <f t="shared" ca="1" si="99"/>
        <v>-31.545211902306573</v>
      </c>
      <c r="I234" s="304">
        <f t="shared" ca="1" si="100"/>
        <v>38.307284506943397</v>
      </c>
      <c r="J234" s="306">
        <f t="shared" ca="1" si="101"/>
        <v>503.30361834879949</v>
      </c>
      <c r="K234" s="307">
        <f t="shared" ca="1" si="102"/>
        <v>1175.4234664615869</v>
      </c>
      <c r="L234" s="304">
        <f t="shared" ca="1" si="87"/>
        <v>1278.6457123658481</v>
      </c>
      <c r="M234" s="306">
        <f t="shared" ca="1" si="103"/>
        <v>-0.96751456770792299</v>
      </c>
      <c r="N234" s="304">
        <f t="shared" ca="1" si="104"/>
        <v>-55.434501347088315</v>
      </c>
      <c r="P234" s="310">
        <f t="shared" ca="1" si="105"/>
        <v>23</v>
      </c>
      <c r="Q234" s="304">
        <f t="shared" ca="1" si="106"/>
        <v>0</v>
      </c>
      <c r="R234" s="306">
        <f t="shared" ca="1" si="107"/>
        <v>0</v>
      </c>
      <c r="S234" s="307">
        <f t="shared" ca="1" si="108"/>
        <v>5.083000000000002</v>
      </c>
      <c r="T234" s="304">
        <f t="shared" ca="1" si="88"/>
        <v>49.86423000000002</v>
      </c>
      <c r="U234" s="311">
        <f t="shared" ca="1" si="89"/>
        <v>0</v>
      </c>
      <c r="V234" s="306">
        <f t="shared" ca="1" si="90"/>
        <v>1.0890033103757288</v>
      </c>
      <c r="W234" s="304">
        <f t="shared" ca="1" si="91"/>
        <v>4.9067662879601386</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7.0652841195445841</v>
      </c>
      <c r="AH234" s="304">
        <f t="shared" ca="1" si="115"/>
        <v>-0.9295499375147348</v>
      </c>
    </row>
    <row r="235" spans="1:34" x14ac:dyDescent="0.2">
      <c r="A235" s="347">
        <f t="shared" ca="1" si="93"/>
        <v>0.1</v>
      </c>
      <c r="B235" s="304">
        <f t="shared" ca="1" si="94"/>
        <v>18.699999999999978</v>
      </c>
      <c r="D235" s="306">
        <f t="shared" ca="1" si="95"/>
        <v>-0.54767734502889853</v>
      </c>
      <c r="E235" s="307">
        <f t="shared" ca="1" si="96"/>
        <v>-9.0150728228794712</v>
      </c>
      <c r="F235" s="304">
        <f t="shared" ca="1" si="97"/>
        <v>9.0316935552573927</v>
      </c>
      <c r="G235" s="306">
        <f t="shared" ca="1" si="98"/>
        <v>21.678792773027428</v>
      </c>
      <c r="H235" s="307">
        <f t="shared" ca="1" si="99"/>
        <v>-32.446719184594521</v>
      </c>
      <c r="I235" s="304">
        <f t="shared" ca="1" si="100"/>
        <v>39.022552991056344</v>
      </c>
      <c r="J235" s="306">
        <f t="shared" ca="1" si="101"/>
        <v>505.47423601282736</v>
      </c>
      <c r="K235" s="307">
        <f t="shared" ca="1" si="102"/>
        <v>1172.2238699072418</v>
      </c>
      <c r="L235" s="304">
        <f t="shared" ca="1" si="87"/>
        <v>1276.5629653303677</v>
      </c>
      <c r="M235" s="306">
        <f t="shared" ca="1" si="103"/>
        <v>-0.9817777872588288</v>
      </c>
      <c r="N235" s="304">
        <f t="shared" ca="1" si="104"/>
        <v>-56.251723629623697</v>
      </c>
      <c r="P235" s="310">
        <f t="shared" ca="1" si="105"/>
        <v>23</v>
      </c>
      <c r="Q235" s="304">
        <f t="shared" ca="1" si="106"/>
        <v>0</v>
      </c>
      <c r="R235" s="306">
        <f t="shared" ca="1" si="107"/>
        <v>0</v>
      </c>
      <c r="S235" s="307">
        <f t="shared" ca="1" si="108"/>
        <v>5.083000000000002</v>
      </c>
      <c r="T235" s="304">
        <f t="shared" ca="1" si="88"/>
        <v>49.86423000000002</v>
      </c>
      <c r="U235" s="311">
        <f t="shared" ca="1" si="89"/>
        <v>0</v>
      </c>
      <c r="V235" s="306">
        <f t="shared" ca="1" si="90"/>
        <v>1.0893530080297926</v>
      </c>
      <c r="W235" s="304">
        <f t="shared" ca="1" si="91"/>
        <v>5.0933489782277652</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7.1129918839922093</v>
      </c>
      <c r="AH235" s="304">
        <f t="shared" ca="1" si="115"/>
        <v>-0.9653287995199954</v>
      </c>
    </row>
    <row r="236" spans="1:34" x14ac:dyDescent="0.2">
      <c r="A236" s="347">
        <f t="shared" ca="1" si="93"/>
        <v>0.1</v>
      </c>
      <c r="B236" s="304">
        <f t="shared" ca="1" si="94"/>
        <v>18.799999999999979</v>
      </c>
      <c r="D236" s="306">
        <f t="shared" ca="1" si="95"/>
        <v>-0.55667630865704332</v>
      </c>
      <c r="E236" s="307">
        <f t="shared" ca="1" si="96"/>
        <v>-8.9768207702882457</v>
      </c>
      <c r="F236" s="304">
        <f t="shared" ca="1" si="97"/>
        <v>8.9940646903665584</v>
      </c>
      <c r="G236" s="306">
        <f t="shared" ca="1" si="98"/>
        <v>21.623125142161722</v>
      </c>
      <c r="H236" s="307">
        <f t="shared" ca="1" si="99"/>
        <v>-33.344401261623346</v>
      </c>
      <c r="I236" s="304">
        <f t="shared" ca="1" si="100"/>
        <v>39.741774449686254</v>
      </c>
      <c r="J236" s="306">
        <f t="shared" ca="1" si="101"/>
        <v>507.63933190858683</v>
      </c>
      <c r="K236" s="307">
        <f t="shared" ca="1" si="102"/>
        <v>1168.9343138849308</v>
      </c>
      <c r="L236" s="304">
        <f t="shared" ca="1" si="87"/>
        <v>1274.4038298271983</v>
      </c>
      <c r="M236" s="306">
        <f t="shared" ca="1" si="103"/>
        <v>-0.99549149155918581</v>
      </c>
      <c r="N236" s="304">
        <f t="shared" ca="1" si="104"/>
        <v>-57.037461007524563</v>
      </c>
      <c r="P236" s="310">
        <f t="shared" ca="1" si="105"/>
        <v>23</v>
      </c>
      <c r="Q236" s="304">
        <f t="shared" ca="1" si="106"/>
        <v>0</v>
      </c>
      <c r="R236" s="306">
        <f t="shared" ca="1" si="107"/>
        <v>0</v>
      </c>
      <c r="S236" s="307">
        <f t="shared" ca="1" si="108"/>
        <v>5.083000000000002</v>
      </c>
      <c r="T236" s="304">
        <f t="shared" ca="1" si="88"/>
        <v>49.86423000000002</v>
      </c>
      <c r="U236" s="311">
        <f t="shared" ca="1" si="89"/>
        <v>0</v>
      </c>
      <c r="V236" s="306">
        <f t="shared" ca="1" si="90"/>
        <v>1.0897126479513133</v>
      </c>
      <c r="W236" s="304">
        <f t="shared" ca="1" si="91"/>
        <v>5.2845734507501154</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7.1548448516666436</v>
      </c>
      <c r="AH236" s="304">
        <f t="shared" ca="1" si="115"/>
        <v>-1.0020359980774667</v>
      </c>
    </row>
    <row r="237" spans="1:34" x14ac:dyDescent="0.2">
      <c r="A237" s="347">
        <f t="shared" ca="1" si="93"/>
        <v>0.1</v>
      </c>
      <c r="B237" s="304">
        <f t="shared" ca="1" si="94"/>
        <v>18.899999999999981</v>
      </c>
      <c r="D237" s="306">
        <f t="shared" ca="1" si="95"/>
        <v>-0.56566725124405581</v>
      </c>
      <c r="E237" s="307">
        <f t="shared" ca="1" si="96"/>
        <v>-8.9377007517630442</v>
      </c>
      <c r="F237" s="304">
        <f t="shared" ca="1" si="97"/>
        <v>8.9555834074166096</v>
      </c>
      <c r="G237" s="306">
        <f t="shared" ca="1" si="98"/>
        <v>21.566558417037317</v>
      </c>
      <c r="H237" s="307">
        <f t="shared" ca="1" si="99"/>
        <v>-34.238171336799653</v>
      </c>
      <c r="I237" s="304">
        <f t="shared" ca="1" si="100"/>
        <v>40.464414223407864</v>
      </c>
      <c r="J237" s="306">
        <f t="shared" ca="1" si="101"/>
        <v>509.79881608654676</v>
      </c>
      <c r="K237" s="307">
        <f t="shared" ca="1" si="102"/>
        <v>1165.5551852550097</v>
      </c>
      <c r="L237" s="304">
        <f t="shared" ca="1" si="87"/>
        <v>1272.1689049643073</v>
      </c>
      <c r="M237" s="306">
        <f t="shared" ca="1" si="103"/>
        <v>-1.0086825471941829</v>
      </c>
      <c r="N237" s="304">
        <f t="shared" ca="1" si="104"/>
        <v>-57.793252822732157</v>
      </c>
      <c r="P237" s="310">
        <f t="shared" ca="1" si="105"/>
        <v>23</v>
      </c>
      <c r="Q237" s="304">
        <f t="shared" ca="1" si="106"/>
        <v>0</v>
      </c>
      <c r="R237" s="306">
        <f t="shared" ca="1" si="107"/>
        <v>0</v>
      </c>
      <c r="S237" s="307">
        <f t="shared" ca="1" si="108"/>
        <v>5.083000000000002</v>
      </c>
      <c r="T237" s="304">
        <f t="shared" ca="1" si="88"/>
        <v>49.86423000000002</v>
      </c>
      <c r="U237" s="311">
        <f t="shared" ca="1" si="89"/>
        <v>0</v>
      </c>
      <c r="V237" s="306">
        <f t="shared" ca="1" si="90"/>
        <v>1.0900821970470147</v>
      </c>
      <c r="W237" s="304">
        <f t="shared" ca="1" si="91"/>
        <v>5.4803614271821486</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7.1911934083980729</v>
      </c>
      <c r="AH237" s="304">
        <f t="shared" ca="1" si="115"/>
        <v>-1.0396563940094656</v>
      </c>
    </row>
    <row r="238" spans="1:34" x14ac:dyDescent="0.2">
      <c r="A238" s="347">
        <f t="shared" ca="1" si="93"/>
        <v>0.1</v>
      </c>
      <c r="B238" s="304">
        <f t="shared" ca="1" si="94"/>
        <v>18.999999999999982</v>
      </c>
      <c r="D238" s="306">
        <f t="shared" ca="1" si="95"/>
        <v>-0.57464109308788502</v>
      </c>
      <c r="E238" s="307">
        <f t="shared" ca="1" si="96"/>
        <v>-8.8977236960179003</v>
      </c>
      <c r="F238" s="304">
        <f t="shared" ca="1" si="97"/>
        <v>8.9162603907997031</v>
      </c>
      <c r="G238" s="306">
        <f t="shared" ca="1" si="98"/>
        <v>21.509094307728528</v>
      </c>
      <c r="H238" s="307">
        <f t="shared" ca="1" si="99"/>
        <v>-35.127943706401446</v>
      </c>
      <c r="I238" s="304">
        <f t="shared" ca="1" si="100"/>
        <v>41.189969251977701</v>
      </c>
      <c r="J238" s="306">
        <f t="shared" ca="1" si="101"/>
        <v>511.95259872278507</v>
      </c>
      <c r="K238" s="307">
        <f t="shared" ca="1" si="102"/>
        <v>1162.0868795028498</v>
      </c>
      <c r="L238" s="304">
        <f t="shared" ca="1" si="87"/>
        <v>1269.8588027224459</v>
      </c>
      <c r="M238" s="306">
        <f t="shared" ca="1" si="103"/>
        <v>-1.021376497430531</v>
      </c>
      <c r="N238" s="304">
        <f t="shared" ca="1" si="104"/>
        <v>-58.520562596624004</v>
      </c>
      <c r="P238" s="310">
        <f t="shared" ca="1" si="105"/>
        <v>23</v>
      </c>
      <c r="Q238" s="304">
        <f t="shared" ca="1" si="106"/>
        <v>0</v>
      </c>
      <c r="R238" s="306">
        <f t="shared" ca="1" si="107"/>
        <v>0</v>
      </c>
      <c r="S238" s="307">
        <f t="shared" ca="1" si="108"/>
        <v>5.083000000000002</v>
      </c>
      <c r="T238" s="304">
        <f t="shared" ca="1" si="88"/>
        <v>49.86423000000002</v>
      </c>
      <c r="U238" s="311">
        <f t="shared" ca="1" si="89"/>
        <v>0</v>
      </c>
      <c r="V238" s="306">
        <f t="shared" ca="1" si="90"/>
        <v>1.0904616214840495</v>
      </c>
      <c r="W238" s="304">
        <f t="shared" ca="1" si="91"/>
        <v>5.6806333519314531</v>
      </c>
      <c r="Y238" s="314" t="str">
        <f t="shared" ca="1" si="109"/>
        <v/>
      </c>
      <c r="Z238" s="315" t="str">
        <f t="shared" ca="1" si="110"/>
        <v/>
      </c>
      <c r="AA238" s="316" t="str">
        <f t="shared" ca="1" si="111"/>
        <v/>
      </c>
      <c r="AC238" s="310">
        <f t="shared" ca="1" si="112"/>
        <v>18.999999999999982</v>
      </c>
      <c r="AD238" s="323">
        <f t="shared" ca="1" si="113"/>
        <v>511.95259872278507</v>
      </c>
      <c r="AE238" s="324" t="e">
        <f t="shared" ca="1" si="92"/>
        <v>#N/A</v>
      </c>
      <c r="AG238" s="306">
        <f t="shared" ca="1" si="114"/>
        <v>7.2223647201543573</v>
      </c>
      <c r="AH238" s="304">
        <f t="shared" ca="1" si="115"/>
        <v>-1.0781745872874575</v>
      </c>
    </row>
    <row r="239" spans="1:34" x14ac:dyDescent="0.2">
      <c r="A239" s="347">
        <f t="shared" ca="1" si="93"/>
        <v>0.1</v>
      </c>
      <c r="B239" s="304">
        <f t="shared" ca="1" si="94"/>
        <v>19.099999999999984</v>
      </c>
      <c r="D239" s="306">
        <f t="shared" ca="1" si="95"/>
        <v>-0.58358927983754461</v>
      </c>
      <c r="E239" s="307">
        <f t="shared" ca="1" si="96"/>
        <v>-8.8569012280806927</v>
      </c>
      <c r="F239" s="304">
        <f t="shared" ca="1" si="97"/>
        <v>8.8761070189311368</v>
      </c>
      <c r="G239" s="306">
        <f t="shared" ca="1" si="98"/>
        <v>21.450735379744774</v>
      </c>
      <c r="H239" s="307">
        <f t="shared" ca="1" si="99"/>
        <v>-36.013633829209518</v>
      </c>
      <c r="I239" s="304">
        <f t="shared" ca="1" si="100"/>
        <v>41.917965956332118</v>
      </c>
      <c r="J239" s="306">
        <f t="shared" ca="1" si="101"/>
        <v>514.10059020715869</v>
      </c>
      <c r="K239" s="307">
        <f t="shared" ca="1" si="102"/>
        <v>1158.5298006260693</v>
      </c>
      <c r="L239" s="304">
        <f t="shared" ca="1" si="87"/>
        <v>1267.4741479770028</v>
      </c>
      <c r="M239" s="306">
        <f t="shared" ca="1" si="103"/>
        <v>-1.0335975967482722</v>
      </c>
      <c r="N239" s="304">
        <f t="shared" ca="1" si="104"/>
        <v>-59.220780008540778</v>
      </c>
      <c r="P239" s="310">
        <f t="shared" ca="1" si="105"/>
        <v>23</v>
      </c>
      <c r="Q239" s="304">
        <f t="shared" ca="1" si="106"/>
        <v>0</v>
      </c>
      <c r="R239" s="306">
        <f t="shared" ca="1" si="107"/>
        <v>0</v>
      </c>
      <c r="S239" s="307">
        <f t="shared" ca="1" si="108"/>
        <v>5.083000000000002</v>
      </c>
      <c r="T239" s="304">
        <f t="shared" ca="1" si="88"/>
        <v>49.86423000000002</v>
      </c>
      <c r="U239" s="311">
        <f t="shared" ca="1" si="89"/>
        <v>0</v>
      </c>
      <c r="V239" s="306">
        <f t="shared" ca="1" si="90"/>
        <v>1.0908508866977191</v>
      </c>
      <c r="W239" s="304">
        <f t="shared" ca="1" si="91"/>
        <v>5.8853084426281477</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7.2486640878430757</v>
      </c>
      <c r="AH239" s="304">
        <f t="shared" ca="1" si="115"/>
        <v>-1.1175749266046529</v>
      </c>
    </row>
    <row r="240" spans="1:34" x14ac:dyDescent="0.2">
      <c r="A240" s="347">
        <f t="shared" ca="1" si="93"/>
        <v>0.1</v>
      </c>
      <c r="B240" s="304">
        <f t="shared" ca="1" si="94"/>
        <v>19.199999999999985</v>
      </c>
      <c r="D240" s="306">
        <f t="shared" ca="1" si="95"/>
        <v>-0.59250375049614978</v>
      </c>
      <c r="E240" s="307">
        <f t="shared" ca="1" si="96"/>
        <v>-8.8152456134930173</v>
      </c>
      <c r="F240" s="304">
        <f t="shared" ca="1" si="97"/>
        <v>8.8351353085597886</v>
      </c>
      <c r="G240" s="306">
        <f t="shared" ca="1" si="98"/>
        <v>21.391485004695159</v>
      </c>
      <c r="H240" s="307">
        <f t="shared" ca="1" si="99"/>
        <v>-36.895158390558819</v>
      </c>
      <c r="I240" s="304">
        <f t="shared" ca="1" si="100"/>
        <v>42.647958255589693</v>
      </c>
      <c r="J240" s="306">
        <f t="shared" ca="1" si="101"/>
        <v>516.24270122638063</v>
      </c>
      <c r="K240" s="307">
        <f t="shared" ca="1" si="102"/>
        <v>1154.8843610150809</v>
      </c>
      <c r="L240" s="304">
        <f t="shared" ca="1" si="87"/>
        <v>1265.0155785154275</v>
      </c>
      <c r="M240" s="306">
        <f t="shared" ca="1" si="103"/>
        <v>-1.0453688520016329</v>
      </c>
      <c r="N240" s="304">
        <f t="shared" ca="1" si="104"/>
        <v>-59.89522325412954</v>
      </c>
      <c r="P240" s="310">
        <f t="shared" ca="1" si="105"/>
        <v>23</v>
      </c>
      <c r="Q240" s="304">
        <f t="shared" ca="1" si="106"/>
        <v>0</v>
      </c>
      <c r="R240" s="306">
        <f t="shared" ca="1" si="107"/>
        <v>0</v>
      </c>
      <c r="S240" s="307">
        <f t="shared" ca="1" si="108"/>
        <v>5.083000000000002</v>
      </c>
      <c r="T240" s="304">
        <f t="shared" ca="1" si="88"/>
        <v>49.86423000000002</v>
      </c>
      <c r="U240" s="311">
        <f t="shared" ca="1" si="89"/>
        <v>0</v>
      </c>
      <c r="V240" s="306">
        <f t="shared" ca="1" si="90"/>
        <v>1.0912499573998533</v>
      </c>
      <c r="W240" s="304">
        <f t="shared" ca="1" si="91"/>
        <v>6.0943047422089016</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7.270376305781765</v>
      </c>
      <c r="AH240" s="304">
        <f t="shared" ca="1" si="115"/>
        <v>-1.1578415193051634</v>
      </c>
    </row>
    <row r="241" spans="1:34" x14ac:dyDescent="0.2">
      <c r="A241" s="347">
        <f t="shared" ca="1" si="93"/>
        <v>0.1</v>
      </c>
      <c r="B241" s="304">
        <f t="shared" ca="1" si="94"/>
        <v>19.299999999999986</v>
      </c>
      <c r="D241" s="306">
        <f t="shared" ca="1" si="95"/>
        <v>-0.60137690750383122</v>
      </c>
      <c r="E241" s="307">
        <f t="shared" ca="1" si="96"/>
        <v>-8.7727697072032012</v>
      </c>
      <c r="F241" s="304">
        <f t="shared" ca="1" si="97"/>
        <v>8.7933578637799688</v>
      </c>
      <c r="G241" s="306">
        <f t="shared" ca="1" si="98"/>
        <v>21.331347313944775</v>
      </c>
      <c r="H241" s="307">
        <f t="shared" ca="1" si="99"/>
        <v>-37.772435361279136</v>
      </c>
      <c r="I241" s="304">
        <f t="shared" ca="1" si="100"/>
        <v>43.37952571605814</v>
      </c>
      <c r="J241" s="306">
        <f t="shared" ca="1" si="101"/>
        <v>518.37884284231268</v>
      </c>
      <c r="K241" s="307">
        <f t="shared" ca="1" si="102"/>
        <v>1151.150981327489</v>
      </c>
      <c r="L241" s="304">
        <f t="shared" ca="1" si="87"/>
        <v>1262.4837450509119</v>
      </c>
      <c r="M241" s="306">
        <f t="shared" ca="1" si="103"/>
        <v>-1.0567120682455367</v>
      </c>
      <c r="N241" s="304">
        <f t="shared" ca="1" si="104"/>
        <v>-60.545141671009468</v>
      </c>
      <c r="P241" s="310">
        <f t="shared" ca="1" si="105"/>
        <v>23</v>
      </c>
      <c r="Q241" s="304">
        <f t="shared" ca="1" si="106"/>
        <v>0</v>
      </c>
      <c r="R241" s="306">
        <f t="shared" ca="1" si="107"/>
        <v>0</v>
      </c>
      <c r="S241" s="307">
        <f t="shared" ca="1" si="108"/>
        <v>5.083000000000002</v>
      </c>
      <c r="T241" s="304">
        <f t="shared" ca="1" si="88"/>
        <v>49.86423000000002</v>
      </c>
      <c r="U241" s="311">
        <f t="shared" ca="1" si="89"/>
        <v>0</v>
      </c>
      <c r="V241" s="306">
        <f t="shared" ca="1" si="90"/>
        <v>1.0916587975877925</v>
      </c>
      <c r="W241" s="304">
        <f t="shared" ca="1" si="91"/>
        <v>6.3075391724302179</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7.2877669995229821</v>
      </c>
      <c r="AH241" s="304">
        <f t="shared" ca="1" si="115"/>
        <v>-1.1989582416307101</v>
      </c>
    </row>
    <row r="242" spans="1:34" x14ac:dyDescent="0.2">
      <c r="A242" s="347">
        <f t="shared" ca="1" si="93"/>
        <v>0.1</v>
      </c>
      <c r="B242" s="304">
        <f t="shared" ca="1" si="94"/>
        <v>19.399999999999988</v>
      </c>
      <c r="D242" s="306">
        <f t="shared" ca="1" si="95"/>
        <v>-0.61020158884158204</v>
      </c>
      <c r="E242" s="307">
        <f t="shared" ca="1" si="96"/>
        <v>-8.7294869066333671</v>
      </c>
      <c r="F242" s="304">
        <f t="shared" ca="1" si="97"/>
        <v>8.750787829224759</v>
      </c>
      <c r="G242" s="306">
        <f t="shared" ca="1" si="98"/>
        <v>21.270327155060617</v>
      </c>
      <c r="H242" s="307">
        <f t="shared" ca="1" si="99"/>
        <v>-38.645384051942472</v>
      </c>
      <c r="I242" s="304">
        <f t="shared" ca="1" si="100"/>
        <v>44.112271827751499</v>
      </c>
      <c r="J242" s="306">
        <f t="shared" ca="1" si="101"/>
        <v>520.50892656576298</v>
      </c>
      <c r="K242" s="307">
        <f t="shared" ca="1" si="102"/>
        <v>1147.3300903568279</v>
      </c>
      <c r="L242" s="304">
        <f t="shared" ca="1" si="87"/>
        <v>1259.8793112329647</v>
      </c>
      <c r="M242" s="306">
        <f t="shared" ca="1" si="103"/>
        <v>-1.0676478976387458</v>
      </c>
      <c r="N242" s="304">
        <f t="shared" ca="1" si="104"/>
        <v>-61.171718540715467</v>
      </c>
      <c r="P242" s="310">
        <f t="shared" ca="1" si="105"/>
        <v>23</v>
      </c>
      <c r="Q242" s="304">
        <f t="shared" ca="1" si="106"/>
        <v>0</v>
      </c>
      <c r="R242" s="306">
        <f t="shared" ca="1" si="107"/>
        <v>0</v>
      </c>
      <c r="S242" s="307">
        <f t="shared" ca="1" si="108"/>
        <v>5.083000000000002</v>
      </c>
      <c r="T242" s="304">
        <f t="shared" ca="1" si="88"/>
        <v>49.86423000000002</v>
      </c>
      <c r="U242" s="311">
        <f t="shared" ca="1" si="89"/>
        <v>0</v>
      </c>
      <c r="V242" s="306">
        <f t="shared" ca="1" si="90"/>
        <v>1.0920773705539302</v>
      </c>
      <c r="W242" s="304">
        <f t="shared" ca="1" si="91"/>
        <v>6.5249275886380751</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7.3010839253504995</v>
      </c>
      <c r="AH242" s="304">
        <f t="shared" ca="1" si="115"/>
        <v>-1.2409087492485178</v>
      </c>
    </row>
    <row r="243" spans="1:34" x14ac:dyDescent="0.2">
      <c r="A243" s="347">
        <f t="shared" ca="1" si="93"/>
        <v>0.1</v>
      </c>
      <c r="B243" s="304">
        <f t="shared" ca="1" si="94"/>
        <v>19.499999999999989</v>
      </c>
      <c r="D243" s="306">
        <f t="shared" ca="1" si="95"/>
        <v>-0.61897104207638898</v>
      </c>
      <c r="E243" s="307">
        <f t="shared" ca="1" si="96"/>
        <v>-8.6854111084566945</v>
      </c>
      <c r="F243" s="304">
        <f t="shared" ca="1" si="97"/>
        <v>8.7074388469763075</v>
      </c>
      <c r="G243" s="306">
        <f t="shared" ca="1" si="98"/>
        <v>21.208430050852979</v>
      </c>
      <c r="H243" s="307">
        <f t="shared" ca="1" si="99"/>
        <v>-39.513925162788141</v>
      </c>
      <c r="I243" s="304">
        <f t="shared" ca="1" si="100"/>
        <v>44.845822402898861</v>
      </c>
      <c r="J243" s="306">
        <f t="shared" ca="1" si="101"/>
        <v>522.63286442605863</v>
      </c>
      <c r="K243" s="307">
        <f t="shared" ca="1" si="102"/>
        <v>1143.4221248960914</v>
      </c>
      <c r="L243" s="304">
        <f t="shared" ca="1" si="87"/>
        <v>1257.2029536554867</v>
      </c>
      <c r="M243" s="306">
        <f t="shared" ca="1" si="103"/>
        <v>-1.0781958901494746</v>
      </c>
      <c r="N243" s="304">
        <f t="shared" ca="1" si="104"/>
        <v>-61.776073993915823</v>
      </c>
      <c r="P243" s="310">
        <f t="shared" ca="1" si="105"/>
        <v>23</v>
      </c>
      <c r="Q243" s="304">
        <f t="shared" ca="1" si="106"/>
        <v>0</v>
      </c>
      <c r="R243" s="306">
        <f t="shared" ca="1" si="107"/>
        <v>0</v>
      </c>
      <c r="S243" s="307">
        <f t="shared" ca="1" si="108"/>
        <v>5.083000000000002</v>
      </c>
      <c r="T243" s="304">
        <f t="shared" ca="1" si="88"/>
        <v>49.86423000000002</v>
      </c>
      <c r="U243" s="311">
        <f t="shared" ca="1" si="89"/>
        <v>0</v>
      </c>
      <c r="V243" s="306">
        <f t="shared" ca="1" si="90"/>
        <v>1.0925056388957568</v>
      </c>
      <c r="W243" s="304">
        <f t="shared" ca="1" si="91"/>
        <v>6.7463848356317753</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7.3105582190388088</v>
      </c>
      <c r="AH243" s="304">
        <f t="shared" ca="1" si="115"/>
        <v>-1.2836764880263767</v>
      </c>
    </row>
    <row r="244" spans="1:34" x14ac:dyDescent="0.2">
      <c r="A244" s="347">
        <f t="shared" ca="1" si="93"/>
        <v>0.1</v>
      </c>
      <c r="B244" s="304">
        <f t="shared" ca="1" si="94"/>
        <v>19.599999999999991</v>
      </c>
      <c r="D244" s="306">
        <f t="shared" ca="1" si="95"/>
        <v>-0.62767890025415529</v>
      </c>
      <c r="E244" s="307">
        <f t="shared" ca="1" si="96"/>
        <v>-8.6405566686721187</v>
      </c>
      <c r="F244" s="304">
        <f t="shared" ca="1" si="97"/>
        <v>8.6633250167795559</v>
      </c>
      <c r="G244" s="306">
        <f t="shared" ca="1" si="98"/>
        <v>21.145662160827563</v>
      </c>
      <c r="H244" s="307">
        <f t="shared" ca="1" si="99"/>
        <v>-40.37798082965535</v>
      </c>
      <c r="I244" s="304">
        <f t="shared" ca="1" si="100"/>
        <v>45.579824090269035</v>
      </c>
      <c r="J244" s="306">
        <f t="shared" ca="1" si="101"/>
        <v>524.75056903664267</v>
      </c>
      <c r="K244" s="307">
        <f t="shared" ca="1" si="102"/>
        <v>1139.4275295964692</v>
      </c>
      <c r="L244" s="304">
        <f t="shared" ca="1" si="87"/>
        <v>1254.4553618629054</v>
      </c>
      <c r="M244" s="306">
        <f t="shared" ca="1" si="103"/>
        <v>-1.0883745450522857</v>
      </c>
      <c r="N244" s="304">
        <f t="shared" ca="1" si="104"/>
        <v>-62.359267960967045</v>
      </c>
      <c r="P244" s="310">
        <f t="shared" ca="1" si="105"/>
        <v>23</v>
      </c>
      <c r="Q244" s="304">
        <f t="shared" ca="1" si="106"/>
        <v>0</v>
      </c>
      <c r="R244" s="306">
        <f t="shared" ca="1" si="107"/>
        <v>0</v>
      </c>
      <c r="S244" s="307">
        <f t="shared" ca="1" si="108"/>
        <v>5.083000000000002</v>
      </c>
      <c r="T244" s="304">
        <f t="shared" ca="1" si="88"/>
        <v>49.86423000000002</v>
      </c>
      <c r="U244" s="311">
        <f t="shared" ca="1" si="89"/>
        <v>0</v>
      </c>
      <c r="V244" s="306">
        <f t="shared" ca="1" si="90"/>
        <v>1.0929435645263834</v>
      </c>
      <c r="W244" s="304">
        <f t="shared" ca="1" si="91"/>
        <v>6.9718248044698319</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7.316405585620263</v>
      </c>
      <c r="AH244" s="304">
        <f t="shared" ca="1" si="115"/>
        <v>-1.3272447050229732</v>
      </c>
    </row>
    <row r="245" spans="1:34" x14ac:dyDescent="0.2">
      <c r="A245" s="347">
        <f t="shared" ca="1" si="93"/>
        <v>0.1</v>
      </c>
      <c r="B245" s="304">
        <f t="shared" ca="1" si="94"/>
        <v>19.699999999999992</v>
      </c>
      <c r="D245" s="306">
        <f t="shared" ca="1" si="95"/>
        <v>-0.6363191595384986</v>
      </c>
      <c r="E245" s="307">
        <f t="shared" ca="1" si="96"/>
        <v>-8.594938365610286</v>
      </c>
      <c r="F245" s="304">
        <f t="shared" ca="1" si="97"/>
        <v>8.6184608591926306</v>
      </c>
      <c r="G245" s="306">
        <f t="shared" ca="1" si="98"/>
        <v>21.082030244873714</v>
      </c>
      <c r="H245" s="307">
        <f t="shared" ca="1" si="99"/>
        <v>-41.237474666216379</v>
      </c>
      <c r="I245" s="304">
        <f t="shared" ca="1" si="100"/>
        <v>46.31394299876235</v>
      </c>
      <c r="J245" s="306">
        <f t="shared" ca="1" si="101"/>
        <v>526.86195365692777</v>
      </c>
      <c r="K245" s="307">
        <f t="shared" ca="1" si="102"/>
        <v>1135.3467568216756</v>
      </c>
      <c r="L245" s="304">
        <f t="shared" ca="1" si="87"/>
        <v>1251.6372383549044</v>
      </c>
      <c r="M245" s="306">
        <f t="shared" ca="1" si="103"/>
        <v>-1.0982013624232942</v>
      </c>
      <c r="N245" s="304">
        <f t="shared" ca="1" si="104"/>
        <v>-62.92230312237168</v>
      </c>
      <c r="P245" s="310">
        <f t="shared" ca="1" si="105"/>
        <v>23</v>
      </c>
      <c r="Q245" s="304">
        <f t="shared" ca="1" si="106"/>
        <v>0</v>
      </c>
      <c r="R245" s="306">
        <f t="shared" ca="1" si="107"/>
        <v>0</v>
      </c>
      <c r="S245" s="307">
        <f t="shared" ca="1" si="108"/>
        <v>5.083000000000002</v>
      </c>
      <c r="T245" s="304">
        <f t="shared" ca="1" si="88"/>
        <v>49.86423000000002</v>
      </c>
      <c r="U245" s="311">
        <f t="shared" ca="1" si="89"/>
        <v>0</v>
      </c>
      <c r="V245" s="306">
        <f t="shared" ca="1" si="90"/>
        <v>1.0933911086854862</v>
      </c>
      <c r="W245" s="304">
        <f t="shared" ca="1" si="91"/>
        <v>7.2011604900743587</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7.3188274251334322</v>
      </c>
      <c r="AH245" s="304">
        <f t="shared" ca="1" si="115"/>
        <v>-1.3715964596635508</v>
      </c>
    </row>
    <row r="246" spans="1:34" x14ac:dyDescent="0.2">
      <c r="A246" s="347">
        <f t="shared" ca="1" si="93"/>
        <v>0.1</v>
      </c>
      <c r="B246" s="304">
        <f t="shared" ca="1" si="94"/>
        <v>19.799999999999994</v>
      </c>
      <c r="D246" s="306">
        <f t="shared" ca="1" si="95"/>
        <v>-0.64488615848914643</v>
      </c>
      <c r="E246" s="307">
        <f t="shared" ca="1" si="96"/>
        <v>-8.5485713655469109</v>
      </c>
      <c r="F246" s="304">
        <f t="shared" ca="1" si="97"/>
        <v>8.5728612813493879</v>
      </c>
      <c r="G246" s="306">
        <f t="shared" ca="1" si="98"/>
        <v>21.017541629024798</v>
      </c>
      <c r="H246" s="307">
        <f t="shared" ca="1" si="99"/>
        <v>-42.092331802771071</v>
      </c>
      <c r="I246" s="304">
        <f t="shared" ca="1" si="100"/>
        <v>47.047863423564344</v>
      </c>
      <c r="J246" s="306">
        <f t="shared" ca="1" si="101"/>
        <v>528.96693225062268</v>
      </c>
      <c r="K246" s="307">
        <f t="shared" ca="1" si="102"/>
        <v>1131.1802664982263</v>
      </c>
      <c r="L246" s="304">
        <f t="shared" ca="1" si="87"/>
        <v>1248.7492985902468</v>
      </c>
      <c r="M246" s="306">
        <f t="shared" ca="1" si="103"/>
        <v>-1.1076928940206523</v>
      </c>
      <c r="N246" s="304">
        <f t="shared" ca="1" si="104"/>
        <v>-63.466127824015359</v>
      </c>
      <c r="P246" s="310">
        <f t="shared" ca="1" si="105"/>
        <v>23</v>
      </c>
      <c r="Q246" s="304">
        <f t="shared" ca="1" si="106"/>
        <v>0</v>
      </c>
      <c r="R246" s="306">
        <f t="shared" ca="1" si="107"/>
        <v>0</v>
      </c>
      <c r="S246" s="307">
        <f t="shared" ca="1" si="108"/>
        <v>5.083000000000002</v>
      </c>
      <c r="T246" s="304">
        <f t="shared" ca="1" si="88"/>
        <v>49.86423000000002</v>
      </c>
      <c r="U246" s="311">
        <f t="shared" ca="1" si="89"/>
        <v>0</v>
      </c>
      <c r="V246" s="306">
        <f t="shared" ca="1" si="90"/>
        <v>1.0938482319506557</v>
      </c>
      <c r="W246" s="304">
        <f t="shared" ca="1" si="91"/>
        <v>7.4343040494986399</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7.3180118918048507</v>
      </c>
      <c r="AH246" s="304">
        <f t="shared" ca="1" si="115"/>
        <v>-1.4167146350726649</v>
      </c>
    </row>
    <row r="247" spans="1:34" x14ac:dyDescent="0.2">
      <c r="A247" s="347">
        <f t="shared" ca="1" si="93"/>
        <v>0.1</v>
      </c>
      <c r="B247" s="304">
        <f t="shared" ca="1" si="94"/>
        <v>19.899999999999995</v>
      </c>
      <c r="D247" s="306">
        <f t="shared" ca="1" si="95"/>
        <v>-0.65337455887245111</v>
      </c>
      <c r="E247" s="307">
        <f t="shared" ca="1" si="96"/>
        <v>-8.5014711906377958</v>
      </c>
      <c r="F247" s="304">
        <f t="shared" ca="1" si="97"/>
        <v>8.5265415450478041</v>
      </c>
      <c r="G247" s="306">
        <f t="shared" ca="1" si="98"/>
        <v>20.952204173137552</v>
      </c>
      <c r="H247" s="307">
        <f t="shared" ca="1" si="99"/>
        <v>-42.942478921834848</v>
      </c>
      <c r="I247" s="304">
        <f t="shared" ca="1" si="100"/>
        <v>47.781286668161975</v>
      </c>
      <c r="J247" s="306">
        <f t="shared" ca="1" si="101"/>
        <v>531.06541954073077</v>
      </c>
      <c r="K247" s="307">
        <f t="shared" ca="1" si="102"/>
        <v>1126.928525961996</v>
      </c>
      <c r="L247" s="304">
        <f t="shared" ca="1" si="87"/>
        <v>1245.7922709901718</v>
      </c>
      <c r="M247" s="306">
        <f t="shared" ca="1" si="103"/>
        <v>-1.1168647930847917</v>
      </c>
      <c r="N247" s="304">
        <f t="shared" ca="1" si="104"/>
        <v>-63.991638930510533</v>
      </c>
      <c r="P247" s="310">
        <f t="shared" ca="1" si="105"/>
        <v>23</v>
      </c>
      <c r="Q247" s="304">
        <f t="shared" ca="1" si="106"/>
        <v>0</v>
      </c>
      <c r="R247" s="306">
        <f t="shared" ca="1" si="107"/>
        <v>0</v>
      </c>
      <c r="S247" s="307">
        <f t="shared" ca="1" si="108"/>
        <v>5.083000000000002</v>
      </c>
      <c r="T247" s="304">
        <f t="shared" ca="1" si="88"/>
        <v>49.86423000000002</v>
      </c>
      <c r="U247" s="311">
        <f t="shared" ca="1" si="89"/>
        <v>0</v>
      </c>
      <c r="V247" s="306">
        <f t="shared" ca="1" si="90"/>
        <v>1.0943148942491074</v>
      </c>
      <c r="W247" s="304">
        <f t="shared" ca="1" si="91"/>
        <v>7.6711668607298735</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7.3141348859898523</v>
      </c>
      <c r="AH247" s="304">
        <f t="shared" ca="1" si="115"/>
        <v>-1.4625819495374064</v>
      </c>
    </row>
    <row r="248" spans="1:34" x14ac:dyDescent="0.2">
      <c r="A248" s="347">
        <f t="shared" ca="1" si="93"/>
        <v>0.1</v>
      </c>
      <c r="B248" s="304">
        <f t="shared" ca="1" si="94"/>
        <v>19.999999999999996</v>
      </c>
      <c r="D248" s="306">
        <f t="shared" ca="1" si="95"/>
        <v>-0.66177932789762406</v>
      </c>
      <c r="E248" s="307">
        <f t="shared" ca="1" si="96"/>
        <v>-8.4536536889238363</v>
      </c>
      <c r="F248" s="304">
        <f t="shared" ca="1" si="97"/>
        <v>8.4795172369120291</v>
      </c>
      <c r="G248" s="306">
        <f t="shared" ca="1" si="98"/>
        <v>20.886026240347789</v>
      </c>
      <c r="H248" s="307">
        <f t="shared" ca="1" si="99"/>
        <v>-43.787844290727229</v>
      </c>
      <c r="I248" s="304">
        <f t="shared" ca="1" si="100"/>
        <v>48.513929955647477</v>
      </c>
      <c r="J248" s="306">
        <f t="shared" ca="1" si="101"/>
        <v>533.15733106140499</v>
      </c>
      <c r="K248" s="307">
        <f t="shared" ca="1" si="102"/>
        <v>1122.5920098013678</v>
      </c>
      <c r="L248" s="304">
        <f t="shared" ca="1" si="87"/>
        <v>1242.7668969418178</v>
      </c>
      <c r="M248" s="306">
        <f t="shared" ca="1" si="103"/>
        <v>-1.1257318627130604</v>
      </c>
      <c r="N248" s="304">
        <f t="shared" ca="1" si="104"/>
        <v>-64.49968459685897</v>
      </c>
      <c r="P248" s="310">
        <f t="shared" ca="1" si="105"/>
        <v>23</v>
      </c>
      <c r="Q248" s="304">
        <f t="shared" ca="1" si="106"/>
        <v>0</v>
      </c>
      <c r="R248" s="306">
        <f t="shared" ca="1" si="107"/>
        <v>0</v>
      </c>
      <c r="S248" s="307">
        <f t="shared" ca="1" si="108"/>
        <v>5.083000000000002</v>
      </c>
      <c r="T248" s="304">
        <f t="shared" ca="1" si="88"/>
        <v>49.86423000000002</v>
      </c>
      <c r="U248" s="311">
        <f t="shared" ca="1" si="89"/>
        <v>0</v>
      </c>
      <c r="V248" s="306">
        <f t="shared" ca="1" si="90"/>
        <v>1.0947910548697279</v>
      </c>
      <c r="W248" s="304">
        <f t="shared" ca="1" si="91"/>
        <v>7.911659581905762</v>
      </c>
      <c r="Y248" s="314" t="str">
        <f t="shared" ca="1" si="109"/>
        <v/>
      </c>
      <c r="Z248" s="315" t="str">
        <f t="shared" ca="1" si="110"/>
        <v/>
      </c>
      <c r="AA248" s="316" t="str">
        <f t="shared" ca="1" si="111"/>
        <v/>
      </c>
      <c r="AC248" s="310">
        <f t="shared" ca="1" si="112"/>
        <v>19.999999999999996</v>
      </c>
      <c r="AD248" s="323">
        <f t="shared" ca="1" si="113"/>
        <v>533.15733106140499</v>
      </c>
      <c r="AE248" s="324" t="e">
        <f t="shared" ca="1" si="92"/>
        <v>#N/A</v>
      </c>
      <c r="AG248" s="306">
        <f t="shared" ca="1" si="114"/>
        <v>7.3073609795879033</v>
      </c>
      <c r="AH248" s="304">
        <f t="shared" ca="1" si="115"/>
        <v>-1.5091809680759138</v>
      </c>
    </row>
    <row r="249" spans="1:34" x14ac:dyDescent="0.2">
      <c r="A249" s="347">
        <f t="shared" ca="1" si="93"/>
        <v>0.1</v>
      </c>
      <c r="B249" s="304">
        <f t="shared" ca="1" si="94"/>
        <v>20.099999999999998</v>
      </c>
      <c r="D249" s="306">
        <f t="shared" ca="1" si="95"/>
        <v>-0.67009572177505949</v>
      </c>
      <c r="E249" s="307">
        <f t="shared" ca="1" si="96"/>
        <v>-8.4051350061848726</v>
      </c>
      <c r="F249" s="304">
        <f t="shared" ca="1" si="97"/>
        <v>8.4318042404064162</v>
      </c>
      <c r="G249" s="306">
        <f t="shared" ca="1" si="98"/>
        <v>20.819016668170281</v>
      </c>
      <c r="H249" s="307">
        <f t="shared" ca="1" si="99"/>
        <v>-44.628357791345714</v>
      </c>
      <c r="I249" s="304">
        <f t="shared" ca="1" si="100"/>
        <v>49.245525422944972</v>
      </c>
      <c r="J249" s="306">
        <f t="shared" ca="1" si="101"/>
        <v>535.24258320683089</v>
      </c>
      <c r="K249" s="307">
        <f t="shared" ca="1" si="102"/>
        <v>1118.1711996972642</v>
      </c>
      <c r="L249" s="304">
        <f t="shared" ca="1" si="87"/>
        <v>1239.6739308021042</v>
      </c>
      <c r="M249" s="306">
        <f t="shared" ca="1" si="103"/>
        <v>-1.1343081025606603</v>
      </c>
      <c r="N249" s="304">
        <f t="shared" ca="1" si="104"/>
        <v>-64.99106694421836</v>
      </c>
      <c r="P249" s="310">
        <f t="shared" ca="1" si="105"/>
        <v>23</v>
      </c>
      <c r="Q249" s="304">
        <f t="shared" ca="1" si="106"/>
        <v>0</v>
      </c>
      <c r="R249" s="306">
        <f t="shared" ca="1" si="107"/>
        <v>0</v>
      </c>
      <c r="S249" s="307">
        <f t="shared" ca="1" si="108"/>
        <v>5.083000000000002</v>
      </c>
      <c r="T249" s="304">
        <f t="shared" ca="1" si="88"/>
        <v>49.86423000000002</v>
      </c>
      <c r="U249" s="311">
        <f t="shared" ca="1" si="89"/>
        <v>0</v>
      </c>
      <c r="V249" s="306">
        <f t="shared" ca="1" si="90"/>
        <v>1.0952766724754288</v>
      </c>
      <c r="W249" s="304">
        <f t="shared" ca="1" si="91"/>
        <v>8.1556922108298942</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7.2978442766542102</v>
      </c>
      <c r="AH249" s="304">
        <f t="shared" ca="1" si="115"/>
        <v>-1.5564941140873025</v>
      </c>
    </row>
    <row r="250" spans="1:34" x14ac:dyDescent="0.2">
      <c r="A250" s="347">
        <f t="shared" ca="1" si="93"/>
        <v>0.1</v>
      </c>
      <c r="B250" s="304">
        <f t="shared" ca="1" si="94"/>
        <v>20.2</v>
      </c>
      <c r="D250" s="306">
        <f t="shared" ca="1" si="95"/>
        <v>-0.67831927049706175</v>
      </c>
      <c r="E250" s="307">
        <f t="shared" ca="1" si="96"/>
        <v>-8.3559315594482388</v>
      </c>
      <c r="F250" s="304">
        <f t="shared" ca="1" si="97"/>
        <v>8.3834187095069232</v>
      </c>
      <c r="G250" s="306">
        <f t="shared" ca="1" si="98"/>
        <v>20.751184741120575</v>
      </c>
      <c r="H250" s="307">
        <f t="shared" ca="1" si="99"/>
        <v>-45.463950947290535</v>
      </c>
      <c r="I250" s="304">
        <f t="shared" ca="1" si="100"/>
        <v>49.975819191862726</v>
      </c>
      <c r="J250" s="306">
        <f t="shared" ca="1" si="101"/>
        <v>537.3210932772954</v>
      </c>
      <c r="K250" s="307">
        <f t="shared" ca="1" si="102"/>
        <v>1113.6665842603325</v>
      </c>
      <c r="L250" s="304">
        <f t="shared" ca="1" si="87"/>
        <v>1236.5141399024858</v>
      </c>
      <c r="M250" s="306">
        <f t="shared" ca="1" si="103"/>
        <v>-1.1426067536980111</v>
      </c>
      <c r="N250" s="304">
        <f t="shared" ca="1" si="104"/>
        <v>-65.466544630040005</v>
      </c>
      <c r="P250" s="310">
        <f t="shared" ca="1" si="105"/>
        <v>23</v>
      </c>
      <c r="Q250" s="304">
        <f t="shared" ca="1" si="106"/>
        <v>0</v>
      </c>
      <c r="R250" s="306">
        <f t="shared" ca="1" si="107"/>
        <v>0</v>
      </c>
      <c r="S250" s="307">
        <f t="shared" ca="1" si="108"/>
        <v>5.083000000000002</v>
      </c>
      <c r="T250" s="304">
        <f t="shared" ca="1" si="88"/>
        <v>49.86423000000002</v>
      </c>
      <c r="U250" s="311">
        <f t="shared" ca="1" si="89"/>
        <v>0</v>
      </c>
      <c r="V250" s="306">
        <f t="shared" ca="1" si="90"/>
        <v>1.095771705115784</v>
      </c>
      <c r="W250" s="304">
        <f t="shared" ca="1" si="91"/>
        <v>8.4031741446766102</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7.2857292116343846</v>
      </c>
      <c r="AH250" s="304">
        <f t="shared" ca="1" si="115"/>
        <v>-1.6045036810603759</v>
      </c>
    </row>
    <row r="251" spans="1:34" x14ac:dyDescent="0.2">
      <c r="A251" s="347">
        <f t="shared" ca="1" si="93"/>
        <v>0.1</v>
      </c>
      <c r="B251" s="304">
        <f t="shared" ca="1" si="94"/>
        <v>20.3</v>
      </c>
      <c r="D251" s="306">
        <f t="shared" ca="1" si="95"/>
        <v>-0.68644576374599964</v>
      </c>
      <c r="E251" s="307">
        <f t="shared" ca="1" si="96"/>
        <v>-8.30606001198184</v>
      </c>
      <c r="F251" s="304">
        <f t="shared" ca="1" si="97"/>
        <v>8.3343770438592824</v>
      </c>
      <c r="G251" s="306">
        <f t="shared" ca="1" si="98"/>
        <v>20.682540164745976</v>
      </c>
      <c r="H251" s="307">
        <f t="shared" ca="1" si="99"/>
        <v>-46.294556948488719</v>
      </c>
      <c r="I251" s="304">
        <f t="shared" ca="1" si="100"/>
        <v>50.704570511179718</v>
      </c>
      <c r="J251" s="306">
        <f t="shared" ca="1" si="101"/>
        <v>539.39277952258874</v>
      </c>
      <c r="K251" s="307">
        <f t="shared" ca="1" si="102"/>
        <v>1109.0786588655435</v>
      </c>
      <c r="L251" s="304">
        <f t="shared" ca="1" si="87"/>
        <v>1233.28830455498</v>
      </c>
      <c r="M251" s="306">
        <f t="shared" ca="1" si="103"/>
        <v>-1.1506403415170576</v>
      </c>
      <c r="N251" s="304">
        <f t="shared" ca="1" si="104"/>
        <v>-65.926835306419079</v>
      </c>
      <c r="P251" s="310">
        <f t="shared" ca="1" si="105"/>
        <v>23</v>
      </c>
      <c r="Q251" s="304">
        <f t="shared" ca="1" si="106"/>
        <v>0</v>
      </c>
      <c r="R251" s="306">
        <f t="shared" ca="1" si="107"/>
        <v>0</v>
      </c>
      <c r="S251" s="307">
        <f t="shared" ca="1" si="108"/>
        <v>5.083000000000002</v>
      </c>
      <c r="T251" s="304">
        <f t="shared" ca="1" si="88"/>
        <v>49.86423000000002</v>
      </c>
      <c r="U251" s="311">
        <f t="shared" ca="1" si="89"/>
        <v>0</v>
      </c>
      <c r="V251" s="306">
        <f t="shared" ca="1" si="90"/>
        <v>1.0962761102399241</v>
      </c>
      <c r="W251" s="304">
        <f t="shared" ca="1" si="91"/>
        <v>8.6540142397813131</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7.2711512881195199</v>
      </c>
      <c r="AH251" s="304">
        <f t="shared" ca="1" si="115"/>
        <v>-1.6531918443196159</v>
      </c>
    </row>
    <row r="252" spans="1:34" x14ac:dyDescent="0.2">
      <c r="A252" s="347">
        <f t="shared" ca="1" si="93"/>
        <v>0.1</v>
      </c>
      <c r="B252" s="304">
        <f t="shared" ca="1" si="94"/>
        <v>20.400000000000002</v>
      </c>
      <c r="D252" s="306">
        <f t="shared" ca="1" si="95"/>
        <v>-0.69447123784012854</v>
      </c>
      <c r="E252" s="307">
        <f t="shared" ca="1" si="96"/>
        <v>-8.2555372496228312</v>
      </c>
      <c r="F252" s="304">
        <f t="shared" ca="1" si="97"/>
        <v>8.2846958652745553</v>
      </c>
      <c r="G252" s="306">
        <f t="shared" ca="1" si="98"/>
        <v>20.613093040961964</v>
      </c>
      <c r="H252" s="307">
        <f t="shared" ca="1" si="99"/>
        <v>-47.120110673451002</v>
      </c>
      <c r="I252" s="304">
        <f t="shared" ca="1" si="100"/>
        <v>51.431550964302311</v>
      </c>
      <c r="J252" s="306">
        <f t="shared" ca="1" si="101"/>
        <v>541.45756118287409</v>
      </c>
      <c r="K252" s="307">
        <f t="shared" ca="1" si="102"/>
        <v>1104.4079254844464</v>
      </c>
      <c r="L252" s="304">
        <f t="shared" ca="1" si="87"/>
        <v>1229.9972180598477</v>
      </c>
      <c r="M252" s="306">
        <f t="shared" ca="1" si="103"/>
        <v>-1.1584207166284193</v>
      </c>
      <c r="N252" s="304">
        <f t="shared" ca="1" si="104"/>
        <v>-66.372617963328722</v>
      </c>
      <c r="P252" s="310">
        <f t="shared" ca="1" si="105"/>
        <v>23</v>
      </c>
      <c r="Q252" s="304">
        <f t="shared" ca="1" si="106"/>
        <v>0</v>
      </c>
      <c r="R252" s="306">
        <f t="shared" ca="1" si="107"/>
        <v>0</v>
      </c>
      <c r="S252" s="307">
        <f t="shared" ca="1" si="108"/>
        <v>5.083000000000002</v>
      </c>
      <c r="T252" s="304">
        <f t="shared" ca="1" si="88"/>
        <v>49.86423000000002</v>
      </c>
      <c r="U252" s="311">
        <f t="shared" ca="1" si="89"/>
        <v>0</v>
      </c>
      <c r="V252" s="306">
        <f t="shared" ca="1" si="90"/>
        <v>1.0967898447096671</v>
      </c>
      <c r="W252" s="304">
        <f t="shared" ca="1" si="91"/>
        <v>8.9081208714172195</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7.2542377613088034</v>
      </c>
      <c r="AH252" s="304">
        <f t="shared" ca="1" si="115"/>
        <v>-1.7025406727879815</v>
      </c>
    </row>
    <row r="253" spans="1:34" x14ac:dyDescent="0.2">
      <c r="A253" s="347">
        <f t="shared" ca="1" si="93"/>
        <v>0.1</v>
      </c>
      <c r="B253" s="304">
        <f t="shared" ca="1" si="94"/>
        <v>20.500000000000004</v>
      </c>
      <c r="D253" s="306">
        <f t="shared" ca="1" si="95"/>
        <v>-0.70239196363276701</v>
      </c>
      <c r="E253" s="307">
        <f t="shared" ca="1" si="96"/>
        <v>-8.2043803583116226</v>
      </c>
      <c r="F253" s="304">
        <f t="shared" ca="1" si="97"/>
        <v>8.2343919954314444</v>
      </c>
      <c r="G253" s="306">
        <f t="shared" ca="1" si="98"/>
        <v>20.542853844598685</v>
      </c>
      <c r="H253" s="307">
        <f t="shared" ca="1" si="99"/>
        <v>-47.940548709282162</v>
      </c>
      <c r="I253" s="304">
        <f t="shared" ca="1" si="100"/>
        <v>52.156543737364331</v>
      </c>
      <c r="J253" s="306">
        <f t="shared" ca="1" si="101"/>
        <v>543.5153585271521</v>
      </c>
      <c r="K253" s="307">
        <f t="shared" ca="1" si="102"/>
        <v>1099.6548925153097</v>
      </c>
      <c r="L253" s="304">
        <f t="shared" ca="1" si="87"/>
        <v>1226.6416867153</v>
      </c>
      <c r="M253" s="306">
        <f t="shared" ca="1" si="103"/>
        <v>-1.1659590937299491</v>
      </c>
      <c r="N253" s="304">
        <f t="shared" ca="1" si="104"/>
        <v>-66.80453515562445</v>
      </c>
      <c r="P253" s="310">
        <f t="shared" ca="1" si="105"/>
        <v>23</v>
      </c>
      <c r="Q253" s="304">
        <f t="shared" ca="1" si="106"/>
        <v>0</v>
      </c>
      <c r="R253" s="306">
        <f t="shared" ca="1" si="107"/>
        <v>0</v>
      </c>
      <c r="S253" s="307">
        <f t="shared" ca="1" si="108"/>
        <v>5.083000000000002</v>
      </c>
      <c r="T253" s="304">
        <f t="shared" ca="1" si="88"/>
        <v>49.86423000000002</v>
      </c>
      <c r="U253" s="311">
        <f t="shared" ca="1" si="89"/>
        <v>0</v>
      </c>
      <c r="V253" s="306">
        <f t="shared" ca="1" si="90"/>
        <v>1.0973128648128643</v>
      </c>
      <c r="W253" s="304">
        <f t="shared" ca="1" si="91"/>
        <v>9.1654019934643074</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7.2351082675189344</v>
      </c>
      <c r="AH253" s="304">
        <f t="shared" ca="1" si="115"/>
        <v>-1.7525321407470422</v>
      </c>
    </row>
    <row r="254" spans="1:34" x14ac:dyDescent="0.2">
      <c r="A254" s="347">
        <f t="shared" ca="1" si="93"/>
        <v>0.1</v>
      </c>
      <c r="B254" s="304">
        <f t="shared" ca="1" si="94"/>
        <v>20.600000000000005</v>
      </c>
      <c r="D254" s="306">
        <f t="shared" ca="1" si="95"/>
        <v>-0.71020443528606436</v>
      </c>
      <c r="E254" s="307">
        <f t="shared" ca="1" si="96"/>
        <v>-8.1526066027173769</v>
      </c>
      <c r="F254" s="304">
        <f t="shared" ca="1" si="97"/>
        <v>8.1834824346711326</v>
      </c>
      <c r="G254" s="306">
        <f t="shared" ca="1" si="98"/>
        <v>20.471833401070079</v>
      </c>
      <c r="H254" s="307">
        <f t="shared" ca="1" si="99"/>
        <v>-48.755809369553901</v>
      </c>
      <c r="I254" s="304">
        <f t="shared" ca="1" si="100"/>
        <v>52.879342942981516</v>
      </c>
      <c r="J254" s="306">
        <f t="shared" ca="1" si="101"/>
        <v>545.56609288943559</v>
      </c>
      <c r="K254" s="307">
        <f t="shared" ca="1" si="102"/>
        <v>1094.820074611368</v>
      </c>
      <c r="L254" s="304">
        <f t="shared" ca="1" si="87"/>
        <v>1223.2225298295832</v>
      </c>
      <c r="M254" s="306">
        <f t="shared" ca="1" si="103"/>
        <v>-1.1732660884571766</v>
      </c>
      <c r="N254" s="304">
        <f t="shared" ca="1" si="104"/>
        <v>-67.223195114418928</v>
      </c>
      <c r="P254" s="310">
        <f t="shared" ca="1" si="105"/>
        <v>23</v>
      </c>
      <c r="Q254" s="304">
        <f t="shared" ca="1" si="106"/>
        <v>0</v>
      </c>
      <c r="R254" s="306">
        <f t="shared" ca="1" si="107"/>
        <v>0</v>
      </c>
      <c r="S254" s="307">
        <f t="shared" ca="1" si="108"/>
        <v>5.083000000000002</v>
      </c>
      <c r="T254" s="304">
        <f t="shared" ca="1" si="88"/>
        <v>49.86423000000002</v>
      </c>
      <c r="U254" s="311">
        <f t="shared" ca="1" si="89"/>
        <v>0</v>
      </c>
      <c r="V254" s="306">
        <f t="shared" ca="1" si="90"/>
        <v>1.0978451262769413</v>
      </c>
      <c r="W254" s="304">
        <f t="shared" ca="1" si="91"/>
        <v>9.4257651978805459</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7.2138754041284123</v>
      </c>
      <c r="AH254" s="304">
        <f t="shared" ca="1" si="115"/>
        <v>-1.8031481395759008</v>
      </c>
    </row>
    <row r="255" spans="1:34" x14ac:dyDescent="0.2">
      <c r="A255" s="347">
        <f t="shared" ca="1" si="93"/>
        <v>0.1</v>
      </c>
      <c r="B255" s="304">
        <f t="shared" ca="1" si="94"/>
        <v>20.700000000000006</v>
      </c>
      <c r="D255" s="306">
        <f t="shared" ca="1" si="95"/>
        <v>-0.71790535984609349</v>
      </c>
      <c r="E255" s="307">
        <f t="shared" ca="1" si="96"/>
        <v>-8.1002334058557004</v>
      </c>
      <c r="F255" s="304">
        <f t="shared" ca="1" si="97"/>
        <v>8.1319843417849977</v>
      </c>
      <c r="G255" s="306">
        <f t="shared" ca="1" si="98"/>
        <v>20.400042865085471</v>
      </c>
      <c r="H255" s="307">
        <f t="shared" ca="1" si="99"/>
        <v>-49.565832710139475</v>
      </c>
      <c r="I255" s="304">
        <f t="shared" ca="1" si="100"/>
        <v>53.599752995203787</v>
      </c>
      <c r="J255" s="306">
        <f t="shared" ca="1" si="101"/>
        <v>547.60968670274337</v>
      </c>
      <c r="K255" s="307">
        <f t="shared" ca="1" si="102"/>
        <v>1089.9039925073832</v>
      </c>
      <c r="L255" s="304">
        <f t="shared" ca="1" si="87"/>
        <v>1219.740579735794</v>
      </c>
      <c r="M255" s="306">
        <f t="shared" ca="1" si="103"/>
        <v>-1.1803517522489189</v>
      </c>
      <c r="N255" s="304">
        <f t="shared" ca="1" si="104"/>
        <v>-67.62917374473443</v>
      </c>
      <c r="P255" s="310">
        <f t="shared" ca="1" si="105"/>
        <v>23</v>
      </c>
      <c r="Q255" s="304">
        <f t="shared" ca="1" si="106"/>
        <v>0</v>
      </c>
      <c r="R255" s="306">
        <f t="shared" ca="1" si="107"/>
        <v>0</v>
      </c>
      <c r="S255" s="307">
        <f t="shared" ca="1" si="108"/>
        <v>5.083000000000002</v>
      </c>
      <c r="T255" s="304">
        <f t="shared" ca="1" si="88"/>
        <v>49.86423000000002</v>
      </c>
      <c r="U255" s="311">
        <f t="shared" ca="1" si="89"/>
        <v>0</v>
      </c>
      <c r="V255" s="306">
        <f t="shared" ca="1" si="90"/>
        <v>1.0983865842826142</v>
      </c>
      <c r="W255" s="304">
        <f t="shared" ca="1" si="91"/>
        <v>9.6891177738896737</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7.1906452633174371</v>
      </c>
      <c r="AH255" s="304">
        <f t="shared" ca="1" si="115"/>
        <v>-1.8543704894512183</v>
      </c>
    </row>
    <row r="256" spans="1:34" x14ac:dyDescent="0.2">
      <c r="A256" s="347">
        <f t="shared" ca="1" si="93"/>
        <v>0.1</v>
      </c>
      <c r="B256" s="304">
        <f t="shared" ca="1" si="94"/>
        <v>20.800000000000008</v>
      </c>
      <c r="D256" s="306">
        <f t="shared" ca="1" si="95"/>
        <v>-0.7254916475513441</v>
      </c>
      <c r="E256" s="307">
        <f t="shared" ca="1" si="96"/>
        <v>-8.0472783296118475</v>
      </c>
      <c r="F256" s="304">
        <f t="shared" ca="1" si="97"/>
        <v>8.0799150147082113</v>
      </c>
      <c r="G256" s="306">
        <f t="shared" ca="1" si="98"/>
        <v>20.327493700330336</v>
      </c>
      <c r="H256" s="307">
        <f t="shared" ca="1" si="99"/>
        <v>-50.370560543100659</v>
      </c>
      <c r="I256" s="304">
        <f t="shared" ca="1" si="100"/>
        <v>54.317588031531173</v>
      </c>
      <c r="J256" s="306">
        <f t="shared" ca="1" si="101"/>
        <v>549.64606353101419</v>
      </c>
      <c r="K256" s="307">
        <f t="shared" ca="1" si="102"/>
        <v>1084.9071728447211</v>
      </c>
      <c r="L256" s="304">
        <f t="shared" ca="1" si="87"/>
        <v>1216.1966818097578</v>
      </c>
      <c r="M256" s="306">
        <f t="shared" ca="1" si="103"/>
        <v>-1.1872256052783587</v>
      </c>
      <c r="N256" s="304">
        <f t="shared" ca="1" si="104"/>
        <v>-68.023016512314541</v>
      </c>
      <c r="P256" s="310">
        <f t="shared" ca="1" si="105"/>
        <v>23</v>
      </c>
      <c r="Q256" s="304">
        <f t="shared" ca="1" si="106"/>
        <v>0</v>
      </c>
      <c r="R256" s="306">
        <f t="shared" ca="1" si="107"/>
        <v>0</v>
      </c>
      <c r="S256" s="307">
        <f t="shared" ca="1" si="108"/>
        <v>5.083000000000002</v>
      </c>
      <c r="T256" s="304">
        <f t="shared" ca="1" si="88"/>
        <v>49.86423000000002</v>
      </c>
      <c r="U256" s="311">
        <f t="shared" ca="1" si="89"/>
        <v>0</v>
      </c>
      <c r="V256" s="306">
        <f t="shared" ca="1" si="90"/>
        <v>1.0989371934777672</v>
      </c>
      <c r="W256" s="304">
        <f t="shared" ca="1" si="91"/>
        <v>9.9553667668040884</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7.1655179228816577</v>
      </c>
      <c r="AH256" s="304">
        <f t="shared" ca="1" si="115"/>
        <v>-1.9061809509914756</v>
      </c>
    </row>
    <row r="257" spans="1:34" x14ac:dyDescent="0.2">
      <c r="A257" s="347">
        <f t="shared" ca="1" si="93"/>
        <v>0.1</v>
      </c>
      <c r="B257" s="304">
        <f t="shared" ca="1" si="94"/>
        <v>20.900000000000009</v>
      </c>
      <c r="D257" s="306">
        <f t="shared" ca="1" si="95"/>
        <v>-0.73296040281189778</v>
      </c>
      <c r="E257" s="307">
        <f t="shared" ca="1" si="96"/>
        <v>-7.9937590560939569</v>
      </c>
      <c r="F257" s="304">
        <f t="shared" ca="1" si="97"/>
        <v>8.0272918720434188</v>
      </c>
      <c r="G257" s="306">
        <f t="shared" ca="1" si="98"/>
        <v>20.254197660049147</v>
      </c>
      <c r="H257" s="307">
        <f t="shared" ca="1" si="99"/>
        <v>-51.169936448710054</v>
      </c>
      <c r="I257" s="304">
        <f t="shared" ca="1" si="100"/>
        <v>55.032671378167407</v>
      </c>
      <c r="J257" s="306">
        <f t="shared" ca="1" si="101"/>
        <v>551.67514809903321</v>
      </c>
      <c r="K257" s="307">
        <f t="shared" ca="1" si="102"/>
        <v>1079.8301479951306</v>
      </c>
      <c r="L257" s="304">
        <f t="shared" ca="1" si="87"/>
        <v>1212.5916944912974</v>
      </c>
      <c r="M257" s="306">
        <f t="shared" ca="1" si="103"/>
        <v>-1.1938966675122824</v>
      </c>
      <c r="N257" s="304">
        <f t="shared" ca="1" si="104"/>
        <v>-68.405240223187491</v>
      </c>
      <c r="P257" s="310">
        <f t="shared" ca="1" si="105"/>
        <v>23</v>
      </c>
      <c r="Q257" s="304">
        <f t="shared" ca="1" si="106"/>
        <v>0</v>
      </c>
      <c r="R257" s="306">
        <f t="shared" ca="1" si="107"/>
        <v>0</v>
      </c>
      <c r="S257" s="307">
        <f t="shared" ca="1" si="108"/>
        <v>5.083000000000002</v>
      </c>
      <c r="T257" s="304">
        <f t="shared" ca="1" si="88"/>
        <v>49.86423000000002</v>
      </c>
      <c r="U257" s="311">
        <f t="shared" ca="1" si="89"/>
        <v>0</v>
      </c>
      <c r="V257" s="306">
        <f t="shared" ca="1" si="90"/>
        <v>1.0994969079914676</v>
      </c>
      <c r="W257" s="304">
        <f t="shared" ca="1" si="91"/>
        <v>10.224419036404839</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7.1385878972774215</v>
      </c>
      <c r="AH257" s="304">
        <f t="shared" ca="1" si="115"/>
        <v>-1.958561236829448</v>
      </c>
    </row>
    <row r="258" spans="1:34" x14ac:dyDescent="0.2">
      <c r="A258" s="347">
        <f t="shared" ca="1" si="93"/>
        <v>0.1</v>
      </c>
      <c r="B258" s="304">
        <f t="shared" ca="1" si="94"/>
        <v>21.000000000000011</v>
      </c>
      <c r="D258" s="306">
        <f t="shared" ca="1" si="95"/>
        <v>-0.74030891580143043</v>
      </c>
      <c r="E258" s="307">
        <f t="shared" ca="1" si="96"/>
        <v>-7.9396933697505592</v>
      </c>
      <c r="F258" s="304">
        <f t="shared" ca="1" si="97"/>
        <v>7.9741324353484417</v>
      </c>
      <c r="G258" s="306">
        <f t="shared" ca="1" si="98"/>
        <v>20.180166768469004</v>
      </c>
      <c r="H258" s="307">
        <f t="shared" ca="1" si="99"/>
        <v>-51.963905785685107</v>
      </c>
      <c r="I258" s="304">
        <f t="shared" ca="1" si="100"/>
        <v>55.744835054978672</v>
      </c>
      <c r="J258" s="306">
        <f t="shared" ca="1" si="101"/>
        <v>553.69686632045909</v>
      </c>
      <c r="K258" s="307">
        <f t="shared" ca="1" si="102"/>
        <v>1074.6734558834107</v>
      </c>
      <c r="L258" s="304">
        <f t="shared" ca="1" si="87"/>
        <v>1208.9264893092093</v>
      </c>
      <c r="M258" s="306">
        <f t="shared" ca="1" si="103"/>
        <v>-1.2003734879698136</v>
      </c>
      <c r="N258" s="304">
        <f t="shared" ca="1" si="104"/>
        <v>-68.77633470006802</v>
      </c>
      <c r="P258" s="310">
        <f t="shared" ca="1" si="105"/>
        <v>23</v>
      </c>
      <c r="Q258" s="304">
        <f t="shared" ca="1" si="106"/>
        <v>0</v>
      </c>
      <c r="R258" s="306">
        <f t="shared" ca="1" si="107"/>
        <v>0</v>
      </c>
      <c r="S258" s="307">
        <f t="shared" ca="1" si="108"/>
        <v>5.083000000000002</v>
      </c>
      <c r="T258" s="304">
        <f t="shared" ca="1" si="88"/>
        <v>49.86423000000002</v>
      </c>
      <c r="U258" s="311">
        <f t="shared" ca="1" si="89"/>
        <v>0</v>
      </c>
      <c r="V258" s="306">
        <f t="shared" ca="1" si="90"/>
        <v>1.100065681448112</v>
      </c>
      <c r="W258" s="304">
        <f t="shared" ca="1" si="91"/>
        <v>10.496181314804819</v>
      </c>
      <c r="Y258" s="314" t="str">
        <f t="shared" ca="1" si="109"/>
        <v/>
      </c>
      <c r="Z258" s="315" t="str">
        <f t="shared" ca="1" si="110"/>
        <v/>
      </c>
      <c r="AA258" s="316" t="str">
        <f t="shared" ca="1" si="111"/>
        <v/>
      </c>
      <c r="AC258" s="310">
        <f t="shared" ca="1" si="112"/>
        <v>21.000000000000011</v>
      </c>
      <c r="AD258" s="323">
        <f t="shared" ca="1" si="113"/>
        <v>553.69686632045909</v>
      </c>
      <c r="AE258" s="324" t="e">
        <f t="shared" ca="1" si="92"/>
        <v>#N/A</v>
      </c>
      <c r="AG258" s="306">
        <f t="shared" ca="1" si="114"/>
        <v>7.1099445519097655</v>
      </c>
      <c r="AH258" s="304">
        <f t="shared" ca="1" si="115"/>
        <v>-2.0114930230975476</v>
      </c>
    </row>
    <row r="259" spans="1:34" x14ac:dyDescent="0.2">
      <c r="A259" s="347">
        <f t="shared" ca="1" si="93"/>
        <v>0.1</v>
      </c>
      <c r="B259" s="304">
        <f t="shared" ca="1" si="94"/>
        <v>21.100000000000012</v>
      </c>
      <c r="D259" s="306">
        <f t="shared" ca="1" si="95"/>
        <v>-0.74753465460890034</v>
      </c>
      <c r="E259" s="307">
        <f t="shared" ca="1" si="96"/>
        <v>-7.8850991401951358</v>
      </c>
      <c r="F259" s="304">
        <f t="shared" ca="1" si="97"/>
        <v>7.9204543121305431</v>
      </c>
      <c r="G259" s="306">
        <f t="shared" ca="1" si="98"/>
        <v>20.105413303008113</v>
      </c>
      <c r="H259" s="307">
        <f t="shared" ca="1" si="99"/>
        <v>-52.752415699704621</v>
      </c>
      <c r="I259" s="304">
        <f t="shared" ca="1" si="100"/>
        <v>56.453919316901441</v>
      </c>
      <c r="J259" s="306">
        <f t="shared" ca="1" si="101"/>
        <v>555.71114532403294</v>
      </c>
      <c r="K259" s="307">
        <f t="shared" ca="1" si="102"/>
        <v>1069.4376398091413</v>
      </c>
      <c r="L259" s="304">
        <f t="shared" ca="1" si="87"/>
        <v>1205.2019509102593</v>
      </c>
      <c r="M259" s="306">
        <f t="shared" ca="1" si="103"/>
        <v>-1.2066641722576894</v>
      </c>
      <c r="N259" s="304">
        <f t="shared" ca="1" si="104"/>
        <v>-69.136764360012563</v>
      </c>
      <c r="P259" s="310">
        <f t="shared" ca="1" si="105"/>
        <v>23</v>
      </c>
      <c r="Q259" s="304">
        <f t="shared" ca="1" si="106"/>
        <v>0</v>
      </c>
      <c r="R259" s="306">
        <f t="shared" ca="1" si="107"/>
        <v>0</v>
      </c>
      <c r="S259" s="307">
        <f t="shared" ca="1" si="108"/>
        <v>5.083000000000002</v>
      </c>
      <c r="T259" s="304">
        <f t="shared" ca="1" si="88"/>
        <v>49.86423000000002</v>
      </c>
      <c r="U259" s="311">
        <f t="shared" ca="1" si="89"/>
        <v>0</v>
      </c>
      <c r="V259" s="306">
        <f t="shared" ca="1" si="90"/>
        <v>1.1006434669816785</v>
      </c>
      <c r="W259" s="304">
        <f t="shared" ca="1" si="91"/>
        <v>10.77056026372459</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7.0796724835123861</v>
      </c>
      <c r="AH259" s="304">
        <f t="shared" ca="1" si="115"/>
        <v>-2.0649579608114923</v>
      </c>
    </row>
    <row r="260" spans="1:34" x14ac:dyDescent="0.2">
      <c r="A260" s="347">
        <f t="shared" ca="1" si="93"/>
        <v>0.1</v>
      </c>
      <c r="B260" s="304">
        <f t="shared" ca="1" si="94"/>
        <v>21.200000000000014</v>
      </c>
      <c r="D260" s="306">
        <f t="shared" ca="1" si="95"/>
        <v>-0.75463525790110364</v>
      </c>
      <c r="E260" s="307">
        <f t="shared" ca="1" si="96"/>
        <v>-7.8299943056879746</v>
      </c>
      <c r="F260" s="304">
        <f t="shared" ca="1" si="97"/>
        <v>7.8662751794971921</v>
      </c>
      <c r="G260" s="306">
        <f t="shared" ca="1" si="98"/>
        <v>20.029949777218004</v>
      </c>
      <c r="H260" s="307">
        <f t="shared" ca="1" si="99"/>
        <v>-53.535415130273421</v>
      </c>
      <c r="I260" s="304">
        <f t="shared" ca="1" si="100"/>
        <v>57.159772228802524</v>
      </c>
      <c r="J260" s="306">
        <f t="shared" ca="1" si="101"/>
        <v>557.71791347804424</v>
      </c>
      <c r="K260" s="307">
        <f t="shared" ca="1" si="102"/>
        <v>1064.1232482676423</v>
      </c>
      <c r="L260" s="304">
        <f t="shared" ref="L260:L323" ca="1" si="116">SQRT(pos_x^2+pos_z^2)</f>
        <v>1201.4189770924968</v>
      </c>
      <c r="M260" s="306">
        <f t="shared" ca="1" si="103"/>
        <v>-1.2127764084624608</v>
      </c>
      <c r="N260" s="304">
        <f t="shared" ca="1" si="104"/>
        <v>-69.48696969793302</v>
      </c>
      <c r="P260" s="310">
        <f t="shared" ca="1" si="105"/>
        <v>23</v>
      </c>
      <c r="Q260" s="304">
        <f t="shared" ca="1" si="106"/>
        <v>0</v>
      </c>
      <c r="R260" s="306">
        <f t="shared" ca="1" si="107"/>
        <v>0</v>
      </c>
      <c r="S260" s="307">
        <f t="shared" ca="1" si="108"/>
        <v>5.083000000000002</v>
      </c>
      <c r="T260" s="304">
        <f t="shared" ref="T260:T323" ca="1" si="117">m*g</f>
        <v>49.86423000000002</v>
      </c>
      <c r="U260" s="311">
        <f t="shared" ref="U260:U323" ca="1" si="118">IF(pos_xz&lt;L_rampe,Poids*COS(Beta),0)</f>
        <v>0</v>
      </c>
      <c r="V260" s="306">
        <f t="shared" ref="V260:V323" ca="1" si="119">Rho_moyen*(20000-Alt_rampe-pos_z)/(20000+Alt_rampe+pos_z)</f>
        <v>1.1012302172500754</v>
      </c>
      <c r="W260" s="304">
        <f t="shared" ref="W260:W323" ca="1" si="120">1/2*Rho*Sref*Cx*vit_xz^2</f>
        <v>11.047462531113867</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7.0478518692984586</v>
      </c>
      <c r="AH260" s="304">
        <f t="shared" ca="1" si="115"/>
        <v>-2.1189376871384193</v>
      </c>
    </row>
    <row r="261" spans="1:34" x14ac:dyDescent="0.2">
      <c r="A261" s="347">
        <f t="shared" ref="A261:A324" ca="1" si="122">IF(B260+0.01&lt;=T_ini+ROUNDUP(Temps_fin_propu,0), 0.01, IF(K260&gt;0, 0.1, 0.0001))</f>
        <v>0.1</v>
      </c>
      <c r="B261" s="304">
        <f t="shared" ref="B261:B324" ca="1" si="123">B260+pas</f>
        <v>21.300000000000015</v>
      </c>
      <c r="D261" s="306">
        <f t="shared" ref="D261:D324" ca="1" si="124">IF(AND(L260&lt;L_rampe,Poussee&lt;Poids*SIN(M260)),0,(-W260+Poussee)/m*COS(M260)-U260/m*SIN(M260))</f>
        <v>-0.76160852805141077</v>
      </c>
      <c r="E261" s="307">
        <f t="shared" ref="E261:E324" ca="1" si="125">IF(AND(L260&lt;L_rampe,Poussee&lt;Poids*SIN(M260)),0,(-W260+Poussee)/m*SIN(M260)+U260/m*COS(M260)-Poids/m)</f>
        <v>-7.7743968572320705</v>
      </c>
      <c r="F261" s="304">
        <f t="shared" ref="F261:F324" ca="1" si="126">SQRT(acc_x^2+acc_z^2)</f>
        <v>7.8116127684198817</v>
      </c>
      <c r="G261" s="306">
        <f t="shared" ref="G261:G324" ca="1" si="127">G260+acc_x*pas</f>
        <v>19.953788924412862</v>
      </c>
      <c r="H261" s="307">
        <f t="shared" ref="H261:H324" ca="1" si="128">H260+acc_z*pas</f>
        <v>-54.31285481599663</v>
      </c>
      <c r="I261" s="304">
        <f t="shared" ref="I261:I324" ca="1" si="129">SQRT(vit_x^2+vit_z^2)</f>
        <v>57.862249271036383</v>
      </c>
      <c r="J261" s="306">
        <f t="shared" ref="J261:J324" ca="1" si="130">J260+0.5*(vit_x+G260)*pas*(K260&gt;=0)</f>
        <v>559.71710041312576</v>
      </c>
      <c r="K261" s="307">
        <f t="shared" ref="K261:K324" ca="1" si="131">K260+0.5*(vit_z+H260)*pas</f>
        <v>1058.7308347703288</v>
      </c>
      <c r="L261" s="304">
        <f t="shared" ca="1" si="116"/>
        <v>1197.578478843184</v>
      </c>
      <c r="M261" s="306">
        <f t="shared" ref="M261:M324" ca="1" si="132">IF(AND(L260&gt;L_rampe,G261&gt;0),ATAN2(G261,H261),$M$4)</f>
        <v>-1.2187174914815315</v>
      </c>
      <c r="N261" s="304">
        <f t="shared" ref="N261:N324" ca="1" si="133">DEGREES(Beta)</f>
        <v>-69.827368680662616</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5.083000000000002</v>
      </c>
      <c r="T261" s="304">
        <f t="shared" ca="1" si="117"/>
        <v>49.86423000000002</v>
      </c>
      <c r="U261" s="311">
        <f t="shared" ca="1" si="118"/>
        <v>0</v>
      </c>
      <c r="V261" s="306">
        <f t="shared" ca="1" si="119"/>
        <v>1.1018258844495747</v>
      </c>
      <c r="W261" s="304">
        <f t="shared" ca="1" si="120"/>
        <v>11.326794807055029</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7.0145587873879647</v>
      </c>
      <c r="AH261" s="304">
        <f t="shared" ref="AH261:AH324" ca="1" si="144">IF(AND(L260&lt;L_rampe,Poussee&lt;Poids*SIN(M260)), g*SIN(M260), (-W260+Poussee)/m)</f>
        <v>-2.1734138365362705</v>
      </c>
    </row>
    <row r="262" spans="1:34" x14ac:dyDescent="0.2">
      <c r="A262" s="347">
        <f t="shared" ca="1" si="122"/>
        <v>0.1</v>
      </c>
      <c r="B262" s="304">
        <f t="shared" ca="1" si="123"/>
        <v>21.400000000000016</v>
      </c>
      <c r="D262" s="306">
        <f t="shared" ca="1" si="124"/>
        <v>-0.76845242469376585</v>
      </c>
      <c r="E262" s="307">
        <f t="shared" ca="1" si="125"/>
        <v>-7.7183248232455091</v>
      </c>
      <c r="F262" s="304">
        <f t="shared" ca="1" si="126"/>
        <v>7.7564848485731952</v>
      </c>
      <c r="G262" s="306">
        <f t="shared" ca="1" si="127"/>
        <v>19.876943681943487</v>
      </c>
      <c r="H262" s="307">
        <f t="shared" ca="1" si="128"/>
        <v>-55.084687298321178</v>
      </c>
      <c r="I262" s="304">
        <f t="shared" ca="1" si="129"/>
        <v>58.561212973170043</v>
      </c>
      <c r="J262" s="306">
        <f t="shared" ca="1" si="130"/>
        <v>561.70863704344356</v>
      </c>
      <c r="K262" s="307">
        <f t="shared" ca="1" si="131"/>
        <v>1053.260957664613</v>
      </c>
      <c r="L262" s="304">
        <f t="shared" ca="1" si="116"/>
        <v>1193.6813803816246</v>
      </c>
      <c r="M262" s="306">
        <f t="shared" ca="1" si="132"/>
        <v>-1.2244943458750415</v>
      </c>
      <c r="N262" s="304">
        <f t="shared" ca="1" si="133"/>
        <v>-70.158358056272334</v>
      </c>
      <c r="P262" s="310">
        <f t="shared" ca="1" si="134"/>
        <v>23</v>
      </c>
      <c r="Q262" s="304">
        <f t="shared" ca="1" si="135"/>
        <v>0</v>
      </c>
      <c r="R262" s="306">
        <f t="shared" ca="1" si="136"/>
        <v>0</v>
      </c>
      <c r="S262" s="307">
        <f t="shared" ca="1" si="137"/>
        <v>5.083000000000002</v>
      </c>
      <c r="T262" s="304">
        <f t="shared" ca="1" si="117"/>
        <v>49.86423000000002</v>
      </c>
      <c r="U262" s="311">
        <f t="shared" ca="1" si="118"/>
        <v>0</v>
      </c>
      <c r="V262" s="306">
        <f t="shared" ca="1" si="119"/>
        <v>1.1024304203293098</v>
      </c>
      <c r="W262" s="304">
        <f t="shared" ca="1" si="120"/>
        <v>11.608463878888339</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6.979865510845352</v>
      </c>
      <c r="AH262" s="304">
        <f t="shared" ca="1" si="144"/>
        <v>-2.2283680517519229</v>
      </c>
    </row>
    <row r="263" spans="1:34" x14ac:dyDescent="0.2">
      <c r="A263" s="347">
        <f t="shared" ca="1" si="122"/>
        <v>0.1</v>
      </c>
      <c r="B263" s="304">
        <f t="shared" ca="1" si="123"/>
        <v>21.500000000000018</v>
      </c>
      <c r="D263" s="306">
        <f t="shared" ca="1" si="124"/>
        <v>-0.77516505866458785</v>
      </c>
      <c r="E263" s="307">
        <f t="shared" ca="1" si="125"/>
        <v>-7.6617962547777072</v>
      </c>
      <c r="F263" s="304">
        <f t="shared" ca="1" si="126"/>
        <v>7.7009092137162725</v>
      </c>
      <c r="G263" s="306">
        <f t="shared" ca="1" si="127"/>
        <v>19.799427176077028</v>
      </c>
      <c r="H263" s="307">
        <f t="shared" ca="1" si="128"/>
        <v>-55.850866923798947</v>
      </c>
      <c r="I263" s="304">
        <f t="shared" ca="1" si="129"/>
        <v>59.25653257355409</v>
      </c>
      <c r="J263" s="306">
        <f t="shared" ca="1" si="130"/>
        <v>563.69245558634464</v>
      </c>
      <c r="K263" s="307">
        <f t="shared" ca="1" si="131"/>
        <v>1047.714179953507</v>
      </c>
      <c r="L263" s="304">
        <f t="shared" ca="1" si="116"/>
        <v>1189.7286192071756</v>
      </c>
      <c r="M263" s="306">
        <f t="shared" ca="1" si="132"/>
        <v>-1.2301135473196141</v>
      </c>
      <c r="N263" s="304">
        <f t="shared" ca="1" si="133"/>
        <v>-70.480314583280162</v>
      </c>
      <c r="P263" s="310">
        <f t="shared" ca="1" si="134"/>
        <v>23</v>
      </c>
      <c r="Q263" s="304">
        <f t="shared" ca="1" si="135"/>
        <v>0</v>
      </c>
      <c r="R263" s="306">
        <f t="shared" ca="1" si="136"/>
        <v>0</v>
      </c>
      <c r="S263" s="307">
        <f t="shared" ca="1" si="137"/>
        <v>5.083000000000002</v>
      </c>
      <c r="T263" s="304">
        <f t="shared" ca="1" si="117"/>
        <v>49.86423000000002</v>
      </c>
      <c r="U263" s="311">
        <f t="shared" ca="1" si="118"/>
        <v>0</v>
      </c>
      <c r="V263" s="306">
        <f t="shared" ca="1" si="119"/>
        <v>1.1030437762058323</v>
      </c>
      <c r="W263" s="304">
        <f t="shared" ca="1" si="120"/>
        <v>11.892376685501805</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6.9438407774937101</v>
      </c>
      <c r="AH263" s="304">
        <f t="shared" ca="1" si="144"/>
        <v>-2.2837819946662079</v>
      </c>
    </row>
    <row r="264" spans="1:34" x14ac:dyDescent="0.2">
      <c r="A264" s="347">
        <f t="shared" ca="1" si="122"/>
        <v>0.1</v>
      </c>
      <c r="B264" s="304">
        <f t="shared" ca="1" si="123"/>
        <v>21.600000000000019</v>
      </c>
      <c r="D264" s="306">
        <f t="shared" ca="1" si="124"/>
        <v>-0.78174468629846072</v>
      </c>
      <c r="E264" s="307">
        <f t="shared" ca="1" si="125"/>
        <v>-7.6048292112411957</v>
      </c>
      <c r="F264" s="304">
        <f t="shared" ca="1" si="126"/>
        <v>7.6449036675881841</v>
      </c>
      <c r="G264" s="306">
        <f t="shared" ca="1" si="127"/>
        <v>19.721252707447182</v>
      </c>
      <c r="H264" s="307">
        <f t="shared" ca="1" si="128"/>
        <v>-56.611349844923069</v>
      </c>
      <c r="I264" s="304">
        <f t="shared" ca="1" si="129"/>
        <v>59.948083702611079</v>
      </c>
      <c r="J264" s="306">
        <f t="shared" ca="1" si="130"/>
        <v>565.66848958052083</v>
      </c>
      <c r="K264" s="307">
        <f t="shared" ca="1" si="131"/>
        <v>1042.0910691150709</v>
      </c>
      <c r="L264" s="304">
        <f t="shared" ca="1" si="116"/>
        <v>1185.7211461527113</v>
      </c>
      <c r="M264" s="306">
        <f t="shared" ca="1" si="132"/>
        <v>-1.2355813427431872</v>
      </c>
      <c r="N264" s="304">
        <f t="shared" ca="1" si="133"/>
        <v>-70.793596184291857</v>
      </c>
      <c r="P264" s="310">
        <f t="shared" ca="1" si="134"/>
        <v>23</v>
      </c>
      <c r="Q264" s="304">
        <f t="shared" ca="1" si="135"/>
        <v>0</v>
      </c>
      <c r="R264" s="306">
        <f t="shared" ca="1" si="136"/>
        <v>0</v>
      </c>
      <c r="S264" s="307">
        <f t="shared" ca="1" si="137"/>
        <v>5.083000000000002</v>
      </c>
      <c r="T264" s="304">
        <f t="shared" ca="1" si="117"/>
        <v>49.86423000000002</v>
      </c>
      <c r="U264" s="311">
        <f t="shared" ca="1" si="118"/>
        <v>0</v>
      </c>
      <c r="V264" s="306">
        <f t="shared" ca="1" si="119"/>
        <v>1.1036659029777076</v>
      </c>
      <c r="W264" s="304">
        <f t="shared" ca="1" si="120"/>
        <v>12.178440370731639</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6.9065500375101161</v>
      </c>
      <c r="AH264" s="304">
        <f t="shared" ca="1" si="144"/>
        <v>-2.3396373569745821</v>
      </c>
    </row>
    <row r="265" spans="1:34" x14ac:dyDescent="0.2">
      <c r="A265" s="347">
        <f t="shared" ca="1" si="122"/>
        <v>0.1</v>
      </c>
      <c r="B265" s="304">
        <f t="shared" ca="1" si="123"/>
        <v>21.700000000000021</v>
      </c>
      <c r="D265" s="306">
        <f t="shared" ca="1" si="124"/>
        <v>-0.78818970404651234</v>
      </c>
      <c r="E265" s="307">
        <f t="shared" ca="1" si="125"/>
        <v>-7.5474417466343917</v>
      </c>
      <c r="F265" s="304">
        <f t="shared" ca="1" si="126"/>
        <v>7.5884860102924696</v>
      </c>
      <c r="G265" s="306">
        <f t="shared" ca="1" si="127"/>
        <v>19.642433737042531</v>
      </c>
      <c r="H265" s="307">
        <f t="shared" ca="1" si="128"/>
        <v>-57.366094019586505</v>
      </c>
      <c r="I265" s="304">
        <f t="shared" ca="1" si="129"/>
        <v>60.635748087890732</v>
      </c>
      <c r="J265" s="306">
        <f t="shared" ca="1" si="130"/>
        <v>567.63667390274531</v>
      </c>
      <c r="K265" s="307">
        <f t="shared" ca="1" si="131"/>
        <v>1036.3921969218454</v>
      </c>
      <c r="L265" s="304">
        <f t="shared" ca="1" si="116"/>
        <v>1181.6599254438058</v>
      </c>
      <c r="M265" s="306">
        <f t="shared" ca="1" si="132"/>
        <v>-1.2409036692177502</v>
      </c>
      <c r="N265" s="304">
        <f t="shared" ca="1" si="133"/>
        <v>-71.098543028475049</v>
      </c>
      <c r="P265" s="310">
        <f t="shared" ca="1" si="134"/>
        <v>23</v>
      </c>
      <c r="Q265" s="304">
        <f t="shared" ca="1" si="135"/>
        <v>0</v>
      </c>
      <c r="R265" s="306">
        <f t="shared" ca="1" si="136"/>
        <v>0</v>
      </c>
      <c r="S265" s="307">
        <f t="shared" ca="1" si="137"/>
        <v>5.083000000000002</v>
      </c>
      <c r="T265" s="304">
        <f t="shared" ca="1" si="117"/>
        <v>49.86423000000002</v>
      </c>
      <c r="U265" s="311">
        <f t="shared" ca="1" si="118"/>
        <v>0</v>
      </c>
      <c r="V265" s="306">
        <f t="shared" ca="1" si="119"/>
        <v>1.1042967511401474</v>
      </c>
      <c r="W265" s="304">
        <f t="shared" ca="1" si="120"/>
        <v>12.466562335822593</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6.868055680653133</v>
      </c>
      <c r="AH265" s="304">
        <f t="shared" ca="1" si="144"/>
        <v>-2.3959158706928259</v>
      </c>
    </row>
    <row r="266" spans="1:34" x14ac:dyDescent="0.2">
      <c r="A266" s="347">
        <f t="shared" ca="1" si="122"/>
        <v>0.1</v>
      </c>
      <c r="B266" s="304">
        <f t="shared" ca="1" si="123"/>
        <v>21.800000000000022</v>
      </c>
      <c r="D266" s="306">
        <f t="shared" ca="1" si="124"/>
        <v>-0.79449864338915221</v>
      </c>
      <c r="E266" s="307">
        <f t="shared" ca="1" si="125"/>
        <v>-7.4896518962339949</v>
      </c>
      <c r="F266" s="304">
        <f t="shared" ca="1" si="126"/>
        <v>7.5316740251493011</v>
      </c>
      <c r="G266" s="306">
        <f t="shared" ca="1" si="127"/>
        <v>19.562983872703615</v>
      </c>
      <c r="H266" s="307">
        <f t="shared" ca="1" si="128"/>
        <v>-58.115059209209903</v>
      </c>
      <c r="I266" s="304">
        <f t="shared" ca="1" si="129"/>
        <v>61.319413279104644</v>
      </c>
      <c r="J266" s="306">
        <f t="shared" ca="1" si="130"/>
        <v>569.59694478323263</v>
      </c>
      <c r="K266" s="307">
        <f t="shared" ca="1" si="131"/>
        <v>1030.6181392604055</v>
      </c>
      <c r="L266" s="304">
        <f t="shared" ca="1" si="116"/>
        <v>1177.5459347638944</v>
      </c>
      <c r="M266" s="306">
        <f t="shared" ca="1" si="132"/>
        <v>-1.2460861716839791</v>
      </c>
      <c r="N266" s="304">
        <f t="shared" ca="1" si="133"/>
        <v>-71.395478547106109</v>
      </c>
      <c r="P266" s="310">
        <f t="shared" ca="1" si="134"/>
        <v>23</v>
      </c>
      <c r="Q266" s="304">
        <f t="shared" ca="1" si="135"/>
        <v>0</v>
      </c>
      <c r="R266" s="306">
        <f t="shared" ca="1" si="136"/>
        <v>0</v>
      </c>
      <c r="S266" s="307">
        <f t="shared" ca="1" si="137"/>
        <v>5.083000000000002</v>
      </c>
      <c r="T266" s="304">
        <f t="shared" ca="1" si="117"/>
        <v>49.86423000000002</v>
      </c>
      <c r="U266" s="311">
        <f t="shared" ca="1" si="118"/>
        <v>0</v>
      </c>
      <c r="V266" s="306">
        <f t="shared" ca="1" si="119"/>
        <v>1.1049362707996566</v>
      </c>
      <c r="W266" s="304">
        <f t="shared" ca="1" si="120"/>
        <v>12.756650290900303</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6.828417244827877</v>
      </c>
      <c r="AH266" s="304">
        <f t="shared" ca="1" si="144"/>
        <v>-2.4525993184777861</v>
      </c>
    </row>
    <row r="267" spans="1:34" x14ac:dyDescent="0.2">
      <c r="A267" s="347">
        <f t="shared" ca="1" si="122"/>
        <v>0.1</v>
      </c>
      <c r="B267" s="304">
        <f t="shared" ca="1" si="123"/>
        <v>21.900000000000023</v>
      </c>
      <c r="D267" s="306">
        <f t="shared" ca="1" si="124"/>
        <v>-0.8006701660173956</v>
      </c>
      <c r="E267" s="307">
        <f t="shared" ca="1" si="125"/>
        <v>-7.4314776637385105</v>
      </c>
      <c r="F267" s="304">
        <f t="shared" ca="1" si="126"/>
        <v>7.4744854659966196</v>
      </c>
      <c r="G267" s="306">
        <f t="shared" ca="1" si="127"/>
        <v>19.482916856101877</v>
      </c>
      <c r="H267" s="307">
        <f t="shared" ca="1" si="128"/>
        <v>-58.858206975583755</v>
      </c>
      <c r="I267" s="304">
        <f t="shared" ca="1" si="129"/>
        <v>61.998972391503678</v>
      </c>
      <c r="J267" s="306">
        <f t="shared" ca="1" si="130"/>
        <v>571.54923981967295</v>
      </c>
      <c r="K267" s="307">
        <f t="shared" ca="1" si="131"/>
        <v>1024.7694759511658</v>
      </c>
      <c r="L267" s="304">
        <f t="shared" ca="1" si="116"/>
        <v>1173.3801653256598</v>
      </c>
      <c r="M267" s="306">
        <f t="shared" ca="1" si="132"/>
        <v>-1.2511342195786677</v>
      </c>
      <c r="N267" s="304">
        <f t="shared" ca="1" si="133"/>
        <v>-71.684710386251666</v>
      </c>
      <c r="P267" s="310">
        <f t="shared" ca="1" si="134"/>
        <v>23</v>
      </c>
      <c r="Q267" s="304">
        <f t="shared" ca="1" si="135"/>
        <v>0</v>
      </c>
      <c r="R267" s="306">
        <f t="shared" ca="1" si="136"/>
        <v>0</v>
      </c>
      <c r="S267" s="307">
        <f t="shared" ca="1" si="137"/>
        <v>5.083000000000002</v>
      </c>
      <c r="T267" s="304">
        <f t="shared" ca="1" si="117"/>
        <v>49.86423000000002</v>
      </c>
      <c r="U267" s="311">
        <f t="shared" ca="1" si="118"/>
        <v>0</v>
      </c>
      <c r="V267" s="306">
        <f t="shared" ca="1" si="119"/>
        <v>1.1055844116886913</v>
      </c>
      <c r="W267" s="304">
        <f t="shared" ca="1" si="120"/>
        <v>13.048612305410737</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6.7876916075575435</v>
      </c>
      <c r="AH267" s="304">
        <f t="shared" ca="1" si="144"/>
        <v>-2.5096695437537475</v>
      </c>
    </row>
    <row r="268" spans="1:34" x14ac:dyDescent="0.2">
      <c r="A268" s="347">
        <f t="shared" ca="1" si="122"/>
        <v>0.1</v>
      </c>
      <c r="B268" s="304">
        <f t="shared" ca="1" si="123"/>
        <v>22.000000000000025</v>
      </c>
      <c r="D268" s="306">
        <f t="shared" ca="1" si="124"/>
        <v>-0.8067030592593013</v>
      </c>
      <c r="E268" s="307">
        <f t="shared" ca="1" si="125"/>
        <v>-7.3729370088468089</v>
      </c>
      <c r="F268" s="304">
        <f t="shared" ca="1" si="126"/>
        <v>7.4169380449240139</v>
      </c>
      <c r="G268" s="306">
        <f t="shared" ca="1" si="127"/>
        <v>19.402246550175946</v>
      </c>
      <c r="H268" s="307">
        <f t="shared" ca="1" si="128"/>
        <v>-59.595500676468433</v>
      </c>
      <c r="I268" s="304">
        <f t="shared" ca="1" si="129"/>
        <v>62.674323866099776</v>
      </c>
      <c r="J268" s="306">
        <f t="shared" ca="1" si="130"/>
        <v>573.49349798998685</v>
      </c>
      <c r="K268" s="307">
        <f t="shared" ca="1" si="131"/>
        <v>1018.8467905685632</v>
      </c>
      <c r="L268" s="304">
        <f t="shared" ca="1" si="116"/>
        <v>1169.1636219488923</v>
      </c>
      <c r="M268" s="306">
        <f t="shared" ca="1" si="132"/>
        <v>-1.2560529224325541</v>
      </c>
      <c r="N268" s="304">
        <f t="shared" ca="1" si="133"/>
        <v>-71.966531300458314</v>
      </c>
      <c r="P268" s="310">
        <f t="shared" ca="1" si="134"/>
        <v>23</v>
      </c>
      <c r="Q268" s="304">
        <f t="shared" ca="1" si="135"/>
        <v>0</v>
      </c>
      <c r="R268" s="306">
        <f t="shared" ca="1" si="136"/>
        <v>0</v>
      </c>
      <c r="S268" s="307">
        <f t="shared" ca="1" si="137"/>
        <v>5.083000000000002</v>
      </c>
      <c r="T268" s="304">
        <f t="shared" ca="1" si="117"/>
        <v>49.86423000000002</v>
      </c>
      <c r="U268" s="311">
        <f t="shared" ca="1" si="118"/>
        <v>0</v>
      </c>
      <c r="V268" s="306">
        <f t="shared" ca="1" si="119"/>
        <v>1.1062411231803142</v>
      </c>
      <c r="W268" s="304">
        <f t="shared" ca="1" si="120"/>
        <v>13.342356857485001</v>
      </c>
      <c r="Y268" s="314" t="str">
        <f t="shared" ca="1" si="138"/>
        <v/>
      </c>
      <c r="Z268" s="315" t="str">
        <f t="shared" ca="1" si="139"/>
        <v/>
      </c>
      <c r="AA268" s="316" t="str">
        <f t="shared" ca="1" si="140"/>
        <v/>
      </c>
      <c r="AC268" s="310">
        <f t="shared" ca="1" si="141"/>
        <v>22.000000000000025</v>
      </c>
      <c r="AD268" s="323">
        <f t="shared" ca="1" si="142"/>
        <v>573.49349798998685</v>
      </c>
      <c r="AE268" s="324" t="e">
        <f t="shared" ca="1" si="121"/>
        <v>#N/A</v>
      </c>
      <c r="AG268" s="306">
        <f t="shared" ca="1" si="143"/>
        <v>6.7459331618027027</v>
      </c>
      <c r="AH268" s="304">
        <f t="shared" ca="1" si="144"/>
        <v>-2.5671084606355956</v>
      </c>
    </row>
    <row r="269" spans="1:34" x14ac:dyDescent="0.2">
      <c r="A269" s="347">
        <f t="shared" ca="1" si="122"/>
        <v>0.1</v>
      </c>
      <c r="B269" s="304">
        <f t="shared" ca="1" si="123"/>
        <v>22.100000000000026</v>
      </c>
      <c r="D269" s="306">
        <f t="shared" ca="1" si="124"/>
        <v>-0.81259623173024587</v>
      </c>
      <c r="E269" s="307">
        <f t="shared" ca="1" si="125"/>
        <v>-7.3140478352576963</v>
      </c>
      <c r="F269" s="304">
        <f t="shared" ca="1" si="126"/>
        <v>7.3590494204251673</v>
      </c>
      <c r="G269" s="306">
        <f t="shared" ca="1" si="127"/>
        <v>19.32098692700292</v>
      </c>
      <c r="H269" s="307">
        <f t="shared" ca="1" si="128"/>
        <v>-60.326905459994201</v>
      </c>
      <c r="I269" s="304">
        <f t="shared" ca="1" si="129"/>
        <v>63.345371245360113</v>
      </c>
      <c r="J269" s="306">
        <f t="shared" ca="1" si="130"/>
        <v>575.42965966384577</v>
      </c>
      <c r="K269" s="307">
        <f t="shared" ca="1" si="131"/>
        <v>1012.85067026174</v>
      </c>
      <c r="L269" s="304">
        <f t="shared" ca="1" si="116"/>
        <v>1164.8973231450509</v>
      </c>
      <c r="M269" s="306">
        <f t="shared" ca="1" si="132"/>
        <v>-1.2608471445027822</v>
      </c>
      <c r="N269" s="304">
        <f t="shared" ca="1" si="133"/>
        <v>-72.241219991130862</v>
      </c>
      <c r="P269" s="310">
        <f t="shared" ca="1" si="134"/>
        <v>23</v>
      </c>
      <c r="Q269" s="304">
        <f t="shared" ca="1" si="135"/>
        <v>0</v>
      </c>
      <c r="R269" s="306">
        <f t="shared" ca="1" si="136"/>
        <v>0</v>
      </c>
      <c r="S269" s="307">
        <f t="shared" ca="1" si="137"/>
        <v>5.083000000000002</v>
      </c>
      <c r="T269" s="304">
        <f t="shared" ca="1" si="117"/>
        <v>49.86423000000002</v>
      </c>
      <c r="U269" s="311">
        <f t="shared" ca="1" si="118"/>
        <v>0</v>
      </c>
      <c r="V269" s="306">
        <f t="shared" ca="1" si="119"/>
        <v>1.1069063543028379</v>
      </c>
      <c r="W269" s="304">
        <f t="shared" ca="1" si="120"/>
        <v>13.637792882190395</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6.7031939774509182</v>
      </c>
      <c r="AH269" s="304">
        <f t="shared" ca="1" si="144"/>
        <v>-2.6248980636405657</v>
      </c>
    </row>
    <row r="270" spans="1:34" x14ac:dyDescent="0.2">
      <c r="A270" s="347">
        <f t="shared" ca="1" si="122"/>
        <v>0.1</v>
      </c>
      <c r="B270" s="304">
        <f t="shared" ca="1" si="123"/>
        <v>22.200000000000028</v>
      </c>
      <c r="D270" s="306">
        <f t="shared" ca="1" si="124"/>
        <v>-0.81834870918765679</v>
      </c>
      <c r="E270" s="307">
        <f t="shared" ca="1" si="125"/>
        <v>-7.2548279790782875</v>
      </c>
      <c r="F270" s="304">
        <f t="shared" ca="1" si="126"/>
        <v>7.3008371859565706</v>
      </c>
      <c r="G270" s="306">
        <f t="shared" ca="1" si="127"/>
        <v>19.239152056084155</v>
      </c>
      <c r="H270" s="307">
        <f t="shared" ca="1" si="128"/>
        <v>-61.052388257902031</v>
      </c>
      <c r="I270" s="304">
        <f t="shared" ca="1" si="129"/>
        <v>64.012022963117957</v>
      </c>
      <c r="J270" s="306">
        <f t="shared" ca="1" si="130"/>
        <v>577.35766661300011</v>
      </c>
      <c r="K270" s="307">
        <f t="shared" ca="1" si="131"/>
        <v>1006.7817055758452</v>
      </c>
      <c r="L270" s="304">
        <f t="shared" ca="1" si="116"/>
        <v>1160.5823012087578</v>
      </c>
      <c r="M270" s="306">
        <f t="shared" ca="1" si="132"/>
        <v>-1.2655215185008282</v>
      </c>
      <c r="N270" s="304">
        <f t="shared" ca="1" si="133"/>
        <v>-72.509041893084586</v>
      </c>
      <c r="P270" s="310">
        <f t="shared" ca="1" si="134"/>
        <v>23</v>
      </c>
      <c r="Q270" s="304">
        <f t="shared" ca="1" si="135"/>
        <v>0</v>
      </c>
      <c r="R270" s="306">
        <f t="shared" ca="1" si="136"/>
        <v>0</v>
      </c>
      <c r="S270" s="307">
        <f t="shared" ca="1" si="137"/>
        <v>5.083000000000002</v>
      </c>
      <c r="T270" s="304">
        <f t="shared" ca="1" si="117"/>
        <v>49.86423000000002</v>
      </c>
      <c r="U270" s="311">
        <f t="shared" ca="1" si="118"/>
        <v>0</v>
      </c>
      <c r="V270" s="306">
        <f t="shared" ca="1" si="119"/>
        <v>1.1075800537544451</v>
      </c>
      <c r="W270" s="304">
        <f t="shared" ca="1" si="120"/>
        <v>13.934829818631487</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6.6595239496892464</v>
      </c>
      <c r="AH270" s="304">
        <f t="shared" ca="1" si="144"/>
        <v>-2.6830204371808755</v>
      </c>
    </row>
    <row r="271" spans="1:34" x14ac:dyDescent="0.2">
      <c r="A271" s="347">
        <f t="shared" ca="1" si="122"/>
        <v>0.1</v>
      </c>
      <c r="B271" s="304">
        <f t="shared" ca="1" si="123"/>
        <v>22.300000000000029</v>
      </c>
      <c r="D271" s="306">
        <f t="shared" ca="1" si="124"/>
        <v>-0.82395963057265831</v>
      </c>
      <c r="E271" s="307">
        <f t="shared" ca="1" si="125"/>
        <v>-7.1952951976305428</v>
      </c>
      <c r="F271" s="304">
        <f t="shared" ca="1" si="126"/>
        <v>7.2423188588917142</v>
      </c>
      <c r="G271" s="306">
        <f t="shared" ca="1" si="127"/>
        <v>19.156756093026889</v>
      </c>
      <c r="H271" s="307">
        <f t="shared" ca="1" si="128"/>
        <v>-61.771917777665088</v>
      </c>
      <c r="I271" s="304">
        <f t="shared" ca="1" si="129"/>
        <v>64.674192147550926</v>
      </c>
      <c r="J271" s="306">
        <f t="shared" ca="1" si="130"/>
        <v>579.27746202045569</v>
      </c>
      <c r="K271" s="307">
        <f t="shared" ca="1" si="131"/>
        <v>1000.6404902740668</v>
      </c>
      <c r="L271" s="304">
        <f t="shared" ca="1" si="116"/>
        <v>1156.2196023164392</v>
      </c>
      <c r="M271" s="306">
        <f t="shared" ca="1" si="132"/>
        <v>-1.2700804584733603</v>
      </c>
      <c r="N271" s="304">
        <f t="shared" ca="1" si="133"/>
        <v>-72.770249912564154</v>
      </c>
      <c r="P271" s="310">
        <f t="shared" ca="1" si="134"/>
        <v>23</v>
      </c>
      <c r="Q271" s="304">
        <f t="shared" ca="1" si="135"/>
        <v>0</v>
      </c>
      <c r="R271" s="306">
        <f t="shared" ca="1" si="136"/>
        <v>0</v>
      </c>
      <c r="S271" s="307">
        <f t="shared" ca="1" si="137"/>
        <v>5.083000000000002</v>
      </c>
      <c r="T271" s="304">
        <f t="shared" ca="1" si="117"/>
        <v>49.86423000000002</v>
      </c>
      <c r="U271" s="311">
        <f t="shared" ca="1" si="118"/>
        <v>0</v>
      </c>
      <c r="V271" s="306">
        <f t="shared" ca="1" si="119"/>
        <v>1.1082621699177775</v>
      </c>
      <c r="W271" s="304">
        <f t="shared" ca="1" si="120"/>
        <v>14.233377655867965</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6.6149709353705184</v>
      </c>
      <c r="AH271" s="304">
        <f t="shared" ca="1" si="144"/>
        <v>-2.7414577648301162</v>
      </c>
    </row>
    <row r="272" spans="1:34" x14ac:dyDescent="0.2">
      <c r="A272" s="347">
        <f t="shared" ca="1" si="122"/>
        <v>0.1</v>
      </c>
      <c r="B272" s="304">
        <f t="shared" ca="1" si="123"/>
        <v>22.400000000000031</v>
      </c>
      <c r="D272" s="306">
        <f t="shared" ca="1" si="124"/>
        <v>-0.82942824422270645</v>
      </c>
      <c r="E272" s="307">
        <f t="shared" ca="1" si="125"/>
        <v>-7.1354671586465539</v>
      </c>
      <c r="F272" s="304">
        <f t="shared" ca="1" si="126"/>
        <v>7.1835118698612783</v>
      </c>
      <c r="G272" s="306">
        <f t="shared" ca="1" si="127"/>
        <v>19.073813268604617</v>
      </c>
      <c r="H272" s="307">
        <f t="shared" ca="1" si="128"/>
        <v>-62.48546449352974</v>
      </c>
      <c r="I272" s="304">
        <f t="shared" ca="1" si="129"/>
        <v>65.331796436174656</v>
      </c>
      <c r="J272" s="306">
        <f t="shared" ca="1" si="130"/>
        <v>581.18899048853723</v>
      </c>
      <c r="K272" s="307">
        <f t="shared" ca="1" si="131"/>
        <v>994.4276211605071</v>
      </c>
      <c r="L272" s="304">
        <f t="shared" ca="1" si="116"/>
        <v>1151.8102866323213</v>
      </c>
      <c r="M272" s="306">
        <f t="shared" ca="1" si="132"/>
        <v>-1.2745281718901895</v>
      </c>
      <c r="N272" s="304">
        <f t="shared" ca="1" si="133"/>
        <v>-73.025085119832184</v>
      </c>
      <c r="P272" s="310">
        <f t="shared" ca="1" si="134"/>
        <v>23</v>
      </c>
      <c r="Q272" s="304">
        <f t="shared" ca="1" si="135"/>
        <v>0</v>
      </c>
      <c r="R272" s="306">
        <f t="shared" ca="1" si="136"/>
        <v>0</v>
      </c>
      <c r="S272" s="307">
        <f t="shared" ca="1" si="137"/>
        <v>5.083000000000002</v>
      </c>
      <c r="T272" s="304">
        <f t="shared" ca="1" si="117"/>
        <v>49.86423000000002</v>
      </c>
      <c r="U272" s="311">
        <f t="shared" ca="1" si="118"/>
        <v>0</v>
      </c>
      <c r="V272" s="306">
        <f t="shared" ca="1" si="119"/>
        <v>1.1089526508744816</v>
      </c>
      <c r="W272" s="304">
        <f t="shared" ca="1" si="120"/>
        <v>14.533346977618432</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6.5695808783904814</v>
      </c>
      <c r="AH272" s="304">
        <f t="shared" ca="1" si="144"/>
        <v>-2.8001923383568679</v>
      </c>
    </row>
    <row r="273" spans="1:34" x14ac:dyDescent="0.2">
      <c r="A273" s="347">
        <f t="shared" ca="1" si="122"/>
        <v>0.1</v>
      </c>
      <c r="B273" s="304">
        <f t="shared" ca="1" si="123"/>
        <v>22.500000000000032</v>
      </c>
      <c r="D273" s="306">
        <f t="shared" ca="1" si="124"/>
        <v>-0.83475390424077556</v>
      </c>
      <c r="E273" s="307">
        <f t="shared" ca="1" si="125"/>
        <v>-7.0753614298443761</v>
      </c>
      <c r="F273" s="304">
        <f t="shared" ca="1" si="126"/>
        <v>7.1244335524710083</v>
      </c>
      <c r="G273" s="306">
        <f t="shared" ca="1" si="127"/>
        <v>18.99033787818054</v>
      </c>
      <c r="H273" s="307">
        <f t="shared" ca="1" si="128"/>
        <v>-63.193000636514178</v>
      </c>
      <c r="I273" s="304">
        <f t="shared" ca="1" si="129"/>
        <v>65.984757801888918</v>
      </c>
      <c r="J273" s="306">
        <f t="shared" ca="1" si="130"/>
        <v>583.09219804587644</v>
      </c>
      <c r="K273" s="307">
        <f t="shared" ca="1" si="131"/>
        <v>988.14369790400485</v>
      </c>
      <c r="L273" s="304">
        <f t="shared" ca="1" si="116"/>
        <v>1147.3554284219747</v>
      </c>
      <c r="M273" s="306">
        <f t="shared" ca="1" si="132"/>
        <v>-1.2788686709902595</v>
      </c>
      <c r="N273" s="304">
        <f t="shared" ca="1" si="133"/>
        <v>-73.273777399246526</v>
      </c>
      <c r="P273" s="310">
        <f t="shared" ca="1" si="134"/>
        <v>23</v>
      </c>
      <c r="Q273" s="304">
        <f t="shared" ca="1" si="135"/>
        <v>0</v>
      </c>
      <c r="R273" s="306">
        <f t="shared" ca="1" si="136"/>
        <v>0</v>
      </c>
      <c r="S273" s="307">
        <f t="shared" ca="1" si="137"/>
        <v>5.083000000000002</v>
      </c>
      <c r="T273" s="304">
        <f t="shared" ca="1" si="117"/>
        <v>49.86423000000002</v>
      </c>
      <c r="U273" s="311">
        <f t="shared" ca="1" si="118"/>
        <v>0</v>
      </c>
      <c r="V273" s="306">
        <f t="shared" ca="1" si="119"/>
        <v>1.1096514444197092</v>
      </c>
      <c r="W273" s="304">
        <f t="shared" ca="1" si="120"/>
        <v>14.834649005722367</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6.5233979250067211</v>
      </c>
      <c r="AH273" s="304">
        <f t="shared" ca="1" si="144"/>
        <v>-2.8592065665194624</v>
      </c>
    </row>
    <row r="274" spans="1:34" x14ac:dyDescent="0.2">
      <c r="A274" s="347">
        <f t="shared" ca="1" si="122"/>
        <v>0.1</v>
      </c>
      <c r="B274" s="304">
        <f t="shared" ca="1" si="123"/>
        <v>22.600000000000033</v>
      </c>
      <c r="D274" s="306">
        <f t="shared" ca="1" si="124"/>
        <v>-0.83993606700803958</v>
      </c>
      <c r="E274" s="307">
        <f t="shared" ca="1" si="125"/>
        <v>-7.0149954688770579</v>
      </c>
      <c r="F274" s="304">
        <f t="shared" ca="1" si="126"/>
        <v>7.0651011333898532</v>
      </c>
      <c r="G274" s="306">
        <f t="shared" ca="1" si="127"/>
        <v>18.906344271479735</v>
      </c>
      <c r="H274" s="307">
        <f t="shared" ca="1" si="128"/>
        <v>-63.894500183401881</v>
      </c>
      <c r="I274" s="304">
        <f t="shared" ca="1" si="129"/>
        <v>66.633002389194928</v>
      </c>
      <c r="J274" s="306">
        <f t="shared" ca="1" si="130"/>
        <v>584.98703215335945</v>
      </c>
      <c r="K274" s="307">
        <f t="shared" ca="1" si="131"/>
        <v>981.78932286300903</v>
      </c>
      <c r="L274" s="304">
        <f t="shared" ca="1" si="116"/>
        <v>1142.8561161735984</v>
      </c>
      <c r="M274" s="306">
        <f t="shared" ca="1" si="132"/>
        <v>-1.2831057834335209</v>
      </c>
      <c r="N274" s="304">
        <f t="shared" ca="1" si="133"/>
        <v>-73.516546059567773</v>
      </c>
      <c r="P274" s="310">
        <f t="shared" ca="1" si="134"/>
        <v>23</v>
      </c>
      <c r="Q274" s="304">
        <f t="shared" ca="1" si="135"/>
        <v>0</v>
      </c>
      <c r="R274" s="306">
        <f t="shared" ca="1" si="136"/>
        <v>0</v>
      </c>
      <c r="S274" s="307">
        <f t="shared" ca="1" si="137"/>
        <v>5.083000000000002</v>
      </c>
      <c r="T274" s="304">
        <f t="shared" ca="1" si="117"/>
        <v>49.86423000000002</v>
      </c>
      <c r="U274" s="311">
        <f t="shared" ca="1" si="118"/>
        <v>0</v>
      </c>
      <c r="V274" s="306">
        <f t="shared" ca="1" si="119"/>
        <v>1.1103584980765524</v>
      </c>
      <c r="W274" s="304">
        <f t="shared" ca="1" si="120"/>
        <v>15.13719564233473</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6.476464529950972</v>
      </c>
      <c r="AH274" s="304">
        <f t="shared" ca="1" si="144"/>
        <v>-2.9184829836164394</v>
      </c>
    </row>
    <row r="275" spans="1:34" x14ac:dyDescent="0.2">
      <c r="A275" s="347">
        <f t="shared" ca="1" si="122"/>
        <v>0.1</v>
      </c>
      <c r="B275" s="304">
        <f t="shared" ca="1" si="123"/>
        <v>22.700000000000035</v>
      </c>
      <c r="D275" s="306">
        <f t="shared" ca="1" si="124"/>
        <v>-0.84497428782822159</v>
      </c>
      <c r="E275" s="307">
        <f t="shared" ca="1" si="125"/>
        <v>-6.954386613648361</v>
      </c>
      <c r="F275" s="304">
        <f t="shared" ca="1" si="126"/>
        <v>7.0055317228017975</v>
      </c>
      <c r="G275" s="306">
        <f t="shared" ca="1" si="127"/>
        <v>18.821846842696914</v>
      </c>
      <c r="H275" s="307">
        <f t="shared" ca="1" si="128"/>
        <v>-64.589938844766721</v>
      </c>
      <c r="I275" s="304">
        <f t="shared" ca="1" si="129"/>
        <v>67.276460359776991</v>
      </c>
      <c r="J275" s="306">
        <f t="shared" ca="1" si="130"/>
        <v>586.87344170906829</v>
      </c>
      <c r="K275" s="307">
        <f t="shared" ca="1" si="131"/>
        <v>975.36510091160062</v>
      </c>
      <c r="L275" s="304">
        <f t="shared" ca="1" si="116"/>
        <v>1138.3134527272109</v>
      </c>
      <c r="M275" s="306">
        <f t="shared" ca="1" si="132"/>
        <v>-1.2872431623035738</v>
      </c>
      <c r="N275" s="304">
        <f t="shared" ca="1" si="133"/>
        <v>-73.753600407068404</v>
      </c>
      <c r="P275" s="310">
        <f t="shared" ca="1" si="134"/>
        <v>23</v>
      </c>
      <c r="Q275" s="304">
        <f t="shared" ca="1" si="135"/>
        <v>0</v>
      </c>
      <c r="R275" s="306">
        <f t="shared" ca="1" si="136"/>
        <v>0</v>
      </c>
      <c r="S275" s="307">
        <f t="shared" ca="1" si="137"/>
        <v>5.083000000000002</v>
      </c>
      <c r="T275" s="304">
        <f t="shared" ca="1" si="117"/>
        <v>49.86423000000002</v>
      </c>
      <c r="U275" s="311">
        <f t="shared" ca="1" si="118"/>
        <v>0</v>
      </c>
      <c r="V275" s="306">
        <f t="shared" ca="1" si="119"/>
        <v>1.1110737591104165</v>
      </c>
      <c r="W275" s="304">
        <f t="shared" ca="1" si="120"/>
        <v>15.440899510830679</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6.4288215541138207</v>
      </c>
      <c r="AH275" s="304">
        <f t="shared" ca="1" si="144"/>
        <v>-2.9780042577876693</v>
      </c>
    </row>
    <row r="276" spans="1:34" x14ac:dyDescent="0.2">
      <c r="A276" s="347">
        <f t="shared" ca="1" si="122"/>
        <v>0.1</v>
      </c>
      <c r="B276" s="304">
        <f t="shared" ca="1" si="123"/>
        <v>22.800000000000036</v>
      </c>
      <c r="D276" s="306">
        <f t="shared" ca="1" si="124"/>
        <v>-0.84986821769292054</v>
      </c>
      <c r="E276" s="307">
        <f t="shared" ca="1" si="125"/>
        <v>-6.8935520729892827</v>
      </c>
      <c r="F276" s="304">
        <f t="shared" ca="1" si="126"/>
        <v>6.9457423052154317</v>
      </c>
      <c r="G276" s="306">
        <f t="shared" ca="1" si="127"/>
        <v>18.736860020927622</v>
      </c>
      <c r="H276" s="307">
        <f t="shared" ca="1" si="128"/>
        <v>-65.279294052065651</v>
      </c>
      <c r="I276" s="304">
        <f t="shared" ca="1" si="129"/>
        <v>67.915065746709615</v>
      </c>
      <c r="J276" s="306">
        <f t="shared" ca="1" si="130"/>
        <v>588.7513770522495</v>
      </c>
      <c r="K276" s="307">
        <f t="shared" ca="1" si="131"/>
        <v>968.87163926675896</v>
      </c>
      <c r="L276" s="304">
        <f t="shared" ca="1" si="116"/>
        <v>1133.7285554119103</v>
      </c>
      <c r="M276" s="306">
        <f t="shared" ca="1" si="132"/>
        <v>-1.2912842955031172</v>
      </c>
      <c r="N276" s="304">
        <f t="shared" ca="1" si="133"/>
        <v>-73.985140283852445</v>
      </c>
      <c r="P276" s="310">
        <f t="shared" ca="1" si="134"/>
        <v>23</v>
      </c>
      <c r="Q276" s="304">
        <f t="shared" ca="1" si="135"/>
        <v>0</v>
      </c>
      <c r="R276" s="306">
        <f t="shared" ca="1" si="136"/>
        <v>0</v>
      </c>
      <c r="S276" s="307">
        <f t="shared" ca="1" si="137"/>
        <v>5.083000000000002</v>
      </c>
      <c r="T276" s="304">
        <f t="shared" ca="1" si="117"/>
        <v>49.86423000000002</v>
      </c>
      <c r="U276" s="311">
        <f t="shared" ca="1" si="118"/>
        <v>0</v>
      </c>
      <c r="V276" s="306">
        <f t="shared" ca="1" si="119"/>
        <v>1.1117971745433144</v>
      </c>
      <c r="W276" s="304">
        <f t="shared" ca="1" si="120"/>
        <v>15.745673995399978</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6.3805083545142036</v>
      </c>
      <c r="AH276" s="304">
        <f t="shared" ca="1" si="144"/>
        <v>-3.0377531990617102</v>
      </c>
    </row>
    <row r="277" spans="1:34" x14ac:dyDescent="0.2">
      <c r="A277" s="347">
        <f t="shared" ca="1" si="122"/>
        <v>0.1</v>
      </c>
      <c r="B277" s="304">
        <f t="shared" ca="1" si="123"/>
        <v>22.900000000000038</v>
      </c>
      <c r="D277" s="306">
        <f t="shared" ca="1" si="124"/>
        <v>-0.85461760015825916</v>
      </c>
      <c r="E277" s="307">
        <f t="shared" ca="1" si="125"/>
        <v>-6.832508917690058</v>
      </c>
      <c r="F277" s="304">
        <f t="shared" ca="1" si="126"/>
        <v>6.8857497306258839</v>
      </c>
      <c r="G277" s="306">
        <f t="shared" ca="1" si="127"/>
        <v>18.651398260911797</v>
      </c>
      <c r="H277" s="307">
        <f t="shared" ca="1" si="128"/>
        <v>-65.962544943834658</v>
      </c>
      <c r="I277" s="304">
        <f t="shared" ca="1" si="129"/>
        <v>68.54875631661416</v>
      </c>
      <c r="J277" s="306">
        <f t="shared" ca="1" si="130"/>
        <v>590.62078996634148</v>
      </c>
      <c r="K277" s="307">
        <f t="shared" ca="1" si="131"/>
        <v>962.30954731696397</v>
      </c>
      <c r="L277" s="304">
        <f t="shared" ca="1" si="116"/>
        <v>1129.1025561913521</v>
      </c>
      <c r="M277" s="306">
        <f t="shared" ca="1" si="132"/>
        <v>-1.2952325145815591</v>
      </c>
      <c r="N277" s="304">
        <f t="shared" ca="1" si="133"/>
        <v>-74.211356573640188</v>
      </c>
      <c r="P277" s="310">
        <f t="shared" ca="1" si="134"/>
        <v>23</v>
      </c>
      <c r="Q277" s="304">
        <f t="shared" ca="1" si="135"/>
        <v>0</v>
      </c>
      <c r="R277" s="306">
        <f t="shared" ca="1" si="136"/>
        <v>0</v>
      </c>
      <c r="S277" s="307">
        <f t="shared" ca="1" si="137"/>
        <v>5.083000000000002</v>
      </c>
      <c r="T277" s="304">
        <f t="shared" ca="1" si="117"/>
        <v>49.86423000000002</v>
      </c>
      <c r="U277" s="311">
        <f t="shared" ca="1" si="118"/>
        <v>0</v>
      </c>
      <c r="V277" s="306">
        <f t="shared" ca="1" si="119"/>
        <v>1.1125286911680816</v>
      </c>
      <c r="W277" s="304">
        <f t="shared" ca="1" si="120"/>
        <v>16.051433279313674</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6.3315628672051592</v>
      </c>
      <c r="AH277" s="304">
        <f t="shared" ca="1" si="144"/>
        <v>-3.097712767145381</v>
      </c>
    </row>
    <row r="278" spans="1:34" x14ac:dyDescent="0.2">
      <c r="A278" s="347">
        <f t="shared" ca="1" si="122"/>
        <v>0.1</v>
      </c>
      <c r="B278" s="304">
        <f t="shared" ca="1" si="123"/>
        <v>23.000000000000039</v>
      </c>
      <c r="D278" s="306">
        <f t="shared" ca="1" si="124"/>
        <v>-0.85922226832414172</v>
      </c>
      <c r="E278" s="307">
        <f t="shared" ca="1" si="125"/>
        <v>-6.7712740718826909</v>
      </c>
      <c r="F278" s="304">
        <f t="shared" ca="1" si="126"/>
        <v>6.8255707060241404</v>
      </c>
      <c r="G278" s="306">
        <f t="shared" ca="1" si="127"/>
        <v>18.565476034079385</v>
      </c>
      <c r="H278" s="307">
        <f t="shared" ca="1" si="128"/>
        <v>-66.639672351022924</v>
      </c>
      <c r="I278" s="304">
        <f t="shared" ca="1" si="129"/>
        <v>69.177473439145388</v>
      </c>
      <c r="J278" s="306">
        <f t="shared" ca="1" si="130"/>
        <v>592.48163368109101</v>
      </c>
      <c r="K278" s="307">
        <f t="shared" ca="1" si="131"/>
        <v>955.67943645222113</v>
      </c>
      <c r="L278" s="304">
        <f t="shared" ca="1" si="116"/>
        <v>1124.4366018175722</v>
      </c>
      <c r="M278" s="306">
        <f t="shared" ca="1" si="132"/>
        <v>-1.2990910030315872</v>
      </c>
      <c r="N278" s="304">
        <f t="shared" ca="1" si="133"/>
        <v>-74.432431677126786</v>
      </c>
      <c r="P278" s="310">
        <f t="shared" ca="1" si="134"/>
        <v>23</v>
      </c>
      <c r="Q278" s="304">
        <f t="shared" ca="1" si="135"/>
        <v>0</v>
      </c>
      <c r="R278" s="306">
        <f t="shared" ca="1" si="136"/>
        <v>0</v>
      </c>
      <c r="S278" s="307">
        <f t="shared" ca="1" si="137"/>
        <v>5.083000000000002</v>
      </c>
      <c r="T278" s="304">
        <f t="shared" ca="1" si="117"/>
        <v>49.86423000000002</v>
      </c>
      <c r="U278" s="311">
        <f t="shared" ca="1" si="118"/>
        <v>0</v>
      </c>
      <c r="V278" s="306">
        <f t="shared" ca="1" si="119"/>
        <v>1.113268255562496</v>
      </c>
      <c r="W278" s="304">
        <f t="shared" ca="1" si="120"/>
        <v>16.358092381847484</v>
      </c>
      <c r="Y278" s="314" t="str">
        <f t="shared" ca="1" si="138"/>
        <v/>
      </c>
      <c r="Z278" s="315" t="str">
        <f t="shared" ca="1" si="139"/>
        <v/>
      </c>
      <c r="AA278" s="316" t="str">
        <f t="shared" ca="1" si="140"/>
        <v/>
      </c>
      <c r="AC278" s="310">
        <f t="shared" ca="1" si="141"/>
        <v>23.000000000000039</v>
      </c>
      <c r="AD278" s="323">
        <f t="shared" ca="1" si="142"/>
        <v>592.48163368109101</v>
      </c>
      <c r="AE278" s="324" t="e">
        <f t="shared" ca="1" si="121"/>
        <v>#N/A</v>
      </c>
      <c r="AG278" s="306">
        <f t="shared" ca="1" si="143"/>
        <v>6.2820216837115108</v>
      </c>
      <c r="AH278" s="304">
        <f t="shared" ca="1" si="144"/>
        <v>-3.1578660789521282</v>
      </c>
    </row>
    <row r="279" spans="1:34" x14ac:dyDescent="0.2">
      <c r="A279" s="347">
        <f t="shared" ca="1" si="122"/>
        <v>0.1</v>
      </c>
      <c r="B279" s="304">
        <f t="shared" ca="1" si="123"/>
        <v>23.100000000000041</v>
      </c>
      <c r="D279" s="306">
        <f t="shared" ca="1" si="124"/>
        <v>-0.86368214190825632</v>
      </c>
      <c r="E279" s="307">
        <f t="shared" ca="1" si="125"/>
        <v>-6.7098643047694999</v>
      </c>
      <c r="F279" s="304">
        <f t="shared" ca="1" si="126"/>
        <v>6.7652217872491898</v>
      </c>
      <c r="G279" s="306">
        <f t="shared" ca="1" si="127"/>
        <v>18.479107819888558</v>
      </c>
      <c r="H279" s="307">
        <f t="shared" ca="1" si="128"/>
        <v>-67.310658781499868</v>
      </c>
      <c r="I279" s="304">
        <f t="shared" ca="1" si="129"/>
        <v>69.801161963240787</v>
      </c>
      <c r="J279" s="306">
        <f t="shared" ca="1" si="130"/>
        <v>594.33386287378937</v>
      </c>
      <c r="K279" s="307">
        <f t="shared" ca="1" si="131"/>
        <v>948.98191989559496</v>
      </c>
      <c r="L279" s="304">
        <f t="shared" ca="1" si="116"/>
        <v>1119.7318539932719</v>
      </c>
      <c r="M279" s="306">
        <f t="shared" ca="1" si="132"/>
        <v>-1.3028628040890946</v>
      </c>
      <c r="N279" s="304">
        <f t="shared" ca="1" si="133"/>
        <v>-74.648539958884939</v>
      </c>
      <c r="P279" s="310">
        <f t="shared" ca="1" si="134"/>
        <v>23</v>
      </c>
      <c r="Q279" s="304">
        <f t="shared" ca="1" si="135"/>
        <v>0</v>
      </c>
      <c r="R279" s="306">
        <f t="shared" ca="1" si="136"/>
        <v>0</v>
      </c>
      <c r="S279" s="307">
        <f t="shared" ca="1" si="137"/>
        <v>5.083000000000002</v>
      </c>
      <c r="T279" s="304">
        <f t="shared" ca="1" si="117"/>
        <v>49.86423000000002</v>
      </c>
      <c r="U279" s="311">
        <f t="shared" ca="1" si="118"/>
        <v>0</v>
      </c>
      <c r="V279" s="306">
        <f t="shared" ca="1" si="119"/>
        <v>1.1140158141033043</v>
      </c>
      <c r="W279" s="304">
        <f t="shared" ca="1" si="120"/>
        <v>16.665567193849203</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6.231920121544257</v>
      </c>
      <c r="AH279" s="304">
        <f t="shared" ca="1" si="144"/>
        <v>-3.2181964158661183</v>
      </c>
    </row>
    <row r="280" spans="1:34" x14ac:dyDescent="0.2">
      <c r="A280" s="347">
        <f t="shared" ca="1" si="122"/>
        <v>0.1</v>
      </c>
      <c r="B280" s="304">
        <f t="shared" ca="1" si="123"/>
        <v>23.200000000000042</v>
      </c>
      <c r="D280" s="306">
        <f t="shared" ca="1" si="124"/>
        <v>-0.86799722440774163</v>
      </c>
      <c r="E280" s="307">
        <f t="shared" ca="1" si="125"/>
        <v>-6.6482962226933537</v>
      </c>
      <c r="F280" s="304">
        <f t="shared" ca="1" si="126"/>
        <v>6.7047193711786521</v>
      </c>
      <c r="G280" s="306">
        <f t="shared" ca="1" si="127"/>
        <v>18.392308097447785</v>
      </c>
      <c r="H280" s="307">
        <f t="shared" ca="1" si="128"/>
        <v>-67.975488403769205</v>
      </c>
      <c r="I280" s="304">
        <f t="shared" ca="1" si="129"/>
        <v>70.419770099613402</v>
      </c>
      <c r="J280" s="306">
        <f t="shared" ca="1" si="130"/>
        <v>596.17743366965624</v>
      </c>
      <c r="K280" s="307">
        <f t="shared" ca="1" si="131"/>
        <v>942.21761253633156</v>
      </c>
      <c r="L280" s="304">
        <f t="shared" ca="1" si="116"/>
        <v>1114.9894895426603</v>
      </c>
      <c r="M280" s="306">
        <f t="shared" ca="1" si="132"/>
        <v>-1.306550828068584</v>
      </c>
      <c r="N280" s="304">
        <f t="shared" ca="1" si="133"/>
        <v>-74.859848167652714</v>
      </c>
      <c r="P280" s="310">
        <f t="shared" ca="1" si="134"/>
        <v>23</v>
      </c>
      <c r="Q280" s="304">
        <f t="shared" ca="1" si="135"/>
        <v>0</v>
      </c>
      <c r="R280" s="306">
        <f t="shared" ca="1" si="136"/>
        <v>0</v>
      </c>
      <c r="S280" s="307">
        <f t="shared" ca="1" si="137"/>
        <v>5.083000000000002</v>
      </c>
      <c r="T280" s="304">
        <f t="shared" ca="1" si="117"/>
        <v>49.86423000000002</v>
      </c>
      <c r="U280" s="311">
        <f t="shared" ca="1" si="118"/>
        <v>0</v>
      </c>
      <c r="V280" s="306">
        <f t="shared" ca="1" si="119"/>
        <v>1.1147713129801424</v>
      </c>
      <c r="W280" s="304">
        <f t="shared" ca="1" si="120"/>
        <v>16.973774511939506</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6.1812922892898481</v>
      </c>
      <c r="AH280" s="304">
        <f t="shared" ca="1" si="144"/>
        <v>-3.2786872307395627</v>
      </c>
    </row>
    <row r="281" spans="1:34" x14ac:dyDescent="0.2">
      <c r="A281" s="347">
        <f t="shared" ca="1" si="122"/>
        <v>0.1</v>
      </c>
      <c r="B281" s="304">
        <f t="shared" ca="1" si="123"/>
        <v>23.300000000000043</v>
      </c>
      <c r="D281" s="306">
        <f t="shared" ca="1" si="124"/>
        <v>-0.87216760034215501</v>
      </c>
      <c r="E281" s="307">
        <f t="shared" ca="1" si="125"/>
        <v>-6.5865862615454871</v>
      </c>
      <c r="F281" s="304">
        <f t="shared" ca="1" si="126"/>
        <v>6.6440796882537727</v>
      </c>
      <c r="G281" s="306">
        <f t="shared" ca="1" si="127"/>
        <v>18.305091337413568</v>
      </c>
      <c r="H281" s="307">
        <f t="shared" ca="1" si="128"/>
        <v>-68.634147029923753</v>
      </c>
      <c r="I281" s="304">
        <f t="shared" ca="1" si="129"/>
        <v>71.033249309011936</v>
      </c>
      <c r="J281" s="306">
        <f t="shared" ca="1" si="130"/>
        <v>598.01230364139928</v>
      </c>
      <c r="K281" s="307">
        <f t="shared" ca="1" si="131"/>
        <v>935.38713076464694</v>
      </c>
      <c r="L281" s="304">
        <f t="shared" ca="1" si="116"/>
        <v>1110.2107005909336</v>
      </c>
      <c r="M281" s="306">
        <f t="shared" ca="1" si="132"/>
        <v>-1.3101578592640477</v>
      </c>
      <c r="N281" s="304">
        <f t="shared" ca="1" si="133"/>
        <v>-75.066515831724814</v>
      </c>
      <c r="P281" s="310">
        <f t="shared" ca="1" si="134"/>
        <v>23</v>
      </c>
      <c r="Q281" s="304">
        <f t="shared" ca="1" si="135"/>
        <v>0</v>
      </c>
      <c r="R281" s="306">
        <f t="shared" ca="1" si="136"/>
        <v>0</v>
      </c>
      <c r="S281" s="307">
        <f t="shared" ca="1" si="137"/>
        <v>5.083000000000002</v>
      </c>
      <c r="T281" s="304">
        <f t="shared" ca="1" si="117"/>
        <v>49.86423000000002</v>
      </c>
      <c r="U281" s="311">
        <f t="shared" ca="1" si="118"/>
        <v>0</v>
      </c>
      <c r="V281" s="306">
        <f t="shared" ca="1" si="119"/>
        <v>1.1155346982093433</v>
      </c>
      <c r="W281" s="304">
        <f t="shared" ca="1" si="120"/>
        <v>17.282632071337773</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6.1301711467299462</v>
      </c>
      <c r="AH281" s="304">
        <f t="shared" ca="1" si="144"/>
        <v>-3.3393221546211884</v>
      </c>
    </row>
    <row r="282" spans="1:34" x14ac:dyDescent="0.2">
      <c r="A282" s="347">
        <f t="shared" ca="1" si="122"/>
        <v>0.1</v>
      </c>
      <c r="B282" s="304">
        <f t="shared" ca="1" si="123"/>
        <v>23.400000000000045</v>
      </c>
      <c r="D282" s="306">
        <f t="shared" ca="1" si="124"/>
        <v>-0.87619343257200244</v>
      </c>
      <c r="E282" s="307">
        <f t="shared" ca="1" si="125"/>
        <v>-6.5247506795069912</v>
      </c>
      <c r="F282" s="304">
        <f t="shared" ca="1" si="126"/>
        <v>6.5833187953348613</v>
      </c>
      <c r="G282" s="306">
        <f t="shared" ca="1" si="127"/>
        <v>18.217471994156369</v>
      </c>
      <c r="H282" s="307">
        <f t="shared" ca="1" si="128"/>
        <v>-69.286622097874456</v>
      </c>
      <c r="I282" s="304">
        <f t="shared" ca="1" si="129"/>
        <v>71.641554195812475</v>
      </c>
      <c r="J282" s="306">
        <f t="shared" ca="1" si="130"/>
        <v>599.83843180797783</v>
      </c>
      <c r="K282" s="307">
        <f t="shared" ca="1" si="131"/>
        <v>928.49109230825707</v>
      </c>
      <c r="L282" s="304">
        <f t="shared" ca="1" si="116"/>
        <v>1105.396694752447</v>
      </c>
      <c r="M282" s="306">
        <f t="shared" ca="1" si="132"/>
        <v>-1.3136865624433185</v>
      </c>
      <c r="N282" s="304">
        <f t="shared" ca="1" si="133"/>
        <v>-75.268695631051429</v>
      </c>
      <c r="P282" s="310">
        <f t="shared" ca="1" si="134"/>
        <v>23</v>
      </c>
      <c r="Q282" s="304">
        <f t="shared" ca="1" si="135"/>
        <v>0</v>
      </c>
      <c r="R282" s="306">
        <f t="shared" ca="1" si="136"/>
        <v>0</v>
      </c>
      <c r="S282" s="307">
        <f t="shared" ca="1" si="137"/>
        <v>5.083000000000002</v>
      </c>
      <c r="T282" s="304">
        <f t="shared" ca="1" si="117"/>
        <v>49.86423000000002</v>
      </c>
      <c r="U282" s="311">
        <f t="shared" ca="1" si="118"/>
        <v>0</v>
      </c>
      <c r="V282" s="306">
        <f t="shared" ca="1" si="119"/>
        <v>1.1163059156476276</v>
      </c>
      <c r="W282" s="304">
        <f t="shared" ca="1" si="120"/>
        <v>17.592058577306936</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6.0785885604085053</v>
      </c>
      <c r="AH282" s="304">
        <f t="shared" ca="1" si="144"/>
        <v>-3.4000850032141976</v>
      </c>
    </row>
    <row r="283" spans="1:34" x14ac:dyDescent="0.2">
      <c r="A283" s="347">
        <f t="shared" ca="1" si="122"/>
        <v>0.1</v>
      </c>
      <c r="B283" s="304">
        <f t="shared" ca="1" si="123"/>
        <v>23.500000000000046</v>
      </c>
      <c r="D283" s="306">
        <f t="shared" ca="1" si="124"/>
        <v>-0.88007495968769478</v>
      </c>
      <c r="E283" s="307">
        <f t="shared" ca="1" si="125"/>
        <v>-6.4628055501200627</v>
      </c>
      <c r="F283" s="304">
        <f t="shared" ca="1" si="126"/>
        <v>6.5224525688832715</v>
      </c>
      <c r="G283" s="306">
        <f t="shared" ca="1" si="127"/>
        <v>18.129464498187598</v>
      </c>
      <c r="H283" s="307">
        <f t="shared" ca="1" si="128"/>
        <v>-69.932902652886469</v>
      </c>
      <c r="I283" s="304">
        <f t="shared" ca="1" si="129"/>
        <v>72.244642406542098</v>
      </c>
      <c r="J283" s="306">
        <f t="shared" ca="1" si="130"/>
        <v>601.655778632595</v>
      </c>
      <c r="K283" s="307">
        <f t="shared" ca="1" si="131"/>
        <v>921.53011607071903</v>
      </c>
      <c r="L283" s="304">
        <f t="shared" ca="1" si="116"/>
        <v>1100.5486953276111</v>
      </c>
      <c r="M283" s="306">
        <f t="shared" ca="1" si="132"/>
        <v>-1.3171394889620118</v>
      </c>
      <c r="N283" s="304">
        <f t="shared" ca="1" si="133"/>
        <v>-75.466533747541362</v>
      </c>
      <c r="P283" s="310">
        <f t="shared" ca="1" si="134"/>
        <v>23</v>
      </c>
      <c r="Q283" s="304">
        <f t="shared" ca="1" si="135"/>
        <v>0</v>
      </c>
      <c r="R283" s="306">
        <f t="shared" ca="1" si="136"/>
        <v>0</v>
      </c>
      <c r="S283" s="307">
        <f t="shared" ca="1" si="137"/>
        <v>5.083000000000002</v>
      </c>
      <c r="T283" s="304">
        <f t="shared" ca="1" si="117"/>
        <v>49.86423000000002</v>
      </c>
      <c r="U283" s="311">
        <f t="shared" ca="1" si="118"/>
        <v>0</v>
      </c>
      <c r="V283" s="306">
        <f t="shared" ca="1" si="119"/>
        <v>1.1170849110056731</v>
      </c>
      <c r="W283" s="304">
        <f t="shared" ca="1" si="120"/>
        <v>17.901973735213303</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6.0265753550274308</v>
      </c>
      <c r="AH283" s="304">
        <f t="shared" ca="1" si="144"/>
        <v>-3.4609597830625476</v>
      </c>
    </row>
    <row r="284" spans="1:34" x14ac:dyDescent="0.2">
      <c r="A284" s="347">
        <f t="shared" ca="1" si="122"/>
        <v>0.1</v>
      </c>
      <c r="B284" s="304">
        <f t="shared" ca="1" si="123"/>
        <v>23.600000000000048</v>
      </c>
      <c r="D284" s="306">
        <f t="shared" ca="1" si="124"/>
        <v>-0.88381249346432034</v>
      </c>
      <c r="E284" s="307">
        <f t="shared" ca="1" si="125"/>
        <v>-6.4007667556852494</v>
      </c>
      <c r="F284" s="304">
        <f t="shared" ca="1" si="126"/>
        <v>6.4614966984661608</v>
      </c>
      <c r="G284" s="306">
        <f t="shared" ca="1" si="127"/>
        <v>18.041083248841165</v>
      </c>
      <c r="H284" s="307">
        <f t="shared" ca="1" si="128"/>
        <v>-70.572979328454991</v>
      </c>
      <c r="I284" s="304">
        <f t="shared" ca="1" si="129"/>
        <v>72.84247453296841</v>
      </c>
      <c r="J284" s="306">
        <f t="shared" ca="1" si="130"/>
        <v>603.46430601994643</v>
      </c>
      <c r="K284" s="307">
        <f t="shared" ca="1" si="131"/>
        <v>914.50482197165195</v>
      </c>
      <c r="L284" s="304">
        <f t="shared" ca="1" si="116"/>
        <v>1095.6679415085296</v>
      </c>
      <c r="M284" s="306">
        <f t="shared" ca="1" si="132"/>
        <v>-1.3205190825214301</v>
      </c>
      <c r="N284" s="304">
        <f t="shared" ca="1" si="133"/>
        <v>-75.660170194965616</v>
      </c>
      <c r="P284" s="310">
        <f t="shared" ca="1" si="134"/>
        <v>23</v>
      </c>
      <c r="Q284" s="304">
        <f t="shared" ca="1" si="135"/>
        <v>0</v>
      </c>
      <c r="R284" s="306">
        <f t="shared" ca="1" si="136"/>
        <v>0</v>
      </c>
      <c r="S284" s="307">
        <f t="shared" ca="1" si="137"/>
        <v>5.083000000000002</v>
      </c>
      <c r="T284" s="304">
        <f t="shared" ca="1" si="117"/>
        <v>49.86423000000002</v>
      </c>
      <c r="U284" s="311">
        <f t="shared" ca="1" si="118"/>
        <v>0</v>
      </c>
      <c r="V284" s="306">
        <f t="shared" ca="1" si="119"/>
        <v>1.1178716298615514</v>
      </c>
      <c r="W284" s="304">
        <f t="shared" ca="1" si="120"/>
        <v>18.212298279199512</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5.9741613610197479</v>
      </c>
      <c r="AH284" s="304">
        <f t="shared" ca="1" si="144"/>
        <v>-3.5219306974647444</v>
      </c>
    </row>
    <row r="285" spans="1:34" x14ac:dyDescent="0.2">
      <c r="A285" s="347">
        <f t="shared" ca="1" si="122"/>
        <v>0.1</v>
      </c>
      <c r="B285" s="304">
        <f t="shared" ca="1" si="123"/>
        <v>23.700000000000049</v>
      </c>
      <c r="D285" s="306">
        <f t="shared" ca="1" si="124"/>
        <v>-0.88740641637810835</v>
      </c>
      <c r="E285" s="307">
        <f t="shared" ca="1" si="125"/>
        <v>-6.3386499809808683</v>
      </c>
      <c r="F285" s="304">
        <f t="shared" ca="1" si="126"/>
        <v>6.4004666805802373</v>
      </c>
      <c r="G285" s="306">
        <f t="shared" ca="1" si="127"/>
        <v>17.952342607203356</v>
      </c>
      <c r="H285" s="307">
        <f t="shared" ca="1" si="128"/>
        <v>-71.206844326553082</v>
      </c>
      <c r="I285" s="304">
        <f t="shared" ca="1" si="129"/>
        <v>73.435014019419739</v>
      </c>
      <c r="J285" s="306">
        <f t="shared" ca="1" si="130"/>
        <v>605.26397731274869</v>
      </c>
      <c r="K285" s="307">
        <f t="shared" ca="1" si="131"/>
        <v>907.41583078890153</v>
      </c>
      <c r="L285" s="304">
        <f t="shared" ca="1" si="116"/>
        <v>1090.7556885933532</v>
      </c>
      <c r="M285" s="306">
        <f t="shared" ca="1" si="132"/>
        <v>-1.3238276845931638</v>
      </c>
      <c r="N285" s="304">
        <f t="shared" ca="1" si="133"/>
        <v>-75.849739129764203</v>
      </c>
      <c r="P285" s="310">
        <f t="shared" ca="1" si="134"/>
        <v>23</v>
      </c>
      <c r="Q285" s="304">
        <f t="shared" ca="1" si="135"/>
        <v>0</v>
      </c>
      <c r="R285" s="306">
        <f t="shared" ca="1" si="136"/>
        <v>0</v>
      </c>
      <c r="S285" s="307">
        <f t="shared" ca="1" si="137"/>
        <v>5.083000000000002</v>
      </c>
      <c r="T285" s="304">
        <f t="shared" ca="1" si="117"/>
        <v>49.86423000000002</v>
      </c>
      <c r="U285" s="311">
        <f t="shared" ca="1" si="118"/>
        <v>0</v>
      </c>
      <c r="V285" s="306">
        <f t="shared" ca="1" si="119"/>
        <v>1.1186660176740304</v>
      </c>
      <c r="W285" s="304">
        <f t="shared" ca="1" si="120"/>
        <v>18.522953999470818</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5.9213754586195826</v>
      </c>
      <c r="AH285" s="304">
        <f t="shared" ca="1" si="144"/>
        <v>-3.5829821521147953</v>
      </c>
    </row>
    <row r="286" spans="1:34" x14ac:dyDescent="0.2">
      <c r="A286" s="347">
        <f t="shared" ca="1" si="122"/>
        <v>0.1</v>
      </c>
      <c r="B286" s="304">
        <f t="shared" ca="1" si="123"/>
        <v>23.80000000000005</v>
      </c>
      <c r="D286" s="306">
        <f t="shared" ca="1" si="124"/>
        <v>-0.89085717918088281</v>
      </c>
      <c r="E286" s="307">
        <f t="shared" ca="1" si="125"/>
        <v>-6.2764707073007795</v>
      </c>
      <c r="F286" s="304">
        <f t="shared" ca="1" si="126"/>
        <v>6.3393778127906897</v>
      </c>
      <c r="G286" s="306">
        <f t="shared" ca="1" si="127"/>
        <v>17.863256889285267</v>
      </c>
      <c r="H286" s="307">
        <f t="shared" ca="1" si="128"/>
        <v>-71.834491397283159</v>
      </c>
      <c r="I286" s="304">
        <f t="shared" ca="1" si="129"/>
        <v>74.022227074027882</v>
      </c>
      <c r="J286" s="306">
        <f t="shared" ca="1" si="130"/>
        <v>607.05475728757312</v>
      </c>
      <c r="K286" s="307">
        <f t="shared" ca="1" si="131"/>
        <v>900.26376400270976</v>
      </c>
      <c r="L286" s="304">
        <f t="shared" ca="1" si="116"/>
        <v>1085.813208209313</v>
      </c>
      <c r="M286" s="306">
        <f t="shared" ca="1" si="132"/>
        <v>-1.3270675395315847</v>
      </c>
      <c r="N286" s="304">
        <f t="shared" ca="1" si="133"/>
        <v>-76.035369143970343</v>
      </c>
      <c r="P286" s="310">
        <f t="shared" ca="1" si="134"/>
        <v>23</v>
      </c>
      <c r="Q286" s="304">
        <f t="shared" ca="1" si="135"/>
        <v>0</v>
      </c>
      <c r="R286" s="306">
        <f t="shared" ca="1" si="136"/>
        <v>0</v>
      </c>
      <c r="S286" s="307">
        <f t="shared" ca="1" si="137"/>
        <v>5.083000000000002</v>
      </c>
      <c r="T286" s="304">
        <f t="shared" ca="1" si="117"/>
        <v>49.86423000000002</v>
      </c>
      <c r="U286" s="311">
        <f t="shared" ca="1" si="118"/>
        <v>0</v>
      </c>
      <c r="V286" s="306">
        <f t="shared" ca="1" si="119"/>
        <v>1.1194680197957356</v>
      </c>
      <c r="W286" s="304">
        <f t="shared" ca="1" si="120"/>
        <v>18.833863768196579</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5.868245618721275</v>
      </c>
      <c r="AH286" s="304">
        <f t="shared" ca="1" si="144"/>
        <v>-3.6440987604703543</v>
      </c>
    </row>
    <row r="287" spans="1:34" x14ac:dyDescent="0.2">
      <c r="A287" s="347">
        <f t="shared" ca="1" si="122"/>
        <v>0.1</v>
      </c>
      <c r="B287" s="304">
        <f t="shared" ca="1" si="123"/>
        <v>23.900000000000052</v>
      </c>
      <c r="D287" s="306">
        <f t="shared" ca="1" si="124"/>
        <v>-0.89416529852923188</v>
      </c>
      <c r="E287" s="307">
        <f t="shared" ca="1" si="125"/>
        <v>-6.2142442068067236</v>
      </c>
      <c r="F287" s="304">
        <f t="shared" ca="1" si="126"/>
        <v>6.2782451881815513</v>
      </c>
      <c r="G287" s="306">
        <f t="shared" ca="1" si="127"/>
        <v>17.773840359432345</v>
      </c>
      <c r="H287" s="307">
        <f t="shared" ca="1" si="128"/>
        <v>-72.455915817963827</v>
      </c>
      <c r="I287" s="304">
        <f t="shared" ca="1" si="129"/>
        <v>74.60408258361231</v>
      </c>
      <c r="J287" s="306">
        <f t="shared" ca="1" si="130"/>
        <v>608.83661215000905</v>
      </c>
      <c r="K287" s="307">
        <f t="shared" ca="1" si="131"/>
        <v>893.04924364194744</v>
      </c>
      <c r="L287" s="304">
        <f t="shared" ca="1" si="116"/>
        <v>1080.8417885443525</v>
      </c>
      <c r="M287" s="306">
        <f t="shared" ca="1" si="132"/>
        <v>-1.3302407993940177</v>
      </c>
      <c r="N287" s="304">
        <f t="shared" ca="1" si="133"/>
        <v>-76.217183541386007</v>
      </c>
      <c r="P287" s="310">
        <f t="shared" ca="1" si="134"/>
        <v>23</v>
      </c>
      <c r="Q287" s="304">
        <f t="shared" ca="1" si="135"/>
        <v>0</v>
      </c>
      <c r="R287" s="306">
        <f t="shared" ca="1" si="136"/>
        <v>0</v>
      </c>
      <c r="S287" s="307">
        <f t="shared" ca="1" si="137"/>
        <v>5.083000000000002</v>
      </c>
      <c r="T287" s="304">
        <f t="shared" ca="1" si="117"/>
        <v>49.86423000000002</v>
      </c>
      <c r="U287" s="311">
        <f t="shared" ca="1" si="118"/>
        <v>0</v>
      </c>
      <c r="V287" s="306">
        <f t="shared" ca="1" si="119"/>
        <v>1.1202775814861681</v>
      </c>
      <c r="W287" s="304">
        <f t="shared" ca="1" si="120"/>
        <v>19.144951564031182</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5.8147989407952423</v>
      </c>
      <c r="AH287" s="304">
        <f t="shared" ca="1" si="144"/>
        <v>-3.7052653488484304</v>
      </c>
    </row>
    <row r="288" spans="1:34" x14ac:dyDescent="0.2">
      <c r="A288" s="347">
        <f t="shared" ca="1" si="122"/>
        <v>0.1</v>
      </c>
      <c r="B288" s="304">
        <f t="shared" ca="1" si="123"/>
        <v>24.000000000000053</v>
      </c>
      <c r="D288" s="306">
        <f t="shared" ca="1" si="124"/>
        <v>-0.89733135466543401</v>
      </c>
      <c r="E288" s="307">
        <f t="shared" ca="1" si="125"/>
        <v>-6.1519855371912087</v>
      </c>
      <c r="F288" s="304">
        <f t="shared" ca="1" si="126"/>
        <v>6.2170836901135171</v>
      </c>
      <c r="G288" s="306">
        <f t="shared" ca="1" si="127"/>
        <v>17.684107223965803</v>
      </c>
      <c r="H288" s="307">
        <f t="shared" ca="1" si="128"/>
        <v>-73.071114371682953</v>
      </c>
      <c r="I288" s="304">
        <f t="shared" ca="1" si="129"/>
        <v>75.180552031947002</v>
      </c>
      <c r="J288" s="306">
        <f t="shared" ca="1" si="130"/>
        <v>610.60950952917892</v>
      </c>
      <c r="K288" s="307">
        <f t="shared" ca="1" si="131"/>
        <v>885.77289213246513</v>
      </c>
      <c r="L288" s="304">
        <f t="shared" ca="1" si="116"/>
        <v>1075.8427345872519</v>
      </c>
      <c r="M288" s="306">
        <f t="shared" ca="1" si="132"/>
        <v>-1.3333495284870254</v>
      </c>
      <c r="N288" s="304">
        <f t="shared" ca="1" si="133"/>
        <v>-76.395300598064878</v>
      </c>
      <c r="P288" s="310">
        <f t="shared" ca="1" si="134"/>
        <v>23</v>
      </c>
      <c r="Q288" s="304">
        <f t="shared" ca="1" si="135"/>
        <v>0</v>
      </c>
      <c r="R288" s="306">
        <f t="shared" ca="1" si="136"/>
        <v>0</v>
      </c>
      <c r="S288" s="307">
        <f t="shared" ca="1" si="137"/>
        <v>5.083000000000002</v>
      </c>
      <c r="T288" s="304">
        <f t="shared" ca="1" si="117"/>
        <v>49.86423000000002</v>
      </c>
      <c r="U288" s="311">
        <f t="shared" ca="1" si="118"/>
        <v>0</v>
      </c>
      <c r="V288" s="306">
        <f t="shared" ca="1" si="119"/>
        <v>1.1210946479245678</v>
      </c>
      <c r="W288" s="304">
        <f t="shared" ca="1" si="120"/>
        <v>19.456142495260021</v>
      </c>
      <c r="Y288" s="314" t="str">
        <f t="shared" ca="1" si="138"/>
        <v/>
      </c>
      <c r="Z288" s="315" t="str">
        <f t="shared" ca="1" si="139"/>
        <v/>
      </c>
      <c r="AA288" s="316" t="str">
        <f t="shared" ca="1" si="140"/>
        <v/>
      </c>
      <c r="AC288" s="310">
        <f t="shared" ca="1" si="141"/>
        <v>24.000000000000053</v>
      </c>
      <c r="AD288" s="323">
        <f t="shared" ca="1" si="142"/>
        <v>610.60950952917892</v>
      </c>
      <c r="AE288" s="324" t="e">
        <f t="shared" ca="1" si="121"/>
        <v>#N/A</v>
      </c>
      <c r="AG288" s="306">
        <f t="shared" ca="1" si="143"/>
        <v>5.7610616881056735</v>
      </c>
      <c r="AH288" s="304">
        <f t="shared" ca="1" si="144"/>
        <v>-3.7664669612494932</v>
      </c>
    </row>
    <row r="289" spans="1:34" x14ac:dyDescent="0.2">
      <c r="A289" s="347">
        <f t="shared" ca="1" si="122"/>
        <v>0.1</v>
      </c>
      <c r="B289" s="304">
        <f t="shared" ca="1" si="123"/>
        <v>24.100000000000055</v>
      </c>
      <c r="D289" s="306">
        <f t="shared" ca="1" si="124"/>
        <v>-0.90035598914756199</v>
      </c>
      <c r="E289" s="307">
        <f t="shared" ca="1" si="125"/>
        <v>-6.089709536647038</v>
      </c>
      <c r="F289" s="304">
        <f t="shared" ca="1" si="126"/>
        <v>6.1559079872853664</v>
      </c>
      <c r="G289" s="306">
        <f t="shared" ca="1" si="127"/>
        <v>17.594071625051047</v>
      </c>
      <c r="H289" s="307">
        <f t="shared" ca="1" si="128"/>
        <v>-73.680085325347662</v>
      </c>
      <c r="I289" s="304">
        <f t="shared" ca="1" si="129"/>
        <v>75.751609421172944</v>
      </c>
      <c r="J289" s="306">
        <f t="shared" ca="1" si="130"/>
        <v>612.37341847162975</v>
      </c>
      <c r="K289" s="307">
        <f t="shared" ca="1" si="131"/>
        <v>878.43533214761362</v>
      </c>
      <c r="L289" s="304">
        <f t="shared" ca="1" si="116"/>
        <v>1070.8173683761008</v>
      </c>
      <c r="M289" s="306">
        <f t="shared" ca="1" si="132"/>
        <v>-1.3363957076560196</v>
      </c>
      <c r="N289" s="304">
        <f t="shared" ca="1" si="133"/>
        <v>-76.569833808088916</v>
      </c>
      <c r="P289" s="310">
        <f t="shared" ca="1" si="134"/>
        <v>23</v>
      </c>
      <c r="Q289" s="304">
        <f t="shared" ca="1" si="135"/>
        <v>0</v>
      </c>
      <c r="R289" s="306">
        <f t="shared" ca="1" si="136"/>
        <v>0</v>
      </c>
      <c r="S289" s="307">
        <f t="shared" ca="1" si="137"/>
        <v>5.083000000000002</v>
      </c>
      <c r="T289" s="304">
        <f t="shared" ca="1" si="117"/>
        <v>49.86423000000002</v>
      </c>
      <c r="U289" s="311">
        <f t="shared" ca="1" si="118"/>
        <v>0</v>
      </c>
      <c r="V289" s="306">
        <f t="shared" ca="1" si="119"/>
        <v>1.1219191642226252</v>
      </c>
      <c r="W289" s="304">
        <f t="shared" ca="1" si="120"/>
        <v>19.767362821578008</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5.7070593204545146</v>
      </c>
      <c r="AH289" s="304">
        <f t="shared" ca="1" si="144"/>
        <v>-3.8276888639110789</v>
      </c>
    </row>
    <row r="290" spans="1:34" x14ac:dyDescent="0.2">
      <c r="A290" s="347">
        <f t="shared" ca="1" si="122"/>
        <v>0.1</v>
      </c>
      <c r="B290" s="304">
        <f t="shared" ca="1" si="123"/>
        <v>24.200000000000056</v>
      </c>
      <c r="D290" s="306">
        <f t="shared" ca="1" si="124"/>
        <v>-0.90323990262641551</v>
      </c>
      <c r="E290" s="307">
        <f t="shared" ca="1" si="125"/>
        <v>-6.0274308191393491</v>
      </c>
      <c r="F290" s="304">
        <f t="shared" ca="1" si="126"/>
        <v>6.0947325290948928</v>
      </c>
      <c r="G290" s="306">
        <f t="shared" ca="1" si="127"/>
        <v>17.503747634788404</v>
      </c>
      <c r="H290" s="307">
        <f t="shared" ca="1" si="128"/>
        <v>-74.28282840726159</v>
      </c>
      <c r="I290" s="304">
        <f t="shared" ca="1" si="129"/>
        <v>76.317231196139645</v>
      </c>
      <c r="J290" s="306">
        <f t="shared" ca="1" si="130"/>
        <v>614.12830943462177</v>
      </c>
      <c r="K290" s="307">
        <f t="shared" ca="1" si="131"/>
        <v>871.03718646098321</v>
      </c>
      <c r="L290" s="304">
        <f t="shared" ca="1" si="116"/>
        <v>1065.7670292549362</v>
      </c>
      <c r="M290" s="306">
        <f t="shared" ca="1" si="132"/>
        <v>-1.3393812383342449</v>
      </c>
      <c r="N290" s="304">
        <f t="shared" ca="1" si="133"/>
        <v>-76.740892115558069</v>
      </c>
      <c r="P290" s="310">
        <f t="shared" ca="1" si="134"/>
        <v>23</v>
      </c>
      <c r="Q290" s="304">
        <f t="shared" ca="1" si="135"/>
        <v>0</v>
      </c>
      <c r="R290" s="306">
        <f t="shared" ca="1" si="136"/>
        <v>0</v>
      </c>
      <c r="S290" s="307">
        <f t="shared" ca="1" si="137"/>
        <v>5.083000000000002</v>
      </c>
      <c r="T290" s="304">
        <f t="shared" ca="1" si="117"/>
        <v>49.86423000000002</v>
      </c>
      <c r="U290" s="311">
        <f t="shared" ca="1" si="118"/>
        <v>0</v>
      </c>
      <c r="V290" s="306">
        <f t="shared" ca="1" si="119"/>
        <v>1.1227510754370291</v>
      </c>
      <c r="W290" s="304">
        <f t="shared" ca="1" si="120"/>
        <v>20.078539974509997</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5.6528165246574584</v>
      </c>
      <c r="AH290" s="304">
        <f t="shared" ca="1" si="144"/>
        <v>-3.8889165495923668</v>
      </c>
    </row>
    <row r="291" spans="1:34" x14ac:dyDescent="0.2">
      <c r="A291" s="347">
        <f t="shared" ca="1" si="122"/>
        <v>0.1</v>
      </c>
      <c r="B291" s="304">
        <f t="shared" ca="1" si="123"/>
        <v>24.300000000000058</v>
      </c>
      <c r="D291" s="306">
        <f t="shared" ca="1" si="124"/>
        <v>-0.90598385266726189</v>
      </c>
      <c r="E291" s="307">
        <f t="shared" ca="1" si="125"/>
        <v>-5.9651637699759661</v>
      </c>
      <c r="F291" s="304">
        <f t="shared" ca="1" si="126"/>
        <v>6.0335715412952302</v>
      </c>
      <c r="G291" s="306">
        <f t="shared" ca="1" si="127"/>
        <v>17.413149249521677</v>
      </c>
      <c r="H291" s="307">
        <f t="shared" ca="1" si="128"/>
        <v>-74.879344784259189</v>
      </c>
      <c r="I291" s="304">
        <f t="shared" ca="1" si="129"/>
        <v>76.87739617147605</v>
      </c>
      <c r="J291" s="306">
        <f t="shared" ca="1" si="130"/>
        <v>615.8741542788373</v>
      </c>
      <c r="K291" s="307">
        <f t="shared" ca="1" si="131"/>
        <v>863.57907780140715</v>
      </c>
      <c r="L291" s="304">
        <f t="shared" ca="1" si="116"/>
        <v>1060.693074138321</v>
      </c>
      <c r="M291" s="306">
        <f t="shared" ca="1" si="132"/>
        <v>-1.3423079463661123</v>
      </c>
      <c r="N291" s="304">
        <f t="shared" ca="1" si="133"/>
        <v>-76.9085801336511</v>
      </c>
      <c r="P291" s="310">
        <f t="shared" ca="1" si="134"/>
        <v>23</v>
      </c>
      <c r="Q291" s="304">
        <f t="shared" ca="1" si="135"/>
        <v>0</v>
      </c>
      <c r="R291" s="306">
        <f t="shared" ca="1" si="136"/>
        <v>0</v>
      </c>
      <c r="S291" s="307">
        <f t="shared" ca="1" si="137"/>
        <v>5.083000000000002</v>
      </c>
      <c r="T291" s="304">
        <f t="shared" ca="1" si="117"/>
        <v>49.86423000000002</v>
      </c>
      <c r="U291" s="311">
        <f t="shared" ca="1" si="118"/>
        <v>0</v>
      </c>
      <c r="V291" s="306">
        <f t="shared" ca="1" si="119"/>
        <v>1.1235903265818565</v>
      </c>
      <c r="W291" s="304">
        <f t="shared" ca="1" si="120"/>
        <v>20.389602576483856</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5.5983572429402928</v>
      </c>
      <c r="AH291" s="304">
        <f t="shared" ca="1" si="144"/>
        <v>-3.9501357415915779</v>
      </c>
    </row>
    <row r="292" spans="1:34" x14ac:dyDescent="0.2">
      <c r="A292" s="347">
        <f t="shared" ca="1" si="122"/>
        <v>0.1</v>
      </c>
      <c r="B292" s="304">
        <f t="shared" ca="1" si="123"/>
        <v>24.400000000000059</v>
      </c>
      <c r="D292" s="306">
        <f t="shared" ca="1" si="124"/>
        <v>-0.90858865161455571</v>
      </c>
      <c r="E292" s="307">
        <f t="shared" ca="1" si="125"/>
        <v>-5.9029225416717575</v>
      </c>
      <c r="F292" s="304">
        <f t="shared" ca="1" si="126"/>
        <v>5.9724390219423187</v>
      </c>
      <c r="G292" s="306">
        <f t="shared" ca="1" si="127"/>
        <v>17.322290384360223</v>
      </c>
      <c r="H292" s="307">
        <f t="shared" ca="1" si="128"/>
        <v>-75.46963703842637</v>
      </c>
      <c r="I292" s="304">
        <f t="shared" ca="1" si="129"/>
        <v>77.432085461208629</v>
      </c>
      <c r="J292" s="306">
        <f t="shared" ca="1" si="130"/>
        <v>617.61092626053141</v>
      </c>
      <c r="K292" s="307">
        <f t="shared" ca="1" si="131"/>
        <v>856.06162871027288</v>
      </c>
      <c r="L292" s="304">
        <f t="shared" ca="1" si="116"/>
        <v>1055.5968777835963</v>
      </c>
      <c r="M292" s="306">
        <f t="shared" ca="1" si="132"/>
        <v>-1.3451775856188524</v>
      </c>
      <c r="N292" s="304">
        <f t="shared" ca="1" si="133"/>
        <v>-77.072998351558184</v>
      </c>
      <c r="P292" s="310">
        <f t="shared" ca="1" si="134"/>
        <v>23</v>
      </c>
      <c r="Q292" s="304">
        <f t="shared" ca="1" si="135"/>
        <v>0</v>
      </c>
      <c r="R292" s="306">
        <f t="shared" ca="1" si="136"/>
        <v>0</v>
      </c>
      <c r="S292" s="307">
        <f t="shared" ca="1" si="137"/>
        <v>5.083000000000002</v>
      </c>
      <c r="T292" s="304">
        <f t="shared" ca="1" si="117"/>
        <v>49.86423000000002</v>
      </c>
      <c r="U292" s="311">
        <f t="shared" ca="1" si="118"/>
        <v>0</v>
      </c>
      <c r="V292" s="306">
        <f t="shared" ca="1" si="119"/>
        <v>1.1244368626407888</v>
      </c>
      <c r="W292" s="304">
        <f t="shared" ca="1" si="120"/>
        <v>20.700480458568443</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5.543704699428381</v>
      </c>
      <c r="AH292" s="304">
        <f t="shared" ca="1" si="144"/>
        <v>-4.0113323974982977</v>
      </c>
    </row>
    <row r="293" spans="1:34" x14ac:dyDescent="0.2">
      <c r="A293" s="347">
        <f t="shared" ca="1" si="122"/>
        <v>0.1</v>
      </c>
      <c r="B293" s="304">
        <f t="shared" ca="1" si="123"/>
        <v>24.50000000000006</v>
      </c>
      <c r="D293" s="306">
        <f t="shared" ca="1" si="124"/>
        <v>-0.91105516449804802</v>
      </c>
      <c r="E293" s="307">
        <f t="shared" ca="1" si="125"/>
        <v>-5.8407210501025801</v>
      </c>
      <c r="F293" s="304">
        <f t="shared" ca="1" si="126"/>
        <v>5.9113487376291669</v>
      </c>
      <c r="G293" s="306">
        <f t="shared" ca="1" si="127"/>
        <v>17.231184867910418</v>
      </c>
      <c r="H293" s="307">
        <f t="shared" ca="1" si="128"/>
        <v>-76.053709143436635</v>
      </c>
      <c r="I293" s="304">
        <f t="shared" ca="1" si="129"/>
        <v>77.981282410759079</v>
      </c>
      <c r="J293" s="306">
        <f t="shared" ca="1" si="130"/>
        <v>619.33860002314498</v>
      </c>
      <c r="K293" s="307">
        <f t="shared" ca="1" si="131"/>
        <v>848.48546140117969</v>
      </c>
      <c r="L293" s="304">
        <f t="shared" ca="1" si="116"/>
        <v>1050.4798330704887</v>
      </c>
      <c r="M293" s="306">
        <f t="shared" ca="1" si="132"/>
        <v>-1.3479918413955361</v>
      </c>
      <c r="N293" s="304">
        <f t="shared" ca="1" si="133"/>
        <v>-77.23424333003247</v>
      </c>
      <c r="P293" s="310">
        <f t="shared" ca="1" si="134"/>
        <v>23</v>
      </c>
      <c r="Q293" s="304">
        <f t="shared" ca="1" si="135"/>
        <v>0</v>
      </c>
      <c r="R293" s="306">
        <f t="shared" ca="1" si="136"/>
        <v>0</v>
      </c>
      <c r="S293" s="307">
        <f t="shared" ca="1" si="137"/>
        <v>5.083000000000002</v>
      </c>
      <c r="T293" s="304">
        <f t="shared" ca="1" si="117"/>
        <v>49.86423000000002</v>
      </c>
      <c r="U293" s="311">
        <f t="shared" ca="1" si="118"/>
        <v>0</v>
      </c>
      <c r="V293" s="306">
        <f t="shared" ca="1" si="119"/>
        <v>1.1252906285791575</v>
      </c>
      <c r="W293" s="304">
        <f t="shared" ca="1" si="120"/>
        <v>21.01110467689039</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5.4888814248875324</v>
      </c>
      <c r="AH293" s="304">
        <f t="shared" ca="1" si="144"/>
        <v>-4.0724927126831467</v>
      </c>
    </row>
    <row r="294" spans="1:34" x14ac:dyDescent="0.2">
      <c r="A294" s="347">
        <f t="shared" ca="1" si="122"/>
        <v>0.1</v>
      </c>
      <c r="B294" s="304">
        <f t="shared" ca="1" si="123"/>
        <v>24.600000000000062</v>
      </c>
      <c r="D294" s="306">
        <f t="shared" ca="1" si="124"/>
        <v>-0.91338430697886852</v>
      </c>
      <c r="E294" s="307">
        <f t="shared" ca="1" si="125"/>
        <v>-5.7785729709442597</v>
      </c>
      <c r="F294" s="304">
        <f t="shared" ca="1" si="126"/>
        <v>5.8503142200024465</v>
      </c>
      <c r="G294" s="306">
        <f t="shared" ca="1" si="127"/>
        <v>17.13984643721253</v>
      </c>
      <c r="H294" s="307">
        <f t="shared" ca="1" si="128"/>
        <v>-76.63156644053106</v>
      </c>
      <c r="I294" s="304">
        <f t="shared" ca="1" si="129"/>
        <v>78.524972531168402</v>
      </c>
      <c r="J294" s="306">
        <f t="shared" ca="1" si="130"/>
        <v>621.0571515884011</v>
      </c>
      <c r="K294" s="307">
        <f t="shared" ca="1" si="131"/>
        <v>840.85119762198133</v>
      </c>
      <c r="L294" s="304">
        <f t="shared" ca="1" si="116"/>
        <v>1045.3433512877091</v>
      </c>
      <c r="M294" s="306">
        <f t="shared" ca="1" si="132"/>
        <v>-1.3507523336616289</v>
      </c>
      <c r="N294" s="304">
        <f t="shared" ca="1" si="133"/>
        <v>-77.392407886258098</v>
      </c>
      <c r="P294" s="310">
        <f t="shared" ca="1" si="134"/>
        <v>23</v>
      </c>
      <c r="Q294" s="304">
        <f t="shared" ca="1" si="135"/>
        <v>0</v>
      </c>
      <c r="R294" s="306">
        <f t="shared" ca="1" si="136"/>
        <v>0</v>
      </c>
      <c r="S294" s="307">
        <f t="shared" ca="1" si="137"/>
        <v>5.083000000000002</v>
      </c>
      <c r="T294" s="304">
        <f t="shared" ca="1" si="117"/>
        <v>49.86423000000002</v>
      </c>
      <c r="U294" s="311">
        <f t="shared" ca="1" si="118"/>
        <v>0</v>
      </c>
      <c r="V294" s="306">
        <f t="shared" ca="1" si="119"/>
        <v>1.1261515693558179</v>
      </c>
      <c r="W294" s="304">
        <f t="shared" ca="1" si="120"/>
        <v>21.321407527744995</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5.4339092798614228</v>
      </c>
      <c r="AH294" s="304">
        <f t="shared" ca="1" si="144"/>
        <v>-4.1336031235275197</v>
      </c>
    </row>
    <row r="295" spans="1:34" x14ac:dyDescent="0.2">
      <c r="A295" s="347">
        <f t="shared" ca="1" si="122"/>
        <v>0.1</v>
      </c>
      <c r="B295" s="304">
        <f t="shared" ca="1" si="123"/>
        <v>24.700000000000063</v>
      </c>
      <c r="D295" s="306">
        <f t="shared" ca="1" si="124"/>
        <v>-0.91557704333437873</v>
      </c>
      <c r="E295" s="307">
        <f t="shared" ca="1" si="125"/>
        <v>-5.7164917363918963</v>
      </c>
      <c r="F295" s="304">
        <f t="shared" ca="1" si="126"/>
        <v>5.7893487625567834</v>
      </c>
      <c r="G295" s="306">
        <f t="shared" ca="1" si="127"/>
        <v>17.04828873287909</v>
      </c>
      <c r="H295" s="307">
        <f t="shared" ca="1" si="128"/>
        <v>-77.203215614170247</v>
      </c>
      <c r="I295" s="304">
        <f t="shared" ca="1" si="129"/>
        <v>79.063143435406573</v>
      </c>
      <c r="J295" s="306">
        <f t="shared" ca="1" si="130"/>
        <v>622.76655834690564</v>
      </c>
      <c r="K295" s="307">
        <f t="shared" ca="1" si="131"/>
        <v>833.1594585192463</v>
      </c>
      <c r="L295" s="304">
        <f t="shared" ca="1" si="116"/>
        <v>1040.1888624261142</v>
      </c>
      <c r="M295" s="306">
        <f t="shared" ca="1" si="132"/>
        <v>-1.3534606200964532</v>
      </c>
      <c r="N295" s="304">
        <f t="shared" ca="1" si="133"/>
        <v>-77.547581268686059</v>
      </c>
      <c r="P295" s="310">
        <f t="shared" ca="1" si="134"/>
        <v>23</v>
      </c>
      <c r="Q295" s="304">
        <f t="shared" ca="1" si="135"/>
        <v>0</v>
      </c>
      <c r="R295" s="306">
        <f t="shared" ca="1" si="136"/>
        <v>0</v>
      </c>
      <c r="S295" s="307">
        <f t="shared" ca="1" si="137"/>
        <v>5.083000000000002</v>
      </c>
      <c r="T295" s="304">
        <f t="shared" ca="1" si="117"/>
        <v>49.86423000000002</v>
      </c>
      <c r="U295" s="311">
        <f t="shared" ca="1" si="118"/>
        <v>0</v>
      </c>
      <c r="V295" s="306">
        <f t="shared" ca="1" si="119"/>
        <v>1.1270196299348425</v>
      </c>
      <c r="W295" s="304">
        <f t="shared" ca="1" si="120"/>
        <v>21.631322561417669</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5.3788094763385637</v>
      </c>
      <c r="AH295" s="304">
        <f t="shared" ca="1" si="144"/>
        <v>-4.1946503103964172</v>
      </c>
    </row>
    <row r="296" spans="1:34" x14ac:dyDescent="0.2">
      <c r="A296" s="347">
        <f t="shared" ca="1" si="122"/>
        <v>0.1</v>
      </c>
      <c r="B296" s="304">
        <f t="shared" ca="1" si="123"/>
        <v>24.800000000000065</v>
      </c>
      <c r="D296" s="306">
        <f t="shared" ca="1" si="124"/>
        <v>-0.91763438448068924</v>
      </c>
      <c r="E296" s="307">
        <f t="shared" ca="1" si="125"/>
        <v>-5.6544905321547194</v>
      </c>
      <c r="F296" s="304">
        <f t="shared" ca="1" si="126"/>
        <v>5.7284654177020755</v>
      </c>
      <c r="G296" s="306">
        <f t="shared" ca="1" si="127"/>
        <v>16.956525294431021</v>
      </c>
      <c r="H296" s="307">
        <f t="shared" ca="1" si="128"/>
        <v>-77.768664667385721</v>
      </c>
      <c r="I296" s="304">
        <f t="shared" ca="1" si="129"/>
        <v>79.595784776638567</v>
      </c>
      <c r="J296" s="306">
        <f t="shared" ca="1" si="130"/>
        <v>624.46679904827113</v>
      </c>
      <c r="K296" s="307">
        <f t="shared" ca="1" si="131"/>
        <v>825.41086450516855</v>
      </c>
      <c r="L296" s="304">
        <f t="shared" ca="1" si="116"/>
        <v>1035.0178154779576</v>
      </c>
      <c r="M296" s="306">
        <f t="shared" ca="1" si="132"/>
        <v>-1.3561181989801669</v>
      </c>
      <c r="N296" s="304">
        <f t="shared" ca="1" si="133"/>
        <v>-77.699849322445942</v>
      </c>
      <c r="P296" s="310">
        <f t="shared" ca="1" si="134"/>
        <v>23</v>
      </c>
      <c r="Q296" s="304">
        <f t="shared" ca="1" si="135"/>
        <v>0</v>
      </c>
      <c r="R296" s="306">
        <f t="shared" ca="1" si="136"/>
        <v>0</v>
      </c>
      <c r="S296" s="307">
        <f t="shared" ca="1" si="137"/>
        <v>5.083000000000002</v>
      </c>
      <c r="T296" s="304">
        <f t="shared" ca="1" si="117"/>
        <v>49.86423000000002</v>
      </c>
      <c r="U296" s="311">
        <f t="shared" ca="1" si="118"/>
        <v>0</v>
      </c>
      <c r="V296" s="306">
        <f t="shared" ca="1" si="119"/>
        <v>1.1278947552970302</v>
      </c>
      <c r="W296" s="304">
        <f t="shared" ca="1" si="120"/>
        <v>21.940784594733593</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5.3236025980708712</v>
      </c>
      <c r="AH296" s="304">
        <f t="shared" ca="1" si="144"/>
        <v>-4.2556212003575959</v>
      </c>
    </row>
    <row r="297" spans="1:34" x14ac:dyDescent="0.2">
      <c r="A297" s="347">
        <f t="shared" ca="1" si="122"/>
        <v>0.1</v>
      </c>
      <c r="B297" s="304">
        <f t="shared" ca="1" si="123"/>
        <v>24.900000000000066</v>
      </c>
      <c r="D297" s="306">
        <f t="shared" ca="1" si="124"/>
        <v>-0.91955738603192683</v>
      </c>
      <c r="E297" s="307">
        <f t="shared" ca="1" si="125"/>
        <v>-5.5925822947215833</v>
      </c>
      <c r="F297" s="304">
        <f t="shared" ca="1" si="126"/>
        <v>5.6676769940990104</v>
      </c>
      <c r="G297" s="306">
        <f t="shared" ca="1" si="127"/>
        <v>16.864569555827828</v>
      </c>
      <c r="H297" s="307">
        <f t="shared" ca="1" si="128"/>
        <v>-78.327922896857885</v>
      </c>
      <c r="I297" s="304">
        <f t="shared" ca="1" si="129"/>
        <v>80.122888188328986</v>
      </c>
      <c r="J297" s="306">
        <f t="shared" ca="1" si="130"/>
        <v>626.15785379078409</v>
      </c>
      <c r="K297" s="307">
        <f t="shared" ca="1" si="131"/>
        <v>817.60603512695639</v>
      </c>
      <c r="L297" s="304">
        <f t="shared" ca="1" si="116"/>
        <v>1029.8316787416779</v>
      </c>
      <c r="M297" s="306">
        <f t="shared" ca="1" si="132"/>
        <v>-1.358726511926184</v>
      </c>
      <c r="N297" s="304">
        <f t="shared" ca="1" si="133"/>
        <v>-77.849294645902063</v>
      </c>
      <c r="P297" s="310">
        <f t="shared" ca="1" si="134"/>
        <v>23</v>
      </c>
      <c r="Q297" s="304">
        <f t="shared" ca="1" si="135"/>
        <v>0</v>
      </c>
      <c r="R297" s="306">
        <f t="shared" ca="1" si="136"/>
        <v>0</v>
      </c>
      <c r="S297" s="307">
        <f t="shared" ca="1" si="137"/>
        <v>5.083000000000002</v>
      </c>
      <c r="T297" s="304">
        <f t="shared" ca="1" si="117"/>
        <v>49.86423000000002</v>
      </c>
      <c r="U297" s="311">
        <f t="shared" ca="1" si="118"/>
        <v>0</v>
      </c>
      <c r="V297" s="306">
        <f t="shared" ca="1" si="119"/>
        <v>1.1287768904512356</v>
      </c>
      <c r="W297" s="304">
        <f t="shared" ca="1" si="120"/>
        <v>22.24972972235495</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5.268308619655766</v>
      </c>
      <c r="AH297" s="304">
        <f t="shared" ca="1" si="144"/>
        <v>-4.3165029696505179</v>
      </c>
    </row>
    <row r="298" spans="1:34" x14ac:dyDescent="0.2">
      <c r="A298" s="347">
        <f t="shared" ca="1" si="122"/>
        <v>0.1</v>
      </c>
      <c r="B298" s="304">
        <f t="shared" ca="1" si="123"/>
        <v>25.000000000000068</v>
      </c>
      <c r="D298" s="306">
        <f t="shared" ca="1" si="124"/>
        <v>-0.9213471463954237</v>
      </c>
      <c r="E298" s="307">
        <f t="shared" ca="1" si="125"/>
        <v>-5.5307797088919921</v>
      </c>
      <c r="F298" s="304">
        <f t="shared" ca="1" si="126"/>
        <v>5.6069960542577855</v>
      </c>
      <c r="G298" s="306">
        <f t="shared" ca="1" si="127"/>
        <v>16.772434841188286</v>
      </c>
      <c r="H298" s="307">
        <f t="shared" ca="1" si="128"/>
        <v>-78.88100086774709</v>
      </c>
      <c r="I298" s="304">
        <f t="shared" ca="1" si="129"/>
        <v>80.644447226076423</v>
      </c>
      <c r="J298" s="306">
        <f t="shared" ca="1" si="130"/>
        <v>627.83970401063493</v>
      </c>
      <c r="K298" s="307">
        <f t="shared" ca="1" si="131"/>
        <v>809.74558893872609</v>
      </c>
      <c r="L298" s="304">
        <f t="shared" ca="1" si="116"/>
        <v>1024.6319401316193</v>
      </c>
      <c r="M298" s="306">
        <f t="shared" ca="1" si="132"/>
        <v>-1.3612869464682944</v>
      </c>
      <c r="N298" s="304">
        <f t="shared" ca="1" si="133"/>
        <v>-77.9959967388845</v>
      </c>
      <c r="P298" s="310">
        <f t="shared" ca="1" si="134"/>
        <v>23</v>
      </c>
      <c r="Q298" s="304">
        <f t="shared" ca="1" si="135"/>
        <v>0</v>
      </c>
      <c r="R298" s="306">
        <f t="shared" ca="1" si="136"/>
        <v>0</v>
      </c>
      <c r="S298" s="307">
        <f t="shared" ca="1" si="137"/>
        <v>5.083000000000002</v>
      </c>
      <c r="T298" s="304">
        <f t="shared" ca="1" si="117"/>
        <v>49.86423000000002</v>
      </c>
      <c r="U298" s="311">
        <f t="shared" ca="1" si="118"/>
        <v>0</v>
      </c>
      <c r="V298" s="306">
        <f t="shared" ca="1" si="119"/>
        <v>1.1296659804455083</v>
      </c>
      <c r="W298" s="304">
        <f t="shared" ca="1" si="120"/>
        <v>22.558095326845432</v>
      </c>
      <c r="Y298" s="314" t="str">
        <f t="shared" ca="1" si="138"/>
        <v/>
      </c>
      <c r="Z298" s="315" t="str">
        <f t="shared" ca="1" si="139"/>
        <v/>
      </c>
      <c r="AA298" s="316" t="str">
        <f t="shared" ca="1" si="140"/>
        <v/>
      </c>
      <c r="AC298" s="310">
        <f t="shared" ca="1" si="141"/>
        <v>25.000000000000068</v>
      </c>
      <c r="AD298" s="323">
        <f t="shared" ca="1" si="142"/>
        <v>627.83970401063493</v>
      </c>
      <c r="AE298" s="324" t="e">
        <f t="shared" ca="1" si="121"/>
        <v>#N/A</v>
      </c>
      <c r="AG298" s="306">
        <f t="shared" ca="1" si="143"/>
        <v>5.2129469244842994</v>
      </c>
      <c r="AH298" s="304">
        <f t="shared" ca="1" si="144"/>
        <v>-4.3772830459089</v>
      </c>
    </row>
    <row r="299" spans="1:34" x14ac:dyDescent="0.2">
      <c r="A299" s="347">
        <f t="shared" ca="1" si="122"/>
        <v>0.1</v>
      </c>
      <c r="B299" s="304">
        <f t="shared" ca="1" si="123"/>
        <v>25.100000000000069</v>
      </c>
      <c r="D299" s="306">
        <f t="shared" ca="1" si="124"/>
        <v>-0.92300480490213532</v>
      </c>
      <c r="E299" s="307">
        <f t="shared" ca="1" si="125"/>
        <v>-5.4690952055675499</v>
      </c>
      <c r="F299" s="304">
        <f t="shared" ca="1" si="126"/>
        <v>5.5464349123950232</v>
      </c>
      <c r="G299" s="306">
        <f t="shared" ca="1" si="127"/>
        <v>16.680134360698073</v>
      </c>
      <c r="H299" s="307">
        <f t="shared" ca="1" si="128"/>
        <v>-79.427910388303843</v>
      </c>
      <c r="I299" s="304">
        <f t="shared" ca="1" si="129"/>
        <v>81.160457311078318</v>
      </c>
      <c r="J299" s="306">
        <f t="shared" ca="1" si="130"/>
        <v>629.51233247072923</v>
      </c>
      <c r="K299" s="307">
        <f t="shared" ca="1" si="131"/>
        <v>801.83014337592351</v>
      </c>
      <c r="L299" s="304">
        <f t="shared" ca="1" si="116"/>
        <v>1019.4201074919956</v>
      </c>
      <c r="M299" s="306">
        <f t="shared" ca="1" si="132"/>
        <v>-1.3638008385111511</v>
      </c>
      <c r="N299" s="304">
        <f t="shared" ca="1" si="133"/>
        <v>-78.140032143091702</v>
      </c>
      <c r="P299" s="310">
        <f t="shared" ca="1" si="134"/>
        <v>23</v>
      </c>
      <c r="Q299" s="304">
        <f t="shared" ca="1" si="135"/>
        <v>0</v>
      </c>
      <c r="R299" s="306">
        <f t="shared" ca="1" si="136"/>
        <v>0</v>
      </c>
      <c r="S299" s="307">
        <f t="shared" ca="1" si="137"/>
        <v>5.083000000000002</v>
      </c>
      <c r="T299" s="304">
        <f t="shared" ca="1" si="117"/>
        <v>49.86423000000002</v>
      </c>
      <c r="U299" s="311">
        <f t="shared" ca="1" si="118"/>
        <v>0</v>
      </c>
      <c r="V299" s="306">
        <f t="shared" ca="1" si="119"/>
        <v>1.1305619703780452</v>
      </c>
      <c r="W299" s="304">
        <f t="shared" ca="1" si="120"/>
        <v>22.865820087523428</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5.1575363216495651</v>
      </c>
      <c r="AH299" s="304">
        <f t="shared" ca="1" si="144"/>
        <v>-4.4379491101407487</v>
      </c>
    </row>
    <row r="300" spans="1:34" x14ac:dyDescent="0.2">
      <c r="A300" s="347">
        <f t="shared" ca="1" si="122"/>
        <v>0.1</v>
      </c>
      <c r="B300" s="304">
        <f t="shared" ca="1" si="123"/>
        <v>25.20000000000007</v>
      </c>
      <c r="D300" s="306">
        <f t="shared" ca="1" si="124"/>
        <v>-0.92453153997167348</v>
      </c>
      <c r="E300" s="307">
        <f t="shared" ca="1" si="125"/>
        <v>-5.4075409597985171</v>
      </c>
      <c r="F300" s="304">
        <f t="shared" ca="1" si="126"/>
        <v>5.4860056325436872</v>
      </c>
      <c r="G300" s="306">
        <f t="shared" ca="1" si="127"/>
        <v>16.587681206700907</v>
      </c>
      <c r="H300" s="307">
        <f t="shared" ca="1" si="128"/>
        <v>-79.968664484283693</v>
      </c>
      <c r="I300" s="304">
        <f t="shared" ca="1" si="129"/>
        <v>81.670915675135376</v>
      </c>
      <c r="J300" s="306">
        <f t="shared" ca="1" si="130"/>
        <v>631.17572324909918</v>
      </c>
      <c r="K300" s="307">
        <f t="shared" ca="1" si="131"/>
        <v>793.86031463229415</v>
      </c>
      <c r="L300" s="304">
        <f t="shared" ca="1" si="116"/>
        <v>1014.1977089143461</v>
      </c>
      <c r="M300" s="306">
        <f t="shared" ca="1" si="132"/>
        <v>-1.366269474652219</v>
      </c>
      <c r="N300" s="304">
        <f t="shared" ca="1" si="133"/>
        <v>-78.281474575128357</v>
      </c>
      <c r="P300" s="310">
        <f t="shared" ca="1" si="134"/>
        <v>23</v>
      </c>
      <c r="Q300" s="304">
        <f t="shared" ca="1" si="135"/>
        <v>0</v>
      </c>
      <c r="R300" s="306">
        <f t="shared" ca="1" si="136"/>
        <v>0</v>
      </c>
      <c r="S300" s="307">
        <f t="shared" ca="1" si="137"/>
        <v>5.083000000000002</v>
      </c>
      <c r="T300" s="304">
        <f t="shared" ca="1" si="117"/>
        <v>49.86423000000002</v>
      </c>
      <c r="U300" s="311">
        <f t="shared" ca="1" si="118"/>
        <v>0</v>
      </c>
      <c r="V300" s="306">
        <f t="shared" ca="1" si="119"/>
        <v>1.1314648054079464</v>
      </c>
      <c r="W300" s="304">
        <f t="shared" ca="1" si="120"/>
        <v>23.172843988125869</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5.1020950619016032</v>
      </c>
      <c r="AH300" s="304">
        <f t="shared" ca="1" si="144"/>
        <v>-4.4984890984700803</v>
      </c>
    </row>
    <row r="301" spans="1:34" x14ac:dyDescent="0.2">
      <c r="A301" s="347">
        <f t="shared" ca="1" si="122"/>
        <v>0.1</v>
      </c>
      <c r="B301" s="304">
        <f t="shared" ca="1" si="123"/>
        <v>25.300000000000072</v>
      </c>
      <c r="D301" s="306">
        <f t="shared" ca="1" si="124"/>
        <v>-0.92592856731143036</v>
      </c>
      <c r="E301" s="307">
        <f t="shared" ca="1" si="125"/>
        <v>-5.3461288890800898</v>
      </c>
      <c r="F301" s="304">
        <f t="shared" ca="1" si="126"/>
        <v>5.4257200269107244</v>
      </c>
      <c r="G301" s="306">
        <f t="shared" ca="1" si="127"/>
        <v>16.495088349969762</v>
      </c>
      <c r="H301" s="307">
        <f t="shared" ca="1" si="128"/>
        <v>-80.503277373191708</v>
      </c>
      <c r="I301" s="304">
        <f t="shared" ca="1" si="129"/>
        <v>82.175821307111676</v>
      </c>
      <c r="J301" s="306">
        <f t="shared" ca="1" si="130"/>
        <v>632.82986172693268</v>
      </c>
      <c r="K301" s="307">
        <f t="shared" ca="1" si="131"/>
        <v>785.83671753942042</v>
      </c>
      <c r="L301" s="304">
        <f t="shared" ca="1" si="116"/>
        <v>1008.9662930576321</v>
      </c>
      <c r="M301" s="306">
        <f t="shared" ca="1" si="132"/>
        <v>-1.3686940943827584</v>
      </c>
      <c r="N301" s="304">
        <f t="shared" ca="1" si="133"/>
        <v>-78.420395052612406</v>
      </c>
      <c r="P301" s="310">
        <f t="shared" ca="1" si="134"/>
        <v>23</v>
      </c>
      <c r="Q301" s="304">
        <f t="shared" ca="1" si="135"/>
        <v>0</v>
      </c>
      <c r="R301" s="306">
        <f t="shared" ca="1" si="136"/>
        <v>0</v>
      </c>
      <c r="S301" s="307">
        <f t="shared" ca="1" si="137"/>
        <v>5.083000000000002</v>
      </c>
      <c r="T301" s="304">
        <f t="shared" ca="1" si="117"/>
        <v>49.86423000000002</v>
      </c>
      <c r="U301" s="311">
        <f t="shared" ca="1" si="118"/>
        <v>0</v>
      </c>
      <c r="V301" s="306">
        <f t="shared" ca="1" si="119"/>
        <v>1.132374430765783</v>
      </c>
      <c r="W301" s="304">
        <f t="shared" ca="1" si="120"/>
        <v>23.479108323305876</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5.04664085272801</v>
      </c>
      <c r="AH301" s="304">
        <f t="shared" ca="1" si="144"/>
        <v>-4.5588912036446709</v>
      </c>
    </row>
    <row r="302" spans="1:34" x14ac:dyDescent="0.2">
      <c r="A302" s="347">
        <f t="shared" ca="1" si="122"/>
        <v>0.1</v>
      </c>
      <c r="B302" s="304">
        <f t="shared" ca="1" si="123"/>
        <v>25.400000000000073</v>
      </c>
      <c r="D302" s="306">
        <f t="shared" ca="1" si="124"/>
        <v>-0.92719713814935911</v>
      </c>
      <c r="E302" s="307">
        <f t="shared" ca="1" si="125"/>
        <v>-5.2848706518929154</v>
      </c>
      <c r="F302" s="304">
        <f t="shared" ca="1" si="126"/>
        <v>5.3655896544770743</v>
      </c>
      <c r="G302" s="306">
        <f t="shared" ca="1" si="127"/>
        <v>16.402368636154826</v>
      </c>
      <c r="H302" s="307">
        <f t="shared" ca="1" si="128"/>
        <v>-81.031764438381003</v>
      </c>
      <c r="I302" s="304">
        <f t="shared" ca="1" si="129"/>
        <v>82.675174900774081</v>
      </c>
      <c r="J302" s="306">
        <f t="shared" ca="1" si="130"/>
        <v>634.47473457623892</v>
      </c>
      <c r="K302" s="307">
        <f t="shared" ca="1" si="131"/>
        <v>777.75996544884174</v>
      </c>
      <c r="L302" s="304">
        <f t="shared" ca="1" si="116"/>
        <v>1003.7274294700591</v>
      </c>
      <c r="M302" s="306">
        <f t="shared" ca="1" si="132"/>
        <v>-1.3710758921749304</v>
      </c>
      <c r="N302" s="304">
        <f t="shared" ca="1" si="133"/>
        <v>-78.556862013757453</v>
      </c>
      <c r="P302" s="310">
        <f t="shared" ca="1" si="134"/>
        <v>23</v>
      </c>
      <c r="Q302" s="304">
        <f t="shared" ca="1" si="135"/>
        <v>0</v>
      </c>
      <c r="R302" s="306">
        <f t="shared" ca="1" si="136"/>
        <v>0</v>
      </c>
      <c r="S302" s="307">
        <f t="shared" ca="1" si="137"/>
        <v>5.083000000000002</v>
      </c>
      <c r="T302" s="304">
        <f t="shared" ca="1" si="117"/>
        <v>49.86423000000002</v>
      </c>
      <c r="U302" s="311">
        <f t="shared" ca="1" si="118"/>
        <v>0</v>
      </c>
      <c r="V302" s="306">
        <f t="shared" ca="1" si="119"/>
        <v>1.133290791763967</v>
      </c>
      <c r="W302" s="304">
        <f t="shared" ca="1" si="120"/>
        <v>23.784555703987923</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4.9911908726328402</v>
      </c>
      <c r="AH302" s="304">
        <f t="shared" ca="1" si="144"/>
        <v>-4.6191438763143555</v>
      </c>
    </row>
    <row r="303" spans="1:34" x14ac:dyDescent="0.2">
      <c r="A303" s="347">
        <f t="shared" ca="1" si="122"/>
        <v>0.1</v>
      </c>
      <c r="B303" s="304">
        <f t="shared" ca="1" si="123"/>
        <v>25.500000000000075</v>
      </c>
      <c r="D303" s="306">
        <f t="shared" ca="1" si="124"/>
        <v>-0.92833853750000472</v>
      </c>
      <c r="E303" s="307">
        <f t="shared" ca="1" si="125"/>
        <v>-5.2237776464822616</v>
      </c>
      <c r="F303" s="304">
        <f t="shared" ca="1" si="126"/>
        <v>5.3056258198345843</v>
      </c>
      <c r="G303" s="306">
        <f t="shared" ca="1" si="127"/>
        <v>16.309534782404825</v>
      </c>
      <c r="H303" s="307">
        <f t="shared" ca="1" si="128"/>
        <v>-81.55414220302923</v>
      </c>
      <c r="I303" s="304">
        <f t="shared" ca="1" si="129"/>
        <v>83.168978803940988</v>
      </c>
      <c r="J303" s="306">
        <f t="shared" ca="1" si="130"/>
        <v>636.11032974716693</v>
      </c>
      <c r="K303" s="307">
        <f t="shared" ca="1" si="131"/>
        <v>769.63067011677117</v>
      </c>
      <c r="L303" s="304">
        <f t="shared" ca="1" si="116"/>
        <v>998.48270891159643</v>
      </c>
      <c r="M303" s="306">
        <f t="shared" ca="1" si="132"/>
        <v>-1.3734160194616531</v>
      </c>
      <c r="N303" s="304">
        <f t="shared" ca="1" si="133"/>
        <v>-78.690941430810057</v>
      </c>
      <c r="P303" s="310">
        <f t="shared" ca="1" si="134"/>
        <v>23</v>
      </c>
      <c r="Q303" s="304">
        <f t="shared" ca="1" si="135"/>
        <v>0</v>
      </c>
      <c r="R303" s="306">
        <f t="shared" ca="1" si="136"/>
        <v>0</v>
      </c>
      <c r="S303" s="307">
        <f t="shared" ca="1" si="137"/>
        <v>5.083000000000002</v>
      </c>
      <c r="T303" s="304">
        <f t="shared" ca="1" si="117"/>
        <v>49.86423000000002</v>
      </c>
      <c r="U303" s="311">
        <f t="shared" ca="1" si="118"/>
        <v>0</v>
      </c>
      <c r="V303" s="306">
        <f t="shared" ca="1" si="119"/>
        <v>1.1342138338069212</v>
      </c>
      <c r="W303" s="304">
        <f t="shared" ca="1" si="120"/>
        <v>24.089130061605292</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4.9357617846803787</v>
      </c>
      <c r="AH303" s="304">
        <f t="shared" ca="1" si="144"/>
        <v>-4.6792358260845788</v>
      </c>
    </row>
    <row r="304" spans="1:34" x14ac:dyDescent="0.2">
      <c r="A304" s="347">
        <f t="shared" ca="1" si="122"/>
        <v>0.1</v>
      </c>
      <c r="B304" s="304">
        <f t="shared" ca="1" si="123"/>
        <v>25.600000000000076</v>
      </c>
      <c r="D304" s="306">
        <f t="shared" ca="1" si="124"/>
        <v>-0.92935408246348239</v>
      </c>
      <c r="E304" s="307">
        <f t="shared" ca="1" si="125"/>
        <v>-5.1628610098701415</v>
      </c>
      <c r="F304" s="304">
        <f t="shared" ca="1" si="126"/>
        <v>5.2458395722542717</v>
      </c>
      <c r="G304" s="306">
        <f t="shared" ca="1" si="127"/>
        <v>16.216599374158477</v>
      </c>
      <c r="H304" s="307">
        <f t="shared" ca="1" si="128"/>
        <v>-82.070428304016247</v>
      </c>
      <c r="I304" s="304">
        <f t="shared" ca="1" si="129"/>
        <v>83.657236968875722</v>
      </c>
      <c r="J304" s="306">
        <f t="shared" ca="1" si="130"/>
        <v>637.73663645499505</v>
      </c>
      <c r="K304" s="307">
        <f t="shared" ca="1" si="131"/>
        <v>761.44944159141892</v>
      </c>
      <c r="L304" s="304">
        <f t="shared" ca="1" si="116"/>
        <v>993.23374367608665</v>
      </c>
      <c r="M304" s="306">
        <f t="shared" ca="1" si="132"/>
        <v>-1.3757155865154149</v>
      </c>
      <c r="N304" s="304">
        <f t="shared" ca="1" si="133"/>
        <v>-78.82269691769794</v>
      </c>
      <c r="P304" s="310">
        <f t="shared" ca="1" si="134"/>
        <v>23</v>
      </c>
      <c r="Q304" s="304">
        <f t="shared" ca="1" si="135"/>
        <v>0</v>
      </c>
      <c r="R304" s="306">
        <f t="shared" ca="1" si="136"/>
        <v>0</v>
      </c>
      <c r="S304" s="307">
        <f t="shared" ca="1" si="137"/>
        <v>5.083000000000002</v>
      </c>
      <c r="T304" s="304">
        <f t="shared" ca="1" si="117"/>
        <v>49.86423000000002</v>
      </c>
      <c r="U304" s="311">
        <f t="shared" ca="1" si="118"/>
        <v>0</v>
      </c>
      <c r="V304" s="306">
        <f t="shared" ca="1" si="119"/>
        <v>1.135143502401055</v>
      </c>
      <c r="W304" s="304">
        <f t="shared" ca="1" si="120"/>
        <v>24.392776651245203</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4.8803697493648057</v>
      </c>
      <c r="AH304" s="304">
        <f t="shared" ca="1" si="144"/>
        <v>-4.7391560223500457</v>
      </c>
    </row>
    <row r="305" spans="1:34" x14ac:dyDescent="0.2">
      <c r="A305" s="347">
        <f t="shared" ca="1" si="122"/>
        <v>0.1</v>
      </c>
      <c r="B305" s="304">
        <f t="shared" ca="1" si="123"/>
        <v>25.700000000000077</v>
      </c>
      <c r="D305" s="306">
        <f t="shared" ca="1" si="124"/>
        <v>-0.93024512055711439</v>
      </c>
      <c r="E305" s="307">
        <f t="shared" ca="1" si="125"/>
        <v>-5.1021316170946349</v>
      </c>
      <c r="F305" s="304">
        <f t="shared" ca="1" si="126"/>
        <v>5.186241704980306</v>
      </c>
      <c r="G305" s="306">
        <f t="shared" ca="1" si="127"/>
        <v>16.123574862102764</v>
      </c>
      <c r="H305" s="307">
        <f t="shared" ca="1" si="128"/>
        <v>-82.580641465725705</v>
      </c>
      <c r="I305" s="304">
        <f t="shared" ca="1" si="129"/>
        <v>84.139954903865785</v>
      </c>
      <c r="J305" s="306">
        <f t="shared" ca="1" si="130"/>
        <v>639.35364516680806</v>
      </c>
      <c r="K305" s="307">
        <f t="shared" ca="1" si="131"/>
        <v>753.21688810293188</v>
      </c>
      <c r="L305" s="304">
        <f t="shared" ca="1" si="116"/>
        <v>987.98216791172365</v>
      </c>
      <c r="M305" s="306">
        <f t="shared" ca="1" si="132"/>
        <v>-1.377975664231857</v>
      </c>
      <c r="N305" s="304">
        <f t="shared" ca="1" si="133"/>
        <v>-78.952189832221634</v>
      </c>
      <c r="P305" s="310">
        <f t="shared" ca="1" si="134"/>
        <v>23</v>
      </c>
      <c r="Q305" s="304">
        <f t="shared" ca="1" si="135"/>
        <v>0</v>
      </c>
      <c r="R305" s="306">
        <f t="shared" ca="1" si="136"/>
        <v>0</v>
      </c>
      <c r="S305" s="307">
        <f t="shared" ca="1" si="137"/>
        <v>5.083000000000002</v>
      </c>
      <c r="T305" s="304">
        <f t="shared" ca="1" si="117"/>
        <v>49.86423000000002</v>
      </c>
      <c r="U305" s="311">
        <f t="shared" ca="1" si="118"/>
        <v>0</v>
      </c>
      <c r="V305" s="306">
        <f t="shared" ca="1" si="119"/>
        <v>1.1360797431645371</v>
      </c>
      <c r="W305" s="304">
        <f t="shared" ca="1" si="120"/>
        <v>24.695442053727344</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4.8250304368617245</v>
      </c>
      <c r="AH305" s="304">
        <f t="shared" ca="1" si="144"/>
        <v>-4.7988936949134748</v>
      </c>
    </row>
    <row r="306" spans="1:34" x14ac:dyDescent="0.2">
      <c r="A306" s="347">
        <f t="shared" ca="1" si="122"/>
        <v>0.1</v>
      </c>
      <c r="B306" s="304">
        <f t="shared" ca="1" si="123"/>
        <v>25.800000000000079</v>
      </c>
      <c r="D306" s="306">
        <f t="shared" ca="1" si="124"/>
        <v>-0.93101302807949049</v>
      </c>
      <c r="E306" s="307">
        <f t="shared" ca="1" si="125"/>
        <v>-5.0416000806706203</v>
      </c>
      <c r="F306" s="304">
        <f t="shared" ca="1" si="126"/>
        <v>5.126842754744068</v>
      </c>
      <c r="G306" s="306">
        <f t="shared" ca="1" si="127"/>
        <v>16.030473559294816</v>
      </c>
      <c r="H306" s="307">
        <f t="shared" ca="1" si="128"/>
        <v>-83.084801473792766</v>
      </c>
      <c r="I306" s="304">
        <f t="shared" ca="1" si="129"/>
        <v>84.617139625933987</v>
      </c>
      <c r="J306" s="306">
        <f t="shared" ca="1" si="130"/>
        <v>640.96134758787798</v>
      </c>
      <c r="K306" s="307">
        <f t="shared" ca="1" si="131"/>
        <v>744.93361595595593</v>
      </c>
      <c r="L306" s="304">
        <f t="shared" ca="1" si="116"/>
        <v>982.72963793857571</v>
      </c>
      <c r="M306" s="306">
        <f t="shared" ca="1" si="132"/>
        <v>-1.3801972858235732</v>
      </c>
      <c r="N306" s="304">
        <f t="shared" ca="1" si="133"/>
        <v>-79.079479373102103</v>
      </c>
      <c r="P306" s="310">
        <f t="shared" ca="1" si="134"/>
        <v>23</v>
      </c>
      <c r="Q306" s="304">
        <f t="shared" ca="1" si="135"/>
        <v>0</v>
      </c>
      <c r="R306" s="306">
        <f t="shared" ca="1" si="136"/>
        <v>0</v>
      </c>
      <c r="S306" s="307">
        <f t="shared" ca="1" si="137"/>
        <v>5.083000000000002</v>
      </c>
      <c r="T306" s="304">
        <f t="shared" ca="1" si="117"/>
        <v>49.86423000000002</v>
      </c>
      <c r="U306" s="311">
        <f t="shared" ca="1" si="118"/>
        <v>0</v>
      </c>
      <c r="V306" s="306">
        <f t="shared" ca="1" si="119"/>
        <v>1.1370225018368665</v>
      </c>
      <c r="W306" s="304">
        <f t="shared" ca="1" si="120"/>
        <v>24.997074176642691</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4.769759038712805</v>
      </c>
      <c r="AH306" s="304">
        <f t="shared" ca="1" si="144"/>
        <v>-4.8584383343945179</v>
      </c>
    </row>
    <row r="307" spans="1:34" x14ac:dyDescent="0.2">
      <c r="A307" s="347">
        <f t="shared" ca="1" si="122"/>
        <v>0.1</v>
      </c>
      <c r="B307" s="304">
        <f t="shared" ca="1" si="123"/>
        <v>25.90000000000008</v>
      </c>
      <c r="D307" s="306">
        <f t="shared" ca="1" si="124"/>
        <v>-0.931659208506744</v>
      </c>
      <c r="E307" s="307">
        <f t="shared" ca="1" si="125"/>
        <v>-4.9812767502659563</v>
      </c>
      <c r="F307" s="304">
        <f t="shared" ca="1" si="126"/>
        <v>5.0676530014924639</v>
      </c>
      <c r="G307" s="306">
        <f t="shared" ca="1" si="127"/>
        <v>15.937307638444141</v>
      </c>
      <c r="H307" s="307">
        <f t="shared" ca="1" si="128"/>
        <v>-83.58292914881936</v>
      </c>
      <c r="I307" s="304">
        <f t="shared" ca="1" si="129"/>
        <v>85.08879961463181</v>
      </c>
      <c r="J307" s="306">
        <f t="shared" ca="1" si="130"/>
        <v>642.55973664776491</v>
      </c>
      <c r="K307" s="307">
        <f t="shared" ca="1" si="131"/>
        <v>736.60022942482533</v>
      </c>
      <c r="L307" s="304">
        <f t="shared" ca="1" si="116"/>
        <v>977.47783256171613</v>
      </c>
      <c r="M307" s="306">
        <f t="shared" ca="1" si="132"/>
        <v>-1.3823814484292234</v>
      </c>
      <c r="N307" s="304">
        <f t="shared" ca="1" si="133"/>
        <v>-79.204622672176171</v>
      </c>
      <c r="P307" s="310">
        <f t="shared" ca="1" si="134"/>
        <v>23</v>
      </c>
      <c r="Q307" s="304">
        <f t="shared" ca="1" si="135"/>
        <v>0</v>
      </c>
      <c r="R307" s="306">
        <f t="shared" ca="1" si="136"/>
        <v>0</v>
      </c>
      <c r="S307" s="307">
        <f t="shared" ca="1" si="137"/>
        <v>5.083000000000002</v>
      </c>
      <c r="T307" s="304">
        <f t="shared" ca="1" si="117"/>
        <v>49.86423000000002</v>
      </c>
      <c r="U307" s="311">
        <f t="shared" ca="1" si="118"/>
        <v>0</v>
      </c>
      <c r="V307" s="306">
        <f t="shared" ca="1" si="119"/>
        <v>1.1379717242882452</v>
      </c>
      <c r="W307" s="304">
        <f t="shared" ca="1" si="120"/>
        <v>25.297622254379554</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4.7145702789905934</v>
      </c>
      <c r="AH307" s="304">
        <f t="shared" ca="1" si="144"/>
        <v>-4.9177796924341299</v>
      </c>
    </row>
    <row r="308" spans="1:34" x14ac:dyDescent="0.2">
      <c r="A308" s="347">
        <f t="shared" ca="1" si="122"/>
        <v>0.1</v>
      </c>
      <c r="B308" s="304">
        <f t="shared" ca="1" si="123"/>
        <v>26.000000000000082</v>
      </c>
      <c r="D308" s="306">
        <f t="shared" ca="1" si="124"/>
        <v>-0.93218509092088575</v>
      </c>
      <c r="E308" s="307">
        <f t="shared" ca="1" si="125"/>
        <v>-4.9211717125871779</v>
      </c>
      <c r="F308" s="304">
        <f t="shared" ca="1" si="126"/>
        <v>5.0086824683247189</v>
      </c>
      <c r="G308" s="306">
        <f t="shared" ca="1" si="127"/>
        <v>15.844089129352053</v>
      </c>
      <c r="H308" s="307">
        <f t="shared" ca="1" si="128"/>
        <v>-84.075046320078073</v>
      </c>
      <c r="I308" s="304">
        <f t="shared" ca="1" si="129"/>
        <v>85.55494476686971</v>
      </c>
      <c r="J308" s="306">
        <f t="shared" ca="1" si="130"/>
        <v>644.14880648615474</v>
      </c>
      <c r="K308" s="307">
        <f t="shared" ca="1" si="131"/>
        <v>728.21733065138051</v>
      </c>
      <c r="L308" s="304">
        <f t="shared" ca="1" si="116"/>
        <v>972.22845337840204</v>
      </c>
      <c r="M308" s="306">
        <f t="shared" ca="1" si="132"/>
        <v>-1.3845291146427485</v>
      </c>
      <c r="N308" s="304">
        <f t="shared" ca="1" si="133"/>
        <v>-79.327674882013994</v>
      </c>
      <c r="P308" s="310">
        <f t="shared" ca="1" si="134"/>
        <v>23</v>
      </c>
      <c r="Q308" s="304">
        <f t="shared" ca="1" si="135"/>
        <v>0</v>
      </c>
      <c r="R308" s="306">
        <f t="shared" ca="1" si="136"/>
        <v>0</v>
      </c>
      <c r="S308" s="307">
        <f t="shared" ca="1" si="137"/>
        <v>5.083000000000002</v>
      </c>
      <c r="T308" s="304">
        <f t="shared" ca="1" si="117"/>
        <v>49.86423000000002</v>
      </c>
      <c r="U308" s="311">
        <f t="shared" ca="1" si="118"/>
        <v>0</v>
      </c>
      <c r="V308" s="306">
        <f t="shared" ca="1" si="119"/>
        <v>1.1389273565287434</v>
      </c>
      <c r="W308" s="304">
        <f t="shared" ca="1" si="120"/>
        <v>25.597036847164404</v>
      </c>
      <c r="Y308" s="314" t="str">
        <f t="shared" ca="1" si="138"/>
        <v/>
      </c>
      <c r="Z308" s="315" t="str">
        <f t="shared" ca="1" si="139"/>
        <v/>
      </c>
      <c r="AA308" s="316" t="str">
        <f t="shared" ca="1" si="140"/>
        <v/>
      </c>
      <c r="AC308" s="310">
        <f t="shared" ca="1" si="141"/>
        <v>26.000000000000082</v>
      </c>
      <c r="AD308" s="323">
        <f t="shared" ca="1" si="142"/>
        <v>644.14880648615474</v>
      </c>
      <c r="AE308" s="324" t="e">
        <f t="shared" ca="1" si="121"/>
        <v>#N/A</v>
      </c>
      <c r="AG308" s="306">
        <f t="shared" ca="1" si="143"/>
        <v>4.6594784249864354</v>
      </c>
      <c r="AH308" s="304">
        <f t="shared" ca="1" si="144"/>
        <v>-4.9769077816996941</v>
      </c>
    </row>
    <row r="309" spans="1:34" x14ac:dyDescent="0.2">
      <c r="A309" s="347">
        <f t="shared" ca="1" si="122"/>
        <v>0.1</v>
      </c>
      <c r="B309" s="304">
        <f t="shared" ca="1" si="123"/>
        <v>26.100000000000083</v>
      </c>
      <c r="D309" s="306">
        <f t="shared" ca="1" si="124"/>
        <v>-0.93259212847003314</v>
      </c>
      <c r="E309" s="307">
        <f t="shared" ca="1" si="125"/>
        <v>-4.8612947914687252</v>
      </c>
      <c r="F309" s="304">
        <f t="shared" ca="1" si="126"/>
        <v>4.9499409216318151</v>
      </c>
      <c r="G309" s="306">
        <f t="shared" ca="1" si="127"/>
        <v>15.750829916505049</v>
      </c>
      <c r="H309" s="307">
        <f t="shared" ca="1" si="128"/>
        <v>-84.561175799224941</v>
      </c>
      <c r="I309" s="304">
        <f t="shared" ca="1" si="129"/>
        <v>86.015586352742474</v>
      </c>
      <c r="J309" s="306">
        <f t="shared" ca="1" si="130"/>
        <v>645.72855243844765</v>
      </c>
      <c r="K309" s="307">
        <f t="shared" ca="1" si="131"/>
        <v>719.78551954541535</v>
      </c>
      <c r="L309" s="304">
        <f t="shared" ca="1" si="116"/>
        <v>966.98322507762077</v>
      </c>
      <c r="M309" s="306">
        <f t="shared" ca="1" si="132"/>
        <v>-1.3866412139671687</v>
      </c>
      <c r="N309" s="304">
        <f t="shared" ca="1" si="133"/>
        <v>-79.448689259215698</v>
      </c>
      <c r="P309" s="310">
        <f t="shared" ca="1" si="134"/>
        <v>23</v>
      </c>
      <c r="Q309" s="304">
        <f t="shared" ca="1" si="135"/>
        <v>0</v>
      </c>
      <c r="R309" s="306">
        <f t="shared" ca="1" si="136"/>
        <v>0</v>
      </c>
      <c r="S309" s="307">
        <f t="shared" ca="1" si="137"/>
        <v>5.083000000000002</v>
      </c>
      <c r="T309" s="304">
        <f t="shared" ca="1" si="117"/>
        <v>49.86423000000002</v>
      </c>
      <c r="U309" s="311">
        <f t="shared" ca="1" si="118"/>
        <v>0</v>
      </c>
      <c r="V309" s="306">
        <f t="shared" ca="1" si="119"/>
        <v>1.1398893447172636</v>
      </c>
      <c r="W309" s="304">
        <f t="shared" ca="1" si="120"/>
        <v>25.895269839145346</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4.6044972974609921</v>
      </c>
      <c r="AH309" s="304">
        <f t="shared" ca="1" si="144"/>
        <v>-5.0358128756963199</v>
      </c>
    </row>
    <row r="310" spans="1:34" x14ac:dyDescent="0.2">
      <c r="A310" s="347">
        <f t="shared" ca="1" si="122"/>
        <v>0.1</v>
      </c>
      <c r="B310" s="304">
        <f t="shared" ca="1" si="123"/>
        <v>26.200000000000085</v>
      </c>
      <c r="D310" s="306">
        <f t="shared" ca="1" si="124"/>
        <v>-0.93288179686040229</v>
      </c>
      <c r="E310" s="307">
        <f t="shared" ca="1" si="125"/>
        <v>-4.801655548159637</v>
      </c>
      <c r="F310" s="304">
        <f t="shared" ca="1" si="126"/>
        <v>4.8914378714326645</v>
      </c>
      <c r="G310" s="306">
        <f t="shared" ca="1" si="127"/>
        <v>15.65754173681901</v>
      </c>
      <c r="H310" s="307">
        <f t="shared" ca="1" si="128"/>
        <v>-85.04134135404091</v>
      </c>
      <c r="I310" s="304">
        <f t="shared" ca="1" si="129"/>
        <v>86.47073697231184</v>
      </c>
      <c r="J310" s="306">
        <f t="shared" ca="1" si="130"/>
        <v>647.29897102111386</v>
      </c>
      <c r="K310" s="307">
        <f t="shared" ca="1" si="131"/>
        <v>711.30539368775203</v>
      </c>
      <c r="L310" s="304">
        <f t="shared" ca="1" si="116"/>
        <v>961.74389573018902</v>
      </c>
      <c r="M310" s="306">
        <f t="shared" ca="1" si="132"/>
        <v>-1.3887186441971731</v>
      </c>
      <c r="N310" s="304">
        <f t="shared" ca="1" si="133"/>
        <v>-79.567717243627854</v>
      </c>
      <c r="P310" s="310">
        <f t="shared" ca="1" si="134"/>
        <v>23</v>
      </c>
      <c r="Q310" s="304">
        <f t="shared" ca="1" si="135"/>
        <v>0</v>
      </c>
      <c r="R310" s="306">
        <f t="shared" ca="1" si="136"/>
        <v>0</v>
      </c>
      <c r="S310" s="307">
        <f t="shared" ca="1" si="137"/>
        <v>5.083000000000002</v>
      </c>
      <c r="T310" s="304">
        <f t="shared" ca="1" si="117"/>
        <v>49.86423000000002</v>
      </c>
      <c r="U310" s="311">
        <f t="shared" ca="1" si="118"/>
        <v>0</v>
      </c>
      <c r="V310" s="306">
        <f t="shared" ca="1" si="119"/>
        <v>1.1408576351703008</v>
      </c>
      <c r="W310" s="304">
        <f t="shared" ca="1" si="120"/>
        <v>26.192274435546778</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4.5496402804934419</v>
      </c>
      <c r="AH310" s="304">
        <f t="shared" ca="1" si="144"/>
        <v>-5.0944855083897966</v>
      </c>
    </row>
    <row r="311" spans="1:34" x14ac:dyDescent="0.2">
      <c r="A311" s="347">
        <f t="shared" ca="1" si="122"/>
        <v>0.1</v>
      </c>
      <c r="B311" s="304">
        <f t="shared" ca="1" si="123"/>
        <v>26.300000000000086</v>
      </c>
      <c r="D311" s="306">
        <f t="shared" ca="1" si="124"/>
        <v>-0.93305559287995699</v>
      </c>
      <c r="E311" s="307">
        <f t="shared" ca="1" si="125"/>
        <v>-4.7422632818016117</v>
      </c>
      <c r="F311" s="304">
        <f t="shared" ca="1" si="126"/>
        <v>4.8331825719010819</v>
      </c>
      <c r="G311" s="306">
        <f t="shared" ca="1" si="127"/>
        <v>15.564236177531013</v>
      </c>
      <c r="H311" s="307">
        <f t="shared" ca="1" si="128"/>
        <v>-85.515567682221075</v>
      </c>
      <c r="I311" s="304">
        <f t="shared" ca="1" si="129"/>
        <v>86.920410513310969</v>
      </c>
      <c r="J311" s="306">
        <f t="shared" ca="1" si="130"/>
        <v>648.86005991683135</v>
      </c>
      <c r="K311" s="307">
        <f t="shared" ca="1" si="131"/>
        <v>702.77754823593898</v>
      </c>
      <c r="L311" s="304">
        <f t="shared" ca="1" si="116"/>
        <v>956.51223706745725</v>
      </c>
      <c r="M311" s="306">
        <f t="shared" ca="1" si="132"/>
        <v>-1.3907622727344471</v>
      </c>
      <c r="N311" s="304">
        <f t="shared" ca="1" si="133"/>
        <v>-79.684808533706146</v>
      </c>
      <c r="P311" s="310">
        <f t="shared" ca="1" si="134"/>
        <v>23</v>
      </c>
      <c r="Q311" s="304">
        <f t="shared" ca="1" si="135"/>
        <v>0</v>
      </c>
      <c r="R311" s="306">
        <f t="shared" ca="1" si="136"/>
        <v>0</v>
      </c>
      <c r="S311" s="307">
        <f t="shared" ca="1" si="137"/>
        <v>5.083000000000002</v>
      </c>
      <c r="T311" s="304">
        <f t="shared" ca="1" si="117"/>
        <v>49.86423000000002</v>
      </c>
      <c r="U311" s="311">
        <f t="shared" ca="1" si="118"/>
        <v>0</v>
      </c>
      <c r="V311" s="306">
        <f t="shared" ca="1" si="119"/>
        <v>1.1418321743704982</v>
      </c>
      <c r="W311" s="304">
        <f t="shared" ca="1" si="120"/>
        <v>26.488005158923482</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4.4949203309622652</v>
      </c>
      <c r="AH311" s="304">
        <f t="shared" ca="1" si="144"/>
        <v>-5.1529164736468163</v>
      </c>
    </row>
    <row r="312" spans="1:34" x14ac:dyDescent="0.2">
      <c r="A312" s="347">
        <f t="shared" ca="1" si="122"/>
        <v>0.1</v>
      </c>
      <c r="B312" s="304">
        <f t="shared" ca="1" si="123"/>
        <v>26.400000000000087</v>
      </c>
      <c r="D312" s="306">
        <f t="shared" ca="1" si="124"/>
        <v>-0.9331150329536062</v>
      </c>
      <c r="E312" s="307">
        <f t="shared" ca="1" si="125"/>
        <v>-4.6831270300923782</v>
      </c>
      <c r="F312" s="304">
        <f t="shared" ca="1" si="126"/>
        <v>4.7751840220776689</v>
      </c>
      <c r="G312" s="306">
        <f t="shared" ca="1" si="127"/>
        <v>15.470924674235652</v>
      </c>
      <c r="H312" s="307">
        <f t="shared" ca="1" si="128"/>
        <v>-85.983880385230307</v>
      </c>
      <c r="I312" s="304">
        <f t="shared" ca="1" si="129"/>
        <v>87.364622109738832</v>
      </c>
      <c r="J312" s="306">
        <f t="shared" ca="1" si="130"/>
        <v>650.41181795941964</v>
      </c>
      <c r="K312" s="307">
        <f t="shared" ca="1" si="131"/>
        <v>694.20257583256637</v>
      </c>
      <c r="L312" s="304">
        <f t="shared" ca="1" si="116"/>
        <v>951.29004474652595</v>
      </c>
      <c r="M312" s="306">
        <f t="shared" ca="1" si="132"/>
        <v>-1.3927729378394462</v>
      </c>
      <c r="N312" s="304">
        <f t="shared" ca="1" si="133"/>
        <v>-79.800011158236828</v>
      </c>
      <c r="P312" s="310">
        <f t="shared" ca="1" si="134"/>
        <v>23</v>
      </c>
      <c r="Q312" s="304">
        <f t="shared" ca="1" si="135"/>
        <v>0</v>
      </c>
      <c r="R312" s="306">
        <f t="shared" ca="1" si="136"/>
        <v>0</v>
      </c>
      <c r="S312" s="307">
        <f t="shared" ca="1" si="137"/>
        <v>5.083000000000002</v>
      </c>
      <c r="T312" s="304">
        <f t="shared" ca="1" si="117"/>
        <v>49.86423000000002</v>
      </c>
      <c r="U312" s="311">
        <f t="shared" ca="1" si="118"/>
        <v>0</v>
      </c>
      <c r="V312" s="306">
        <f t="shared" ca="1" si="119"/>
        <v>1.1428129089749979</v>
      </c>
      <c r="W312" s="304">
        <f t="shared" ca="1" si="120"/>
        <v>26.782417844543144</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4.4403499876879167</v>
      </c>
      <c r="AH312" s="304">
        <f t="shared" ca="1" si="144"/>
        <v>-5.2110968244980267</v>
      </c>
    </row>
    <row r="313" spans="1:34" x14ac:dyDescent="0.2">
      <c r="A313" s="347">
        <f t="shared" ca="1" si="122"/>
        <v>0.1</v>
      </c>
      <c r="B313" s="304">
        <f t="shared" ca="1" si="123"/>
        <v>26.500000000000089</v>
      </c>
      <c r="D313" s="306">
        <f t="shared" ca="1" si="124"/>
        <v>-0.93306165172983535</v>
      </c>
      <c r="E313" s="307">
        <f t="shared" ca="1" si="125"/>
        <v>-4.624255570128212</v>
      </c>
      <c r="F313" s="304">
        <f t="shared" ca="1" si="126"/>
        <v>4.7174509667606088</v>
      </c>
      <c r="G313" s="306">
        <f t="shared" ca="1" si="127"/>
        <v>15.377618509062669</v>
      </c>
      <c r="H313" s="307">
        <f t="shared" ca="1" si="128"/>
        <v>-86.446305942243129</v>
      </c>
      <c r="I313" s="304">
        <f t="shared" ca="1" si="129"/>
        <v>87.803388101315122</v>
      </c>
      <c r="J313" s="306">
        <f t="shared" ca="1" si="130"/>
        <v>651.95424511858459</v>
      </c>
      <c r="K313" s="307">
        <f t="shared" ca="1" si="131"/>
        <v>685.58106651619266</v>
      </c>
      <c r="L313" s="304">
        <f t="shared" ca="1" si="116"/>
        <v>946.07913859973871</v>
      </c>
      <c r="M313" s="306">
        <f t="shared" ca="1" si="132"/>
        <v>-1.3947514498230933</v>
      </c>
      <c r="N313" s="304">
        <f t="shared" ca="1" si="133"/>
        <v>-79.913371544615856</v>
      </c>
      <c r="P313" s="310">
        <f t="shared" ca="1" si="134"/>
        <v>23</v>
      </c>
      <c r="Q313" s="304">
        <f t="shared" ca="1" si="135"/>
        <v>0</v>
      </c>
      <c r="R313" s="306">
        <f t="shared" ca="1" si="136"/>
        <v>0</v>
      </c>
      <c r="S313" s="307">
        <f t="shared" ca="1" si="137"/>
        <v>5.083000000000002</v>
      </c>
      <c r="T313" s="304">
        <f t="shared" ca="1" si="117"/>
        <v>49.86423000000002</v>
      </c>
      <c r="U313" s="311">
        <f t="shared" ca="1" si="118"/>
        <v>0</v>
      </c>
      <c r="V313" s="306">
        <f t="shared" ca="1" si="119"/>
        <v>1.1437997858235871</v>
      </c>
      <c r="W313" s="304">
        <f t="shared" ca="1" si="120"/>
        <v>27.075469634926279</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4.3859413802648959</v>
      </c>
      <c r="AH313" s="304">
        <f t="shared" ca="1" si="144"/>
        <v>-5.2690178722296146</v>
      </c>
    </row>
    <row r="314" spans="1:34" x14ac:dyDescent="0.2">
      <c r="A314" s="347">
        <f t="shared" ca="1" si="122"/>
        <v>0.1</v>
      </c>
      <c r="B314" s="304">
        <f t="shared" ca="1" si="123"/>
        <v>26.60000000000009</v>
      </c>
      <c r="D314" s="306">
        <f t="shared" ca="1" si="124"/>
        <v>-0.93289700069869463</v>
      </c>
      <c r="E314" s="307">
        <f t="shared" ca="1" si="125"/>
        <v>-4.5656574194194883</v>
      </c>
      <c r="F314" s="304">
        <f t="shared" ca="1" si="126"/>
        <v>4.6599918975694417</v>
      </c>
      <c r="G314" s="306">
        <f t="shared" ca="1" si="127"/>
        <v>15.2843288089928</v>
      </c>
      <c r="H314" s="307">
        <f t="shared" ca="1" si="128"/>
        <v>-86.902871684185072</v>
      </c>
      <c r="I314" s="304">
        <f t="shared" ca="1" si="129"/>
        <v>88.236725993768275</v>
      </c>
      <c r="J314" s="306">
        <f t="shared" ca="1" si="130"/>
        <v>653.48734248448739</v>
      </c>
      <c r="K314" s="307">
        <f t="shared" ca="1" si="131"/>
        <v>676.91360763487125</v>
      </c>
      <c r="L314" s="304">
        <f t="shared" ca="1" si="116"/>
        <v>940.88136286605982</v>
      </c>
      <c r="M314" s="306">
        <f t="shared" ca="1" si="132"/>
        <v>-1.3966985921816677</v>
      </c>
      <c r="N314" s="304">
        <f t="shared" ca="1" si="133"/>
        <v>-80.024934583873318</v>
      </c>
      <c r="P314" s="310">
        <f t="shared" ca="1" si="134"/>
        <v>23</v>
      </c>
      <c r="Q314" s="304">
        <f t="shared" ca="1" si="135"/>
        <v>0</v>
      </c>
      <c r="R314" s="306">
        <f t="shared" ca="1" si="136"/>
        <v>0</v>
      </c>
      <c r="S314" s="307">
        <f t="shared" ca="1" si="137"/>
        <v>5.083000000000002</v>
      </c>
      <c r="T314" s="304">
        <f t="shared" ca="1" si="117"/>
        <v>49.86423000000002</v>
      </c>
      <c r="U314" s="311">
        <f t="shared" ca="1" si="118"/>
        <v>0</v>
      </c>
      <c r="V314" s="306">
        <f t="shared" ca="1" si="119"/>
        <v>1.1447927519466419</v>
      </c>
      <c r="W314" s="304">
        <f t="shared" ca="1" si="120"/>
        <v>27.367118973572538</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4.3317062376083779</v>
      </c>
      <c r="AH314" s="304">
        <f t="shared" ca="1" si="144"/>
        <v>-5.326671185309122</v>
      </c>
    </row>
    <row r="315" spans="1:34" x14ac:dyDescent="0.2">
      <c r="A315" s="347">
        <f t="shared" ca="1" si="122"/>
        <v>0.1</v>
      </c>
      <c r="B315" s="304">
        <f t="shared" ca="1" si="123"/>
        <v>26.700000000000092</v>
      </c>
      <c r="D315" s="306">
        <f t="shared" ca="1" si="124"/>
        <v>-0.93262264684104657</v>
      </c>
      <c r="E315" s="307">
        <f t="shared" ca="1" si="125"/>
        <v>-4.5073408370731505</v>
      </c>
      <c r="F315" s="304">
        <f t="shared" ca="1" si="126"/>
        <v>4.6028150541758777</v>
      </c>
      <c r="G315" s="306">
        <f t="shared" ca="1" si="127"/>
        <v>15.191066544308695</v>
      </c>
      <c r="H315" s="307">
        <f t="shared" ca="1" si="128"/>
        <v>-87.35360576789239</v>
      </c>
      <c r="I315" s="304">
        <f t="shared" ca="1" si="129"/>
        <v>88.664654419932049</v>
      </c>
      <c r="J315" s="306">
        <f t="shared" ca="1" si="130"/>
        <v>655.01111225215243</v>
      </c>
      <c r="K315" s="307">
        <f t="shared" ca="1" si="131"/>
        <v>668.20078376226741</v>
      </c>
      <c r="L315" s="304">
        <f t="shared" ca="1" si="116"/>
        <v>935.6985864017912</v>
      </c>
      <c r="M315" s="306">
        <f t="shared" ca="1" si="132"/>
        <v>-1.3986151226779624</v>
      </c>
      <c r="N315" s="304">
        <f t="shared" ca="1" si="133"/>
        <v>-80.134743692619111</v>
      </c>
      <c r="P315" s="310">
        <f t="shared" ca="1" si="134"/>
        <v>23</v>
      </c>
      <c r="Q315" s="304">
        <f t="shared" ca="1" si="135"/>
        <v>0</v>
      </c>
      <c r="R315" s="306">
        <f t="shared" ca="1" si="136"/>
        <v>0</v>
      </c>
      <c r="S315" s="307">
        <f t="shared" ca="1" si="137"/>
        <v>5.083000000000002</v>
      </c>
      <c r="T315" s="304">
        <f t="shared" ca="1" si="117"/>
        <v>49.86423000000002</v>
      </c>
      <c r="U315" s="311">
        <f t="shared" ca="1" si="118"/>
        <v>0</v>
      </c>
      <c r="V315" s="306">
        <f t="shared" ca="1" si="119"/>
        <v>1.1457917545728646</v>
      </c>
      <c r="W315" s="304">
        <f t="shared" ca="1" si="120"/>
        <v>27.657325597902684</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4.2776558962384978</v>
      </c>
      <c r="AH315" s="304">
        <f t="shared" ca="1" si="144"/>
        <v>-5.3840485881511952</v>
      </c>
    </row>
    <row r="316" spans="1:34" x14ac:dyDescent="0.2">
      <c r="A316" s="347">
        <f t="shared" ca="1" si="122"/>
        <v>0.1</v>
      </c>
      <c r="B316" s="304">
        <f t="shared" ca="1" si="123"/>
        <v>26.800000000000093</v>
      </c>
      <c r="D316" s="306">
        <f t="shared" ca="1" si="124"/>
        <v>-0.93224017130896064</v>
      </c>
      <c r="E316" s="307">
        <f t="shared" ca="1" si="125"/>
        <v>-4.4493138251359508</v>
      </c>
      <c r="F316" s="304">
        <f t="shared" ca="1" si="126"/>
        <v>4.5459284256956867</v>
      </c>
      <c r="G316" s="306">
        <f t="shared" ca="1" si="127"/>
        <v>15.097842527177798</v>
      </c>
      <c r="H316" s="307">
        <f t="shared" ca="1" si="128"/>
        <v>-87.798537150405991</v>
      </c>
      <c r="I316" s="304">
        <f t="shared" ca="1" si="129"/>
        <v>89.087193101627577</v>
      </c>
      <c r="J316" s="306">
        <f t="shared" ca="1" si="130"/>
        <v>656.52555770572678</v>
      </c>
      <c r="K316" s="307">
        <f t="shared" ca="1" si="131"/>
        <v>659.4431766163525</v>
      </c>
      <c r="L316" s="304">
        <f t="shared" ca="1" si="116"/>
        <v>930.53270286792258</v>
      </c>
      <c r="M316" s="306">
        <f t="shared" ca="1" si="132"/>
        <v>-1.4005017743715904</v>
      </c>
      <c r="N316" s="304">
        <f t="shared" ca="1" si="133"/>
        <v>-80.242840872075206</v>
      </c>
      <c r="P316" s="310">
        <f t="shared" ca="1" si="134"/>
        <v>23</v>
      </c>
      <c r="Q316" s="304">
        <f t="shared" ca="1" si="135"/>
        <v>0</v>
      </c>
      <c r="R316" s="306">
        <f t="shared" ca="1" si="136"/>
        <v>0</v>
      </c>
      <c r="S316" s="307">
        <f t="shared" ca="1" si="137"/>
        <v>5.083000000000002</v>
      </c>
      <c r="T316" s="304">
        <f t="shared" ca="1" si="117"/>
        <v>49.86423000000002</v>
      </c>
      <c r="U316" s="311">
        <f t="shared" ca="1" si="118"/>
        <v>0</v>
      </c>
      <c r="V316" s="306">
        <f t="shared" ca="1" si="119"/>
        <v>1.146796741136821</v>
      </c>
      <c r="W316" s="304">
        <f t="shared" ca="1" si="120"/>
        <v>27.946050531445469</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4.2238013083231269</v>
      </c>
      <c r="AH316" s="304">
        <f t="shared" ca="1" si="144"/>
        <v>-5.4411421597290328</v>
      </c>
    </row>
    <row r="317" spans="1:34" x14ac:dyDescent="0.2">
      <c r="A317" s="347">
        <f t="shared" ca="1" si="122"/>
        <v>0.1</v>
      </c>
      <c r="B317" s="304">
        <f t="shared" ca="1" si="123"/>
        <v>26.900000000000095</v>
      </c>
      <c r="D317" s="306">
        <f t="shared" ca="1" si="124"/>
        <v>-0.93175116813718251</v>
      </c>
      <c r="E317" s="307">
        <f t="shared" ca="1" si="125"/>
        <v>-4.3915841300923653</v>
      </c>
      <c r="F317" s="304">
        <f t="shared" ca="1" si="126"/>
        <v>4.4893397522357477</v>
      </c>
      <c r="G317" s="306">
        <f t="shared" ca="1" si="127"/>
        <v>15.00466741036408</v>
      </c>
      <c r="H317" s="307">
        <f t="shared" ca="1" si="128"/>
        <v>-88.23769556341523</v>
      </c>
      <c r="I317" s="304">
        <f t="shared" ca="1" si="129"/>
        <v>89.504362812309822</v>
      </c>
      <c r="J317" s="306">
        <f t="shared" ca="1" si="130"/>
        <v>658.03068320260388</v>
      </c>
      <c r="K317" s="307">
        <f t="shared" ca="1" si="131"/>
        <v>650.64136498066148</v>
      </c>
      <c r="L317" s="304">
        <f t="shared" ca="1" si="116"/>
        <v>925.38563089124307</v>
      </c>
      <c r="M317" s="306">
        <f t="shared" ca="1" si="132"/>
        <v>-1.4023592566011625</v>
      </c>
      <c r="N317" s="304">
        <f t="shared" ca="1" si="133"/>
        <v>-80.349266764350233</v>
      </c>
      <c r="P317" s="310">
        <f t="shared" ca="1" si="134"/>
        <v>23</v>
      </c>
      <c r="Q317" s="304">
        <f t="shared" ca="1" si="135"/>
        <v>0</v>
      </c>
      <c r="R317" s="306">
        <f t="shared" ca="1" si="136"/>
        <v>0</v>
      </c>
      <c r="S317" s="307">
        <f t="shared" ca="1" si="137"/>
        <v>5.083000000000002</v>
      </c>
      <c r="T317" s="304">
        <f t="shared" ca="1" si="117"/>
        <v>49.86423000000002</v>
      </c>
      <c r="U317" s="311">
        <f t="shared" ca="1" si="118"/>
        <v>0</v>
      </c>
      <c r="V317" s="306">
        <f t="shared" ca="1" si="119"/>
        <v>1.1478076592862707</v>
      </c>
      <c r="W317" s="304">
        <f t="shared" ca="1" si="120"/>
        <v>28.233256075298371</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4.1701530494983308</v>
      </c>
      <c r="AH317" s="304">
        <f t="shared" ca="1" si="144"/>
        <v>-5.4979442320372724</v>
      </c>
    </row>
    <row r="318" spans="1:34" x14ac:dyDescent="0.2">
      <c r="A318" s="347">
        <f t="shared" ca="1" si="122"/>
        <v>0.1</v>
      </c>
      <c r="B318" s="304">
        <f t="shared" ca="1" si="123"/>
        <v>27.000000000000096</v>
      </c>
      <c r="D318" s="306">
        <f t="shared" ca="1" si="124"/>
        <v>-0.93115724298553948</v>
      </c>
      <c r="E318" s="307">
        <f t="shared" ca="1" si="125"/>
        <v>-4.3341592445111399</v>
      </c>
      <c r="F318" s="304">
        <f t="shared" ca="1" si="126"/>
        <v>4.4330565265904074</v>
      </c>
      <c r="G318" s="306">
        <f t="shared" ca="1" si="127"/>
        <v>14.911551686065526</v>
      </c>
      <c r="H318" s="307">
        <f t="shared" ca="1" si="128"/>
        <v>-88.671111487866341</v>
      </c>
      <c r="I318" s="304">
        <f t="shared" ca="1" si="129"/>
        <v>89.916185340459293</v>
      </c>
      <c r="J318" s="306">
        <f t="shared" ca="1" si="130"/>
        <v>659.52649415742542</v>
      </c>
      <c r="K318" s="307">
        <f t="shared" ca="1" si="131"/>
        <v>641.7959246280974</v>
      </c>
      <c r="L318" s="304">
        <f t="shared" ca="1" si="116"/>
        <v>920.25931419617746</v>
      </c>
      <c r="M318" s="306">
        <f t="shared" ca="1" si="132"/>
        <v>-1.404188255920884</v>
      </c>
      <c r="N318" s="304">
        <f t="shared" ca="1" si="133"/>
        <v>-80.454060706102581</v>
      </c>
      <c r="P318" s="310">
        <f t="shared" ca="1" si="134"/>
        <v>23</v>
      </c>
      <c r="Q318" s="304">
        <f t="shared" ca="1" si="135"/>
        <v>0</v>
      </c>
      <c r="R318" s="306">
        <f t="shared" ca="1" si="136"/>
        <v>0</v>
      </c>
      <c r="S318" s="307">
        <f t="shared" ca="1" si="137"/>
        <v>5.083000000000002</v>
      </c>
      <c r="T318" s="304">
        <f t="shared" ca="1" si="117"/>
        <v>49.86423000000002</v>
      </c>
      <c r="U318" s="311">
        <f t="shared" ca="1" si="118"/>
        <v>0</v>
      </c>
      <c r="V318" s="306">
        <f t="shared" ca="1" si="119"/>
        <v>1.1488244568892969</v>
      </c>
      <c r="W318" s="304">
        <f t="shared" ca="1" si="120"/>
        <v>28.518905798891716</v>
      </c>
      <c r="Y318" s="314" t="str">
        <f t="shared" ca="1" si="138"/>
        <v/>
      </c>
      <c r="Z318" s="315" t="str">
        <f t="shared" ca="1" si="139"/>
        <v/>
      </c>
      <c r="AA318" s="316" t="str">
        <f t="shared" ca="1" si="140"/>
        <v/>
      </c>
      <c r="AC318" s="310">
        <f t="shared" ca="1" si="141"/>
        <v>27.000000000000096</v>
      </c>
      <c r="AD318" s="323">
        <f t="shared" ca="1" si="142"/>
        <v>659.52649415742542</v>
      </c>
      <c r="AE318" s="324" t="e">
        <f t="shared" ca="1" si="121"/>
        <v>#N/A</v>
      </c>
      <c r="AG318" s="306">
        <f t="shared" ca="1" si="143"/>
        <v>4.1167213264838756</v>
      </c>
      <c r="AH318" s="304">
        <f t="shared" ca="1" si="144"/>
        <v>-5.554447388412032</v>
      </c>
    </row>
    <row r="319" spans="1:34" x14ac:dyDescent="0.2">
      <c r="A319" s="347">
        <f t="shared" ca="1" si="122"/>
        <v>0.1</v>
      </c>
      <c r="B319" s="304">
        <f t="shared" ca="1" si="123"/>
        <v>27.100000000000097</v>
      </c>
      <c r="D319" s="306">
        <f t="shared" ca="1" si="124"/>
        <v>-0.9304600119122064</v>
      </c>
      <c r="E319" s="307">
        <f t="shared" ca="1" si="125"/>
        <v>-4.2770464088343312</v>
      </c>
      <c r="F319" s="304">
        <f t="shared" ca="1" si="126"/>
        <v>4.3770859960812185</v>
      </c>
      <c r="G319" s="306">
        <f t="shared" ca="1" si="127"/>
        <v>14.818505684874305</v>
      </c>
      <c r="H319" s="307">
        <f t="shared" ca="1" si="128"/>
        <v>-89.098816128749775</v>
      </c>
      <c r="I319" s="304">
        <f t="shared" ca="1" si="129"/>
        <v>90.322683453700677</v>
      </c>
      <c r="J319" s="306">
        <f t="shared" ca="1" si="130"/>
        <v>661.01299702597237</v>
      </c>
      <c r="K319" s="307">
        <f t="shared" ca="1" si="131"/>
        <v>632.90742824726658</v>
      </c>
      <c r="L319" s="304">
        <f t="shared" ca="1" si="116"/>
        <v>915.155721704141</v>
      </c>
      <c r="M319" s="306">
        <f t="shared" ca="1" si="132"/>
        <v>-1.4059894369939812</v>
      </c>
      <c r="N319" s="304">
        <f t="shared" ca="1" si="133"/>
        <v>-80.557260779729901</v>
      </c>
      <c r="P319" s="310">
        <f t="shared" ca="1" si="134"/>
        <v>23</v>
      </c>
      <c r="Q319" s="304">
        <f t="shared" ca="1" si="135"/>
        <v>0</v>
      </c>
      <c r="R319" s="306">
        <f t="shared" ca="1" si="136"/>
        <v>0</v>
      </c>
      <c r="S319" s="307">
        <f t="shared" ca="1" si="137"/>
        <v>5.083000000000002</v>
      </c>
      <c r="T319" s="304">
        <f t="shared" ca="1" si="117"/>
        <v>49.86423000000002</v>
      </c>
      <c r="U319" s="311">
        <f t="shared" ca="1" si="118"/>
        <v>0</v>
      </c>
      <c r="V319" s="306">
        <f t="shared" ca="1" si="119"/>
        <v>1.1498470820412381</v>
      </c>
      <c r="W319" s="304">
        <f t="shared" ca="1" si="120"/>
        <v>28.802964530084875</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4.0635159845095687</v>
      </c>
      <c r="AH319" s="304">
        <f t="shared" ca="1" si="144"/>
        <v>-5.61064446171389</v>
      </c>
    </row>
    <row r="320" spans="1:34" x14ac:dyDescent="0.2">
      <c r="A320" s="347">
        <f t="shared" ca="1" si="122"/>
        <v>0.1</v>
      </c>
      <c r="B320" s="304">
        <f t="shared" ca="1" si="123"/>
        <v>27.200000000000099</v>
      </c>
      <c r="D320" s="306">
        <f t="shared" ca="1" si="124"/>
        <v>-0.92966110017768044</v>
      </c>
      <c r="E320" s="307">
        <f t="shared" ca="1" si="125"/>
        <v>-4.2202526133028977</v>
      </c>
      <c r="F320" s="304">
        <f t="shared" ca="1" si="126"/>
        <v>4.3214351645342912</v>
      </c>
      <c r="G320" s="306">
        <f t="shared" ca="1" si="127"/>
        <v>14.725539574856537</v>
      </c>
      <c r="H320" s="307">
        <f t="shared" ca="1" si="128"/>
        <v>-89.520841390080065</v>
      </c>
      <c r="I320" s="304">
        <f t="shared" ca="1" si="129"/>
        <v>90.723880863632246</v>
      </c>
      <c r="J320" s="306">
        <f t="shared" ca="1" si="130"/>
        <v>662.49019928895893</v>
      </c>
      <c r="K320" s="307">
        <f t="shared" ca="1" si="131"/>
        <v>623.9764453713251</v>
      </c>
      <c r="L320" s="304">
        <f t="shared" ca="1" si="116"/>
        <v>910.07684759703602</v>
      </c>
      <c r="M320" s="306">
        <f t="shared" ca="1" si="132"/>
        <v>-1.4077634434452149</v>
      </c>
      <c r="N320" s="304">
        <f t="shared" ca="1" si="133"/>
        <v>-80.658903862214572</v>
      </c>
      <c r="P320" s="310">
        <f t="shared" ca="1" si="134"/>
        <v>23</v>
      </c>
      <c r="Q320" s="304">
        <f t="shared" ca="1" si="135"/>
        <v>0</v>
      </c>
      <c r="R320" s="306">
        <f t="shared" ca="1" si="136"/>
        <v>0</v>
      </c>
      <c r="S320" s="307">
        <f t="shared" ca="1" si="137"/>
        <v>5.083000000000002</v>
      </c>
      <c r="T320" s="304">
        <f t="shared" ca="1" si="117"/>
        <v>49.86423000000002</v>
      </c>
      <c r="U320" s="311">
        <f t="shared" ca="1" si="118"/>
        <v>0</v>
      </c>
      <c r="V320" s="306">
        <f t="shared" ca="1" si="119"/>
        <v>1.150875483071411</v>
      </c>
      <c r="W320" s="304">
        <f t="shared" ca="1" si="120"/>
        <v>29.085398344623457</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4.0105465145668155</v>
      </c>
      <c r="AH320" s="304">
        <f t="shared" ca="1" si="144"/>
        <v>-5.6665285323794734</v>
      </c>
    </row>
    <row r="321" spans="1:34" x14ac:dyDescent="0.2">
      <c r="A321" s="347">
        <f t="shared" ca="1" si="122"/>
        <v>0.1</v>
      </c>
      <c r="B321" s="304">
        <f t="shared" ca="1" si="123"/>
        <v>27.3000000000001</v>
      </c>
      <c r="D321" s="306">
        <f t="shared" ca="1" si="124"/>
        <v>-0.92876214107934141</v>
      </c>
      <c r="E321" s="307">
        <f t="shared" ca="1" si="125"/>
        <v>-4.1637846000128738</v>
      </c>
      <c r="F321" s="304">
        <f t="shared" ca="1" si="126"/>
        <v>4.2661107943895047</v>
      </c>
      <c r="G321" s="306">
        <f t="shared" ca="1" si="127"/>
        <v>14.632663360748603</v>
      </c>
      <c r="H321" s="307">
        <f t="shared" ca="1" si="128"/>
        <v>-89.937219850081348</v>
      </c>
      <c r="I321" s="304">
        <f t="shared" ca="1" si="129"/>
        <v>91.119802191350601</v>
      </c>
      <c r="J321" s="306">
        <f t="shared" ca="1" si="130"/>
        <v>663.95810943573917</v>
      </c>
      <c r="K321" s="307">
        <f t="shared" ca="1" si="131"/>
        <v>615.00354230931703</v>
      </c>
      <c r="L321" s="304">
        <f t="shared" ca="1" si="116"/>
        <v>905.02471134134726</v>
      </c>
      <c r="M321" s="306">
        <f t="shared" ca="1" si="132"/>
        <v>-1.4095108986746139</v>
      </c>
      <c r="N321" s="304">
        <f t="shared" ca="1" si="133"/>
        <v>-80.759025671747196</v>
      </c>
      <c r="P321" s="310">
        <f t="shared" ca="1" si="134"/>
        <v>23</v>
      </c>
      <c r="Q321" s="304">
        <f t="shared" ca="1" si="135"/>
        <v>0</v>
      </c>
      <c r="R321" s="306">
        <f t="shared" ca="1" si="136"/>
        <v>0</v>
      </c>
      <c r="S321" s="307">
        <f t="shared" ca="1" si="137"/>
        <v>5.083000000000002</v>
      </c>
      <c r="T321" s="304">
        <f t="shared" ca="1" si="117"/>
        <v>49.86423000000002</v>
      </c>
      <c r="U321" s="311">
        <f t="shared" ca="1" si="118"/>
        <v>0</v>
      </c>
      <c r="V321" s="306">
        <f t="shared" ca="1" si="119"/>
        <v>1.1519096085496459</v>
      </c>
      <c r="W321" s="304">
        <f t="shared" ca="1" si="120"/>
        <v>29.366174554986561</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3.9578220604984624</v>
      </c>
      <c r="AH321" s="304">
        <f t="shared" ca="1" si="144"/>
        <v>-5.7220929263473232</v>
      </c>
    </row>
    <row r="322" spans="1:34" x14ac:dyDescent="0.2">
      <c r="A322" s="347">
        <f t="shared" ca="1" si="122"/>
        <v>0.1</v>
      </c>
      <c r="B322" s="304">
        <f t="shared" ca="1" si="123"/>
        <v>27.400000000000102</v>
      </c>
      <c r="D322" s="306">
        <f t="shared" ca="1" si="124"/>
        <v>-0.92776477481648389</v>
      </c>
      <c r="E322" s="307">
        <f t="shared" ca="1" si="125"/>
        <v>-4.1076488650961096</v>
      </c>
      <c r="F322" s="304">
        <f t="shared" ca="1" si="126"/>
        <v>4.2111194089357804</v>
      </c>
      <c r="G322" s="306">
        <f t="shared" ca="1" si="127"/>
        <v>14.539886883266956</v>
      </c>
      <c r="H322" s="307">
        <f t="shared" ca="1" si="128"/>
        <v>-90.347984736590959</v>
      </c>
      <c r="I322" s="304">
        <f t="shared" ca="1" si="129"/>
        <v>91.510472933656459</v>
      </c>
      <c r="J322" s="306">
        <f t="shared" ca="1" si="130"/>
        <v>665.41673694793997</v>
      </c>
      <c r="K322" s="307">
        <f t="shared" ca="1" si="131"/>
        <v>605.98928207998347</v>
      </c>
      <c r="L322" s="304">
        <f t="shared" ca="1" si="116"/>
        <v>900.0013576691191</v>
      </c>
      <c r="M322" s="306">
        <f t="shared" ca="1" si="132"/>
        <v>-1.4112324066344371</v>
      </c>
      <c r="N322" s="304">
        <f t="shared" ca="1" si="133"/>
        <v>-80.857660812243239</v>
      </c>
      <c r="P322" s="310">
        <f t="shared" ca="1" si="134"/>
        <v>23</v>
      </c>
      <c r="Q322" s="304">
        <f t="shared" ca="1" si="135"/>
        <v>0</v>
      </c>
      <c r="R322" s="306">
        <f t="shared" ca="1" si="136"/>
        <v>0</v>
      </c>
      <c r="S322" s="307">
        <f t="shared" ca="1" si="137"/>
        <v>5.083000000000002</v>
      </c>
      <c r="T322" s="304">
        <f t="shared" ca="1" si="117"/>
        <v>49.86423000000002</v>
      </c>
      <c r="U322" s="311">
        <f t="shared" ca="1" si="118"/>
        <v>0</v>
      </c>
      <c r="V322" s="306">
        <f t="shared" ca="1" si="119"/>
        <v>1.1529494072926116</v>
      </c>
      <c r="W322" s="304">
        <f t="shared" ca="1" si="120"/>
        <v>29.645261698651957</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3.9053514259386155</v>
      </c>
      <c r="AH322" s="304">
        <f t="shared" ca="1" si="144"/>
        <v>-5.7773312128637713</v>
      </c>
    </row>
    <row r="323" spans="1:34" x14ac:dyDescent="0.2">
      <c r="A323" s="347">
        <f t="shared" ca="1" si="122"/>
        <v>0.1</v>
      </c>
      <c r="B323" s="304">
        <f t="shared" ca="1" si="123"/>
        <v>27.500000000000103</v>
      </c>
      <c r="D323" s="306">
        <f t="shared" ca="1" si="124"/>
        <v>-0.92667064738561922</v>
      </c>
      <c r="E323" s="307">
        <f t="shared" ca="1" si="125"/>
        <v>-4.0518516610198576</v>
      </c>
      <c r="F323" s="304">
        <f t="shared" ca="1" si="126"/>
        <v>4.1564672946668866</v>
      </c>
      <c r="G323" s="306">
        <f t="shared" ca="1" si="127"/>
        <v>14.447219818528394</v>
      </c>
      <c r="H323" s="307">
        <f t="shared" ca="1" si="128"/>
        <v>-90.753169902692946</v>
      </c>
      <c r="I323" s="304">
        <f t="shared" ca="1" si="129"/>
        <v>91.895919429928625</v>
      </c>
      <c r="J323" s="306">
        <f t="shared" ca="1" si="130"/>
        <v>666.86609228302973</v>
      </c>
      <c r="K323" s="307">
        <f t="shared" ca="1" si="131"/>
        <v>596.93422434801926</v>
      </c>
      <c r="L323" s="304">
        <f t="shared" ca="1" si="116"/>
        <v>895.0088565119396</v>
      </c>
      <c r="M323" s="306">
        <f t="shared" ca="1" si="132"/>
        <v>-1.4129285525712552</v>
      </c>
      <c r="N323" s="304">
        <f t="shared" ca="1" si="133"/>
        <v>-80.954842815861184</v>
      </c>
      <c r="P323" s="310">
        <f t="shared" ca="1" si="134"/>
        <v>23</v>
      </c>
      <c r="Q323" s="304">
        <f t="shared" ca="1" si="135"/>
        <v>0</v>
      </c>
      <c r="R323" s="306">
        <f t="shared" ca="1" si="136"/>
        <v>0</v>
      </c>
      <c r="S323" s="307">
        <f t="shared" ca="1" si="137"/>
        <v>5.083000000000002</v>
      </c>
      <c r="T323" s="304">
        <f t="shared" ca="1" si="117"/>
        <v>49.86423000000002</v>
      </c>
      <c r="U323" s="311">
        <f t="shared" ca="1" si="118"/>
        <v>0</v>
      </c>
      <c r="V323" s="306">
        <f t="shared" ca="1" si="119"/>
        <v>1.1539948283699517</v>
      </c>
      <c r="W323" s="304">
        <f t="shared" ca="1" si="120"/>
        <v>29.922629525808109</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3.8531430811132754</v>
      </c>
      <c r="AH323" s="304">
        <f t="shared" ca="1" si="144"/>
        <v>-5.8322372021742961</v>
      </c>
    </row>
    <row r="324" spans="1:34" x14ac:dyDescent="0.2">
      <c r="A324" s="347">
        <f t="shared" ca="1" si="122"/>
        <v>0.1</v>
      </c>
      <c r="B324" s="304">
        <f t="shared" ca="1" si="123"/>
        <v>27.600000000000104</v>
      </c>
      <c r="D324" s="306">
        <f t="shared" ca="1" si="124"/>
        <v>-0.92548140950591951</v>
      </c>
      <c r="E324" s="307">
        <f t="shared" ca="1" si="125"/>
        <v>-3.996398998999255</v>
      </c>
      <c r="F324" s="304">
        <f t="shared" ca="1" si="126"/>
        <v>4.1021605037520548</v>
      </c>
      <c r="G324" s="306">
        <f t="shared" ca="1" si="127"/>
        <v>14.354671677577802</v>
      </c>
      <c r="H324" s="307">
        <f t="shared" ca="1" si="128"/>
        <v>-91.15280980259287</v>
      </c>
      <c r="I324" s="304">
        <f t="shared" ca="1" si="129"/>
        <v>92.276168829653543</v>
      </c>
      <c r="J324" s="306">
        <f t="shared" ca="1" si="130"/>
        <v>668.30618685783509</v>
      </c>
      <c r="K324" s="307">
        <f t="shared" ca="1" si="131"/>
        <v>587.83892536275494</v>
      </c>
      <c r="L324" s="304">
        <f t="shared" ref="L324:L387" ca="1" si="145">SQRT(pos_x^2+pos_z^2)</f>
        <v>890.04930288388982</v>
      </c>
      <c r="M324" s="306">
        <f t="shared" ca="1" si="132"/>
        <v>-1.4145999037349333</v>
      </c>
      <c r="N324" s="304">
        <f t="shared" ca="1" si="133"/>
        <v>-81.050604183624216</v>
      </c>
      <c r="P324" s="310">
        <f t="shared" ca="1" si="134"/>
        <v>23</v>
      </c>
      <c r="Q324" s="304">
        <f t="shared" ca="1" si="135"/>
        <v>0</v>
      </c>
      <c r="R324" s="306">
        <f t="shared" ca="1" si="136"/>
        <v>0</v>
      </c>
      <c r="S324" s="307">
        <f t="shared" ca="1" si="137"/>
        <v>5.083000000000002</v>
      </c>
      <c r="T324" s="304">
        <f t="shared" ref="T324:T387" ca="1" si="146">m*g</f>
        <v>49.86423000000002</v>
      </c>
      <c r="U324" s="311">
        <f t="shared" ref="U324:U387" ca="1" si="147">IF(pos_xz&lt;L_rampe,Poids*COS(Beta),0)</f>
        <v>0</v>
      </c>
      <c r="V324" s="306">
        <f t="shared" ref="V324:V387" ca="1" si="148">Rho_moyen*(20000-Alt_rampe-pos_z)/(20000+Alt_rampe+pos_z)</f>
        <v>1.1550458211102228</v>
      </c>
      <c r="W324" s="304">
        <f t="shared" ref="W324:W387" ca="1" si="149">1/2*Rho*Sref*Cx*vit_xz^2</f>
        <v>30.198248986540403</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3.8012051695112934</v>
      </c>
      <c r="AH324" s="304">
        <f t="shared" ca="1" si="144"/>
        <v>-5.8868049431060587</v>
      </c>
    </row>
    <row r="325" spans="1:34" x14ac:dyDescent="0.2">
      <c r="A325" s="347">
        <f t="shared" ref="A325:A388" ca="1" si="151">IF(B324+0.01&lt;=T_ini+ROUNDUP(Temps_fin_propu,0), 0.01, IF(K324&gt;0, 0.1, 0.0001))</f>
        <v>0.1</v>
      </c>
      <c r="B325" s="304">
        <f t="shared" ref="B325:B388" ca="1" si="152">B324+pas</f>
        <v>27.700000000000106</v>
      </c>
      <c r="D325" s="306">
        <f t="shared" ref="D325:D388" ca="1" si="153">IF(AND(L324&lt;L_rampe,Poussee&lt;Poids*SIN(M324)),0,(-W324+Poussee)/m*COS(M324)-U324/m*SIN(M324))</f>
        <v>-0.92419871557461686</v>
      </c>
      <c r="E325" s="307">
        <f t="shared" ref="E325:E388" ca="1" si="154">IF(AND(L324&lt;L_rampe,Poussee&lt;Poids*SIN(M324)),0,(-W324+Poussee)/m*SIN(M324)+U324/m*COS(M324)-Poids/m)</f>
        <v>-3.9412966515170895</v>
      </c>
      <c r="F325" s="304">
        <f t="shared" ref="F325:F388" ca="1" si="155">SQRT(acc_x^2+acc_z^2)</f>
        <v>4.048204856616028</v>
      </c>
      <c r="G325" s="306">
        <f t="shared" ref="G325:G388" ca="1" si="156">G324+acc_x*pas</f>
        <v>14.262251806020339</v>
      </c>
      <c r="H325" s="307">
        <f t="shared" ref="H325:H388" ca="1" si="157">H324+acc_z*pas</f>
        <v>-91.546939467744579</v>
      </c>
      <c r="I325" s="304">
        <f t="shared" ref="I325:I388" ca="1" si="158">SQRT(vit_x^2+vit_z^2)</f>
        <v>92.651249060599397</v>
      </c>
      <c r="J325" s="306">
        <f t="shared" ref="J325:J388" ca="1" si="159">J324+0.5*(vit_x+G324)*pas*(K324&gt;=0)</f>
        <v>669.73703303201501</v>
      </c>
      <c r="K325" s="307">
        <f t="shared" ref="K325:K388" ca="1" si="160">K324+0.5*(vit_z+H324)*pas</f>
        <v>578.7039378992381</v>
      </c>
      <c r="L325" s="304">
        <f t="shared" ca="1" si="145"/>
        <v>885.12481670926593</v>
      </c>
      <c r="M325" s="306">
        <f t="shared" ref="M325:M388" ca="1" si="161">IF(AND(L324&gt;L_rampe,G325&gt;0),ATAN2(G325,H325),$M$4)</f>
        <v>-1.4162470100561997</v>
      </c>
      <c r="N325" s="304">
        <f t="shared" ref="N325:N388" ca="1" si="162">DEGREES(Beta)</f>
        <v>-81.144976424242103</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5.083000000000002</v>
      </c>
      <c r="T325" s="304">
        <f t="shared" ca="1" si="146"/>
        <v>49.86423000000002</v>
      </c>
      <c r="U325" s="311">
        <f t="shared" ca="1" si="147"/>
        <v>0</v>
      </c>
      <c r="V325" s="306">
        <f t="shared" ca="1" si="148"/>
        <v>1.156102335106636</v>
      </c>
      <c r="W325" s="304">
        <f t="shared" ca="1" si="149"/>
        <v>30.472092217519705</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3.749545514434419</v>
      </c>
      <c r="AH325" s="304">
        <f t="shared" ref="AH325:AH388" ca="1" si="173">IF(AND(L324&lt;L_rampe,Poussee&lt;Poids*SIN(M324)), g*SIN(M324), (-W324+Poussee)/m)</f>
        <v>-5.9410287205469983</v>
      </c>
    </row>
    <row r="326" spans="1:34" x14ac:dyDescent="0.2">
      <c r="A326" s="347">
        <f t="shared" ca="1" si="151"/>
        <v>0.1</v>
      </c>
      <c r="B326" s="304">
        <f t="shared" ca="1" si="152"/>
        <v>27.800000000000107</v>
      </c>
      <c r="D326" s="306">
        <f t="shared" ca="1" si="153"/>
        <v>-0.9228242226521558</v>
      </c>
      <c r="E326" s="307">
        <f t="shared" ca="1" si="154"/>
        <v>-3.8865501549450894</v>
      </c>
      <c r="F326" s="304">
        <f t="shared" ca="1" si="155"/>
        <v>3.9946059446229802</v>
      </c>
      <c r="G326" s="306">
        <f t="shared" ca="1" si="156"/>
        <v>14.169969383755124</v>
      </c>
      <c r="H326" s="307">
        <f t="shared" ca="1" si="157"/>
        <v>-91.935594483239086</v>
      </c>
      <c r="I326" s="304">
        <f t="shared" ca="1" si="158"/>
        <v>93.021188797623623</v>
      </c>
      <c r="J326" s="306">
        <f t="shared" ca="1" si="159"/>
        <v>671.15864409150379</v>
      </c>
      <c r="K326" s="307">
        <f t="shared" ca="1" si="160"/>
        <v>569.52981120168897</v>
      </c>
      <c r="L326" s="304">
        <f t="shared" ca="1" si="145"/>
        <v>880.23754259073576</v>
      </c>
      <c r="M326" s="306">
        <f t="shared" ca="1" si="161"/>
        <v>-1.4178704047943846</v>
      </c>
      <c r="N326" s="304">
        <f t="shared" ca="1" si="162"/>
        <v>-81.23799009122385</v>
      </c>
      <c r="P326" s="310">
        <f t="shared" ca="1" si="163"/>
        <v>23</v>
      </c>
      <c r="Q326" s="304">
        <f t="shared" ca="1" si="164"/>
        <v>0</v>
      </c>
      <c r="R326" s="306">
        <f t="shared" ca="1" si="165"/>
        <v>0</v>
      </c>
      <c r="S326" s="307">
        <f t="shared" ca="1" si="166"/>
        <v>5.083000000000002</v>
      </c>
      <c r="T326" s="304">
        <f t="shared" ca="1" si="146"/>
        <v>49.86423000000002</v>
      </c>
      <c r="U326" s="311">
        <f t="shared" ca="1" si="147"/>
        <v>0</v>
      </c>
      <c r="V326" s="306">
        <f t="shared" ca="1" si="148"/>
        <v>1.157164320222611</v>
      </c>
      <c r="W326" s="304">
        <f t="shared" ca="1" si="149"/>
        <v>30.744132528220216</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3.6981716254342603</v>
      </c>
      <c r="AH326" s="304">
        <f t="shared" ca="1" si="173"/>
        <v>-5.9949030528270102</v>
      </c>
    </row>
    <row r="327" spans="1:34" x14ac:dyDescent="0.2">
      <c r="A327" s="347">
        <f t="shared" ca="1" si="151"/>
        <v>0.1</v>
      </c>
      <c r="B327" s="304">
        <f t="shared" ca="1" si="152"/>
        <v>27.900000000000109</v>
      </c>
      <c r="D327" s="306">
        <f t="shared" ca="1" si="153"/>
        <v>-0.92135958947690688</v>
      </c>
      <c r="E327" s="307">
        <f t="shared" ca="1" si="154"/>
        <v>-3.8321648122612189</v>
      </c>
      <c r="F327" s="304">
        <f t="shared" ca="1" si="155"/>
        <v>3.9413691328590525</v>
      </c>
      <c r="G327" s="306">
        <f t="shared" ca="1" si="156"/>
        <v>14.077833424807434</v>
      </c>
      <c r="H327" s="307">
        <f t="shared" ca="1" si="157"/>
        <v>-92.318810964465214</v>
      </c>
      <c r="I327" s="304">
        <f t="shared" ca="1" si="158"/>
        <v>93.386017432104296</v>
      </c>
      <c r="J327" s="306">
        <f t="shared" ca="1" si="159"/>
        <v>672.57103423193189</v>
      </c>
      <c r="K327" s="307">
        <f t="shared" ca="1" si="160"/>
        <v>560.31709092930373</v>
      </c>
      <c r="L327" s="304">
        <f t="shared" ca="1" si="145"/>
        <v>875.38964951345417</v>
      </c>
      <c r="M327" s="306">
        <f t="shared" ca="1" si="161"/>
        <v>-1.4194706051568262</v>
      </c>
      <c r="N327" s="304">
        <f t="shared" ca="1" si="162"/>
        <v>-81.329674818367053</v>
      </c>
      <c r="P327" s="310">
        <f t="shared" ca="1" si="163"/>
        <v>23</v>
      </c>
      <c r="Q327" s="304">
        <f t="shared" ca="1" si="164"/>
        <v>0</v>
      </c>
      <c r="R327" s="306">
        <f t="shared" ca="1" si="165"/>
        <v>0</v>
      </c>
      <c r="S327" s="307">
        <f t="shared" ca="1" si="166"/>
        <v>5.083000000000002</v>
      </c>
      <c r="T327" s="304">
        <f t="shared" ca="1" si="146"/>
        <v>49.86423000000002</v>
      </c>
      <c r="U327" s="311">
        <f t="shared" ca="1" si="147"/>
        <v>0</v>
      </c>
      <c r="V327" s="306">
        <f t="shared" ca="1" si="148"/>
        <v>1.1582317265971336</v>
      </c>
      <c r="W327" s="304">
        <f t="shared" ca="1" si="149"/>
        <v>31.014344386693661</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3.6470907046431496</v>
      </c>
      <c r="AH327" s="304">
        <f t="shared" ca="1" si="173"/>
        <v>-6.0484226890065322</v>
      </c>
    </row>
    <row r="328" spans="1:34" x14ac:dyDescent="0.2">
      <c r="A328" s="347">
        <f t="shared" ca="1" si="151"/>
        <v>0.1</v>
      </c>
      <c r="B328" s="304">
        <f t="shared" ca="1" si="152"/>
        <v>28.00000000000011</v>
      </c>
      <c r="D328" s="306">
        <f t="shared" ca="1" si="153"/>
        <v>-0.91980647550921735</v>
      </c>
      <c r="E328" s="307">
        <f t="shared" ca="1" si="154"/>
        <v>-3.7781456958574564</v>
      </c>
      <c r="F328" s="304">
        <f t="shared" ca="1" si="155"/>
        <v>3.8884995630081938</v>
      </c>
      <c r="G328" s="306">
        <f t="shared" ca="1" si="156"/>
        <v>13.985852777256511</v>
      </c>
      <c r="H328" s="307">
        <f t="shared" ca="1" si="157"/>
        <v>-92.696625534050966</v>
      </c>
      <c r="I328" s="304">
        <f t="shared" ca="1" si="158"/>
        <v>93.745765041985578</v>
      </c>
      <c r="J328" s="306">
        <f t="shared" ca="1" si="159"/>
        <v>673.97421854203503</v>
      </c>
      <c r="K328" s="307">
        <f t="shared" ca="1" si="160"/>
        <v>551.06631910437795</v>
      </c>
      <c r="L328" s="304">
        <f t="shared" ca="1" si="145"/>
        <v>870.58333048054328</v>
      </c>
      <c r="M328" s="306">
        <f t="shared" ca="1" si="161"/>
        <v>-1.4210481128913592</v>
      </c>
      <c r="N328" s="304">
        <f t="shared" ca="1" si="162"/>
        <v>-81.420059353705042</v>
      </c>
      <c r="P328" s="310">
        <f t="shared" ca="1" si="163"/>
        <v>23</v>
      </c>
      <c r="Q328" s="304">
        <f t="shared" ca="1" si="164"/>
        <v>0</v>
      </c>
      <c r="R328" s="306">
        <f t="shared" ca="1" si="165"/>
        <v>0</v>
      </c>
      <c r="S328" s="307">
        <f t="shared" ca="1" si="166"/>
        <v>5.083000000000002</v>
      </c>
      <c r="T328" s="304">
        <f t="shared" ca="1" si="146"/>
        <v>49.86423000000002</v>
      </c>
      <c r="U328" s="311">
        <f t="shared" ca="1" si="147"/>
        <v>0</v>
      </c>
      <c r="V328" s="306">
        <f t="shared" ca="1" si="148"/>
        <v>1.1593045046499288</v>
      </c>
      <c r="W328" s="304">
        <f t="shared" ca="1" si="149"/>
        <v>31.282703404926451</v>
      </c>
      <c r="Y328" s="314" t="str">
        <f t="shared" ca="1" si="167"/>
        <v/>
      </c>
      <c r="Z328" s="315" t="str">
        <f t="shared" ca="1" si="168"/>
        <v/>
      </c>
      <c r="AA328" s="316" t="str">
        <f t="shared" ca="1" si="169"/>
        <v/>
      </c>
      <c r="AC328" s="310">
        <f t="shared" ca="1" si="170"/>
        <v>28.00000000000011</v>
      </c>
      <c r="AD328" s="323">
        <f t="shared" ca="1" si="171"/>
        <v>673.97421854203503</v>
      </c>
      <c r="AE328" s="324" t="e">
        <f t="shared" ca="1" si="150"/>
        <v>#N/A</v>
      </c>
      <c r="AG328" s="306">
        <f t="shared" ca="1" si="172"/>
        <v>3.596309653005263</v>
      </c>
      <c r="AH328" s="304">
        <f t="shared" ca="1" si="173"/>
        <v>-6.1015826060778382</v>
      </c>
    </row>
    <row r="329" spans="1:34" x14ac:dyDescent="0.2">
      <c r="A329" s="347">
        <f t="shared" ca="1" si="151"/>
        <v>0.1</v>
      </c>
      <c r="B329" s="304">
        <f t="shared" ca="1" si="152"/>
        <v>28.100000000000112</v>
      </c>
      <c r="D329" s="306">
        <f t="shared" ca="1" si="153"/>
        <v>-0.91816654000455966</v>
      </c>
      <c r="E329" s="307">
        <f t="shared" ca="1" si="154"/>
        <v>-3.7244976504326219</v>
      </c>
      <c r="F329" s="304">
        <f t="shared" ca="1" si="155"/>
        <v>3.8360021563161388</v>
      </c>
      <c r="G329" s="306">
        <f t="shared" ca="1" si="156"/>
        <v>13.894036123256056</v>
      </c>
      <c r="H329" s="307">
        <f t="shared" ca="1" si="157"/>
        <v>-93.069075299094223</v>
      </c>
      <c r="I329" s="304">
        <f t="shared" ca="1" si="158"/>
        <v>94.100462362428459</v>
      </c>
      <c r="J329" s="306">
        <f t="shared" ca="1" si="159"/>
        <v>675.3682129870607</v>
      </c>
      <c r="K329" s="307">
        <f t="shared" ca="1" si="160"/>
        <v>541.77803406272074</v>
      </c>
      <c r="L329" s="304">
        <f t="shared" ca="1" si="145"/>
        <v>865.8208020752345</v>
      </c>
      <c r="M329" s="306">
        <f t="shared" ca="1" si="161"/>
        <v>-1.4226034148532178</v>
      </c>
      <c r="N329" s="304">
        <f t="shared" ca="1" si="162"/>
        <v>-81.50917159198795</v>
      </c>
      <c r="P329" s="310">
        <f t="shared" ca="1" si="163"/>
        <v>23</v>
      </c>
      <c r="Q329" s="304">
        <f t="shared" ca="1" si="164"/>
        <v>0</v>
      </c>
      <c r="R329" s="306">
        <f t="shared" ca="1" si="165"/>
        <v>0</v>
      </c>
      <c r="S329" s="307">
        <f t="shared" ca="1" si="166"/>
        <v>5.083000000000002</v>
      </c>
      <c r="T329" s="304">
        <f t="shared" ca="1" si="146"/>
        <v>49.86423000000002</v>
      </c>
      <c r="U329" s="311">
        <f t="shared" ca="1" si="147"/>
        <v>0</v>
      </c>
      <c r="V329" s="306">
        <f t="shared" ca="1" si="148"/>
        <v>1.1603826050864428</v>
      </c>
      <c r="W329" s="304">
        <f t="shared" ca="1" si="149"/>
        <v>31.549186323805664</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3.5458350764135824</v>
      </c>
      <c r="AH329" s="304">
        <f t="shared" ca="1" si="173"/>
        <v>-6.154378006084289</v>
      </c>
    </row>
    <row r="330" spans="1:34" x14ac:dyDescent="0.2">
      <c r="A330" s="347">
        <f t="shared" ca="1" si="151"/>
        <v>0.1</v>
      </c>
      <c r="B330" s="304">
        <f t="shared" ca="1" si="152"/>
        <v>28.200000000000113</v>
      </c>
      <c r="D330" s="306">
        <f t="shared" ca="1" si="153"/>
        <v>-0.91644144111554493</v>
      </c>
      <c r="E330" s="307">
        <f t="shared" ca="1" si="154"/>
        <v>-3.6712252959649758</v>
      </c>
      <c r="F330" s="304">
        <f t="shared" ca="1" si="155"/>
        <v>3.7838816166374789</v>
      </c>
      <c r="G330" s="306">
        <f t="shared" ca="1" si="156"/>
        <v>13.802391979144501</v>
      </c>
      <c r="H330" s="307">
        <f t="shared" ca="1" si="157"/>
        <v>-93.436197828690723</v>
      </c>
      <c r="I330" s="304">
        <f t="shared" ca="1" si="158"/>
        <v>94.450140757058591</v>
      </c>
      <c r="J330" s="306">
        <f t="shared" ca="1" si="159"/>
        <v>676.75303439218078</v>
      </c>
      <c r="K330" s="307">
        <f t="shared" ca="1" si="160"/>
        <v>532.45277040633152</v>
      </c>
      <c r="L330" s="304">
        <f t="shared" ca="1" si="145"/>
        <v>861.10430394488321</v>
      </c>
      <c r="M330" s="306">
        <f t="shared" ca="1" si="161"/>
        <v>-1.424136983547615</v>
      </c>
      <c r="N330" s="304">
        <f t="shared" ca="1" si="162"/>
        <v>-81.597038605770294</v>
      </c>
      <c r="P330" s="310">
        <f t="shared" ca="1" si="163"/>
        <v>23</v>
      </c>
      <c r="Q330" s="304">
        <f t="shared" ca="1" si="164"/>
        <v>0</v>
      </c>
      <c r="R330" s="306">
        <f t="shared" ca="1" si="165"/>
        <v>0</v>
      </c>
      <c r="S330" s="307">
        <f t="shared" ca="1" si="166"/>
        <v>5.083000000000002</v>
      </c>
      <c r="T330" s="304">
        <f t="shared" ca="1" si="146"/>
        <v>49.86423000000002</v>
      </c>
      <c r="U330" s="311">
        <f t="shared" ca="1" si="147"/>
        <v>0</v>
      </c>
      <c r="V330" s="306">
        <f t="shared" ca="1" si="148"/>
        <v>1.1614659789026414</v>
      </c>
      <c r="W330" s="304">
        <f t="shared" ca="1" si="149"/>
        <v>31.813770997719939</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3.4956732917577389</v>
      </c>
      <c r="AH330" s="304">
        <f t="shared" ca="1" si="173"/>
        <v>-6.2068043131626309</v>
      </c>
    </row>
    <row r="331" spans="1:34" x14ac:dyDescent="0.2">
      <c r="A331" s="347">
        <f t="shared" ca="1" si="151"/>
        <v>0.1</v>
      </c>
      <c r="B331" s="304">
        <f t="shared" ca="1" si="152"/>
        <v>28.300000000000114</v>
      </c>
      <c r="D331" s="306">
        <f t="shared" ca="1" si="153"/>
        <v>-0.91463283502253556</v>
      </c>
      <c r="E331" s="307">
        <f t="shared" ca="1" si="154"/>
        <v>-3.6183330307592927</v>
      </c>
      <c r="F331" s="304">
        <f t="shared" ca="1" si="155"/>
        <v>3.7321424335607944</v>
      </c>
      <c r="G331" s="306">
        <f t="shared" ca="1" si="156"/>
        <v>13.710928695642247</v>
      </c>
      <c r="H331" s="307">
        <f t="shared" ca="1" si="157"/>
        <v>-93.798031131766649</v>
      </c>
      <c r="I331" s="304">
        <f t="shared" ca="1" si="158"/>
        <v>94.794832189802676</v>
      </c>
      <c r="J331" s="306">
        <f t="shared" ca="1" si="159"/>
        <v>678.1287004259201</v>
      </c>
      <c r="K331" s="307">
        <f t="shared" ca="1" si="160"/>
        <v>523.09105895830862</v>
      </c>
      <c r="L331" s="304">
        <f t="shared" ca="1" si="145"/>
        <v>856.43609820200356</v>
      </c>
      <c r="M331" s="306">
        <f t="shared" ca="1" si="161"/>
        <v>-1.4256492776491894</v>
      </c>
      <c r="N331" s="304">
        <f t="shared" ca="1" si="162"/>
        <v>-81.683686675173035</v>
      </c>
      <c r="P331" s="310">
        <f t="shared" ca="1" si="163"/>
        <v>23</v>
      </c>
      <c r="Q331" s="304">
        <f t="shared" ca="1" si="164"/>
        <v>0</v>
      </c>
      <c r="R331" s="306">
        <f t="shared" ca="1" si="165"/>
        <v>0</v>
      </c>
      <c r="S331" s="307">
        <f t="shared" ca="1" si="166"/>
        <v>5.083000000000002</v>
      </c>
      <c r="T331" s="304">
        <f t="shared" ca="1" si="146"/>
        <v>49.86423000000002</v>
      </c>
      <c r="U331" s="311">
        <f t="shared" ca="1" si="147"/>
        <v>0</v>
      </c>
      <c r="V331" s="306">
        <f t="shared" ca="1" si="148"/>
        <v>1.1625545773896255</v>
      </c>
      <c r="W331" s="304">
        <f t="shared" ca="1" si="149"/>
        <v>32.076436378819984</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3.4458303328871569</v>
      </c>
      <c r="AH331" s="304">
        <f t="shared" ca="1" si="173"/>
        <v>-6.2588571705134619</v>
      </c>
    </row>
    <row r="332" spans="1:34" x14ac:dyDescent="0.2">
      <c r="A332" s="347">
        <f t="shared" ca="1" si="151"/>
        <v>0.1</v>
      </c>
      <c r="B332" s="304">
        <f t="shared" ca="1" si="152"/>
        <v>28.400000000000116</v>
      </c>
      <c r="D332" s="306">
        <f t="shared" ca="1" si="153"/>
        <v>-0.91274237509257661</v>
      </c>
      <c r="E332" s="307">
        <f t="shared" ca="1" si="154"/>
        <v>-3.5658250345633649</v>
      </c>
      <c r="F332" s="304">
        <f t="shared" ca="1" si="155"/>
        <v>3.6807888856070594</v>
      </c>
      <c r="G332" s="306">
        <f t="shared" ca="1" si="156"/>
        <v>13.61965445813299</v>
      </c>
      <c r="H332" s="307">
        <f t="shared" ca="1" si="157"/>
        <v>-94.154613635222987</v>
      </c>
      <c r="I332" s="304">
        <f t="shared" ca="1" si="158"/>
        <v>95.134569197306291</v>
      </c>
      <c r="J332" s="306">
        <f t="shared" ca="1" si="159"/>
        <v>679.49522958360888</v>
      </c>
      <c r="K332" s="307">
        <f t="shared" ca="1" si="160"/>
        <v>513.69342671995912</v>
      </c>
      <c r="L332" s="304">
        <f t="shared" ca="1" si="145"/>
        <v>851.81846873742722</v>
      </c>
      <c r="M332" s="306">
        <f t="shared" ca="1" si="161"/>
        <v>-1.4271407424994456</v>
      </c>
      <c r="N332" s="304">
        <f t="shared" ca="1" si="162"/>
        <v>-81.769141316384832</v>
      </c>
      <c r="P332" s="310">
        <f t="shared" ca="1" si="163"/>
        <v>23</v>
      </c>
      <c r="Q332" s="304">
        <f t="shared" ca="1" si="164"/>
        <v>0</v>
      </c>
      <c r="R332" s="306">
        <f t="shared" ca="1" si="165"/>
        <v>0</v>
      </c>
      <c r="S332" s="307">
        <f t="shared" ca="1" si="166"/>
        <v>5.083000000000002</v>
      </c>
      <c r="T332" s="304">
        <f t="shared" ca="1" si="146"/>
        <v>49.86423000000002</v>
      </c>
      <c r="U332" s="311">
        <f t="shared" ca="1" si="147"/>
        <v>0</v>
      </c>
      <c r="V332" s="306">
        <f t="shared" ca="1" si="148"/>
        <v>1.1636483521380609</v>
      </c>
      <c r="W332" s="304">
        <f t="shared" ca="1" si="149"/>
        <v>32.337162500963771</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3.3963119564935011</v>
      </c>
      <c r="AH332" s="304">
        <f t="shared" ca="1" si="173"/>
        <v>-6.3105324373047358</v>
      </c>
    </row>
    <row r="333" spans="1:34" x14ac:dyDescent="0.2">
      <c r="A333" s="347">
        <f t="shared" ca="1" si="151"/>
        <v>0.1</v>
      </c>
      <c r="B333" s="304">
        <f t="shared" ca="1" si="152"/>
        <v>28.500000000000117</v>
      </c>
      <c r="D333" s="306">
        <f t="shared" ca="1" si="153"/>
        <v>-0.91077171106636801</v>
      </c>
      <c r="E333" s="307">
        <f t="shared" ca="1" si="154"/>
        <v>-3.5137052717488615</v>
      </c>
      <c r="F333" s="304">
        <f t="shared" ca="1" si="155"/>
        <v>3.6298250434965182</v>
      </c>
      <c r="G333" s="306">
        <f t="shared" ca="1" si="156"/>
        <v>13.528577287026353</v>
      </c>
      <c r="H333" s="307">
        <f t="shared" ca="1" si="157"/>
        <v>-94.50598416239788</v>
      </c>
      <c r="I333" s="304">
        <f t="shared" ca="1" si="158"/>
        <v>95.469384861925477</v>
      </c>
      <c r="J333" s="306">
        <f t="shared" ca="1" si="159"/>
        <v>680.85264117086683</v>
      </c>
      <c r="K333" s="307">
        <f t="shared" ca="1" si="160"/>
        <v>504.26039683007809</v>
      </c>
      <c r="L333" s="304">
        <f t="shared" ca="1" si="145"/>
        <v>847.25372044067944</v>
      </c>
      <c r="M333" s="306">
        <f t="shared" ca="1" si="161"/>
        <v>-1.4286118105832515</v>
      </c>
      <c r="N333" s="304">
        <f t="shared" ca="1" si="162"/>
        <v>-81.853427308963305</v>
      </c>
      <c r="P333" s="310">
        <f t="shared" ca="1" si="163"/>
        <v>23</v>
      </c>
      <c r="Q333" s="304">
        <f t="shared" ca="1" si="164"/>
        <v>0</v>
      </c>
      <c r="R333" s="306">
        <f t="shared" ca="1" si="165"/>
        <v>0</v>
      </c>
      <c r="S333" s="307">
        <f t="shared" ca="1" si="166"/>
        <v>5.083000000000002</v>
      </c>
      <c r="T333" s="304">
        <f t="shared" ca="1" si="146"/>
        <v>49.86423000000002</v>
      </c>
      <c r="U333" s="311">
        <f t="shared" ca="1" si="147"/>
        <v>0</v>
      </c>
      <c r="V333" s="306">
        <f t="shared" ca="1" si="148"/>
        <v>1.1647472550424356</v>
      </c>
      <c r="W333" s="304">
        <f t="shared" ca="1" si="149"/>
        <v>32.595930463370692</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3.3471236479158826</v>
      </c>
      <c r="AH333" s="304">
        <f t="shared" ca="1" si="173"/>
        <v>-6.3618261855132321</v>
      </c>
    </row>
    <row r="334" spans="1:34" x14ac:dyDescent="0.2">
      <c r="A334" s="347">
        <f t="shared" ca="1" si="151"/>
        <v>0.1</v>
      </c>
      <c r="B334" s="304">
        <f t="shared" ca="1" si="152"/>
        <v>28.600000000000119</v>
      </c>
      <c r="D334" s="306">
        <f t="shared" ca="1" si="153"/>
        <v>-0.90872248827298374</v>
      </c>
      <c r="E334" s="307">
        <f t="shared" ca="1" si="154"/>
        <v>-3.4619774945515926</v>
      </c>
      <c r="F334" s="304">
        <f t="shared" ca="1" si="155"/>
        <v>3.5792547734793572</v>
      </c>
      <c r="G334" s="306">
        <f t="shared" ca="1" si="156"/>
        <v>13.437705038199056</v>
      </c>
      <c r="H334" s="307">
        <f t="shared" ca="1" si="157"/>
        <v>-94.852181911853037</v>
      </c>
      <c r="I334" s="304">
        <f t="shared" ca="1" si="158"/>
        <v>95.799312785285153</v>
      </c>
      <c r="J334" s="306">
        <f t="shared" ca="1" si="159"/>
        <v>682.20095528712807</v>
      </c>
      <c r="K334" s="307">
        <f t="shared" ca="1" si="160"/>
        <v>494.79248852636556</v>
      </c>
      <c r="L334" s="304">
        <f t="shared" ca="1" si="145"/>
        <v>842.74417832268875</v>
      </c>
      <c r="M334" s="306">
        <f t="shared" ca="1" si="161"/>
        <v>-1.4300629019854021</v>
      </c>
      <c r="N334" s="304">
        <f t="shared" ca="1" si="162"/>
        <v>-81.936568721994249</v>
      </c>
      <c r="P334" s="310">
        <f t="shared" ca="1" si="163"/>
        <v>23</v>
      </c>
      <c r="Q334" s="304">
        <f t="shared" ca="1" si="164"/>
        <v>0</v>
      </c>
      <c r="R334" s="306">
        <f t="shared" ca="1" si="165"/>
        <v>0</v>
      </c>
      <c r="S334" s="307">
        <f t="shared" ca="1" si="166"/>
        <v>5.083000000000002</v>
      </c>
      <c r="T334" s="304">
        <f t="shared" ca="1" si="146"/>
        <v>49.86423000000002</v>
      </c>
      <c r="U334" s="311">
        <f t="shared" ca="1" si="147"/>
        <v>0</v>
      </c>
      <c r="V334" s="306">
        <f t="shared" ca="1" si="148"/>
        <v>1.1658512383051334</v>
      </c>
      <c r="W334" s="304">
        <f t="shared" ca="1" si="149"/>
        <v>32.852722414008021</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3.2982706268718287</v>
      </c>
      <c r="AH334" s="304">
        <f t="shared" ca="1" si="173"/>
        <v>-6.4127346967087702</v>
      </c>
    </row>
    <row r="335" spans="1:34" x14ac:dyDescent="0.2">
      <c r="A335" s="347">
        <f t="shared" ca="1" si="151"/>
        <v>0.1</v>
      </c>
      <c r="B335" s="304">
        <f t="shared" ca="1" si="152"/>
        <v>28.70000000000012</v>
      </c>
      <c r="D335" s="306">
        <f t="shared" ca="1" si="153"/>
        <v>-0.90659634687200252</v>
      </c>
      <c r="E335" s="307">
        <f t="shared" ca="1" si="154"/>
        <v>-3.4106452463664505</v>
      </c>
      <c r="F335" s="304">
        <f t="shared" ca="1" si="155"/>
        <v>3.5290817407257267</v>
      </c>
      <c r="G335" s="306">
        <f t="shared" ca="1" si="156"/>
        <v>13.347045403511855</v>
      </c>
      <c r="H335" s="307">
        <f t="shared" ca="1" si="157"/>
        <v>-95.193246436489687</v>
      </c>
      <c r="I335" s="304">
        <f t="shared" ca="1" si="158"/>
        <v>96.124387062397773</v>
      </c>
      <c r="J335" s="306">
        <f t="shared" ca="1" si="159"/>
        <v>683.54019280921364</v>
      </c>
      <c r="K335" s="307">
        <f t="shared" ca="1" si="160"/>
        <v>485.29021710894841</v>
      </c>
      <c r="L335" s="304">
        <f t="shared" ca="1" si="145"/>
        <v>838.29218653599958</v>
      </c>
      <c r="M335" s="306">
        <f t="shared" ca="1" si="161"/>
        <v>-1.4314944248282004</v>
      </c>
      <c r="N335" s="304">
        <f t="shared" ca="1" si="162"/>
        <v>-82.018588939163166</v>
      </c>
      <c r="P335" s="310">
        <f t="shared" ca="1" si="163"/>
        <v>23</v>
      </c>
      <c r="Q335" s="304">
        <f t="shared" ca="1" si="164"/>
        <v>0</v>
      </c>
      <c r="R335" s="306">
        <f t="shared" ca="1" si="165"/>
        <v>0</v>
      </c>
      <c r="S335" s="307">
        <f t="shared" ca="1" si="166"/>
        <v>5.083000000000002</v>
      </c>
      <c r="T335" s="304">
        <f t="shared" ca="1" si="146"/>
        <v>49.86423000000002</v>
      </c>
      <c r="U335" s="311">
        <f t="shared" ca="1" si="147"/>
        <v>0</v>
      </c>
      <c r="V335" s="306">
        <f t="shared" ca="1" si="148"/>
        <v>1.1669602544403337</v>
      </c>
      <c r="W335" s="304">
        <f t="shared" ca="1" si="149"/>
        <v>33.107521532733394</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3.249757853116793</v>
      </c>
      <c r="AH335" s="304">
        <f t="shared" ca="1" si="173"/>
        <v>-6.4632544587857579</v>
      </c>
    </row>
    <row r="336" spans="1:34" x14ac:dyDescent="0.2">
      <c r="A336" s="347">
        <f t="shared" ca="1" si="151"/>
        <v>0.1</v>
      </c>
      <c r="B336" s="304">
        <f t="shared" ca="1" si="152"/>
        <v>28.800000000000122</v>
      </c>
      <c r="D336" s="306">
        <f t="shared" ca="1" si="153"/>
        <v>-0.90439492112275321</v>
      </c>
      <c r="E336" s="307">
        <f t="shared" ca="1" si="154"/>
        <v>-3.3597118650922191</v>
      </c>
      <c r="F336" s="304">
        <f t="shared" ca="1" si="155"/>
        <v>3.4793094127705957</v>
      </c>
      <c r="G336" s="306">
        <f t="shared" ca="1" si="156"/>
        <v>13.256605911399578</v>
      </c>
      <c r="H336" s="307">
        <f t="shared" ca="1" si="157"/>
        <v>-95.529217622998914</v>
      </c>
      <c r="I336" s="304">
        <f t="shared" ca="1" si="158"/>
        <v>96.444642256335015</v>
      </c>
      <c r="J336" s="306">
        <f t="shared" ca="1" si="159"/>
        <v>684.87037537495917</v>
      </c>
      <c r="K336" s="307">
        <f t="shared" ca="1" si="160"/>
        <v>475.754093905974</v>
      </c>
      <c r="L336" s="304">
        <f t="shared" ca="1" si="145"/>
        <v>833.90010728775644</v>
      </c>
      <c r="M336" s="306">
        <f t="shared" ca="1" si="161"/>
        <v>-1.4329067756909577</v>
      </c>
      <c r="N336" s="304">
        <f t="shared" ca="1" si="162"/>
        <v>-82.099510682790822</v>
      </c>
      <c r="P336" s="310">
        <f t="shared" ca="1" si="163"/>
        <v>23</v>
      </c>
      <c r="Q336" s="304">
        <f t="shared" ca="1" si="164"/>
        <v>0</v>
      </c>
      <c r="R336" s="306">
        <f t="shared" ca="1" si="165"/>
        <v>0</v>
      </c>
      <c r="S336" s="307">
        <f t="shared" ca="1" si="166"/>
        <v>5.083000000000002</v>
      </c>
      <c r="T336" s="304">
        <f t="shared" ca="1" si="146"/>
        <v>49.86423000000002</v>
      </c>
      <c r="U336" s="311">
        <f t="shared" ca="1" si="147"/>
        <v>0</v>
      </c>
      <c r="V336" s="306">
        <f t="shared" ca="1" si="148"/>
        <v>1.1680742562777437</v>
      </c>
      <c r="W336" s="304">
        <f t="shared" ca="1" si="149"/>
        <v>33.360312014215474</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3.2015900320344208</v>
      </c>
      <c r="AH336" s="304">
        <f t="shared" ca="1" si="173"/>
        <v>-6.5133821626467405</v>
      </c>
    </row>
    <row r="337" spans="1:34" x14ac:dyDescent="0.2">
      <c r="A337" s="347">
        <f t="shared" ca="1" si="151"/>
        <v>0.1</v>
      </c>
      <c r="B337" s="304">
        <f t="shared" ca="1" si="152"/>
        <v>28.900000000000123</v>
      </c>
      <c r="D337" s="306">
        <f t="shared" ca="1" si="153"/>
        <v>-0.90211983868032386</v>
      </c>
      <c r="E337" s="307">
        <f t="shared" ca="1" si="154"/>
        <v>-3.3091804865217673</v>
      </c>
      <c r="F337" s="304">
        <f t="shared" ca="1" si="155"/>
        <v>3.4299410630092542</v>
      </c>
      <c r="G337" s="306">
        <f t="shared" ca="1" si="156"/>
        <v>13.166393927531546</v>
      </c>
      <c r="H337" s="307">
        <f t="shared" ca="1" si="157"/>
        <v>-95.860135671651094</v>
      </c>
      <c r="I337" s="304">
        <f t="shared" ca="1" si="158"/>
        <v>96.760113373446885</v>
      </c>
      <c r="J337" s="306">
        <f t="shared" ca="1" si="159"/>
        <v>686.19152536690569</v>
      </c>
      <c r="K337" s="307">
        <f t="shared" ca="1" si="160"/>
        <v>466.18462624124152</v>
      </c>
      <c r="L337" s="304">
        <f t="shared" ca="1" si="145"/>
        <v>829.57031964086491</v>
      </c>
      <c r="M337" s="306">
        <f t="shared" ca="1" si="161"/>
        <v>-1.4343003400122689</v>
      </c>
      <c r="N337" s="304">
        <f t="shared" ca="1" si="162"/>
        <v>-82.17935603688197</v>
      </c>
      <c r="P337" s="310">
        <f t="shared" ca="1" si="163"/>
        <v>23</v>
      </c>
      <c r="Q337" s="304">
        <f t="shared" ca="1" si="164"/>
        <v>0</v>
      </c>
      <c r="R337" s="306">
        <f t="shared" ca="1" si="165"/>
        <v>0</v>
      </c>
      <c r="S337" s="307">
        <f t="shared" ca="1" si="166"/>
        <v>5.083000000000002</v>
      </c>
      <c r="T337" s="304">
        <f t="shared" ca="1" si="146"/>
        <v>49.86423000000002</v>
      </c>
      <c r="U337" s="311">
        <f t="shared" ca="1" si="147"/>
        <v>0</v>
      </c>
      <c r="V337" s="306">
        <f t="shared" ca="1" si="148"/>
        <v>1.1691931969661509</v>
      </c>
      <c r="W337" s="304">
        <f t="shared" ca="1" si="149"/>
        <v>33.611079050655221</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3.1537716201596444</v>
      </c>
      <c r="AH337" s="304">
        <f t="shared" ca="1" si="173"/>
        <v>-6.5631146988423099</v>
      </c>
    </row>
    <row r="338" spans="1:34" x14ac:dyDescent="0.2">
      <c r="A338" s="347">
        <f t="shared" ca="1" si="151"/>
        <v>0.1</v>
      </c>
      <c r="B338" s="304">
        <f t="shared" ca="1" si="152"/>
        <v>29.000000000000124</v>
      </c>
      <c r="D338" s="306">
        <f t="shared" ca="1" si="153"/>
        <v>-0.89977271991798191</v>
      </c>
      <c r="E338" s="307">
        <f t="shared" ca="1" si="154"/>
        <v>-3.2590540477730547</v>
      </c>
      <c r="F338" s="304">
        <f t="shared" ca="1" si="155"/>
        <v>3.3809797742391976</v>
      </c>
      <c r="G338" s="306">
        <f t="shared" ca="1" si="156"/>
        <v>13.076416655539747</v>
      </c>
      <c r="H338" s="307">
        <f t="shared" ca="1" si="157"/>
        <v>-96.186041076428396</v>
      </c>
      <c r="I338" s="304">
        <f t="shared" ca="1" si="158"/>
        <v>97.070835839121358</v>
      </c>
      <c r="J338" s="306">
        <f t="shared" ca="1" si="159"/>
        <v>687.50366589605926</v>
      </c>
      <c r="K338" s="307">
        <f t="shared" ca="1" si="160"/>
        <v>456.58231740383752</v>
      </c>
      <c r="L338" s="304">
        <f t="shared" ca="1" si="145"/>
        <v>825.30521819892726</v>
      </c>
      <c r="M338" s="306">
        <f t="shared" ca="1" si="161"/>
        <v>-1.4356754924758683</v>
      </c>
      <c r="N338" s="304">
        <f t="shared" ca="1" si="162"/>
        <v>-82.258146469233239</v>
      </c>
      <c r="P338" s="310">
        <f t="shared" ca="1" si="163"/>
        <v>23</v>
      </c>
      <c r="Q338" s="304">
        <f t="shared" ca="1" si="164"/>
        <v>0</v>
      </c>
      <c r="R338" s="306">
        <f t="shared" ca="1" si="165"/>
        <v>0</v>
      </c>
      <c r="S338" s="307">
        <f t="shared" ca="1" si="166"/>
        <v>5.083000000000002</v>
      </c>
      <c r="T338" s="304">
        <f t="shared" ca="1" si="146"/>
        <v>49.86423000000002</v>
      </c>
      <c r="U338" s="311">
        <f t="shared" ca="1" si="147"/>
        <v>0</v>
      </c>
      <c r="V338" s="306">
        <f t="shared" ca="1" si="148"/>
        <v>1.1703170299768155</v>
      </c>
      <c r="W338" s="304">
        <f t="shared" ca="1" si="149"/>
        <v>33.859808814329249</v>
      </c>
      <c r="Y338" s="314" t="str">
        <f t="shared" ca="1" si="167"/>
        <v/>
      </c>
      <c r="Z338" s="315" t="str">
        <f t="shared" ca="1" si="168"/>
        <v/>
      </c>
      <c r="AA338" s="316" t="str">
        <f t="shared" ca="1" si="169"/>
        <v/>
      </c>
      <c r="AC338" s="310">
        <f t="shared" ca="1" si="170"/>
        <v>29.000000000000124</v>
      </c>
      <c r="AD338" s="323">
        <f t="shared" ca="1" si="171"/>
        <v>687.50366589605926</v>
      </c>
      <c r="AE338" s="324" t="e">
        <f t="shared" ca="1" si="150"/>
        <v>#N/A</v>
      </c>
      <c r="AG338" s="306">
        <f t="shared" ca="1" si="172"/>
        <v>3.10630683063631</v>
      </c>
      <c r="AH338" s="304">
        <f t="shared" ca="1" si="173"/>
        <v>-6.6124491541717898</v>
      </c>
    </row>
    <row r="339" spans="1:34" x14ac:dyDescent="0.2">
      <c r="A339" s="347">
        <f t="shared" ca="1" si="151"/>
        <v>0.1</v>
      </c>
      <c r="B339" s="304">
        <f t="shared" ca="1" si="152"/>
        <v>29.100000000000126</v>
      </c>
      <c r="D339" s="306">
        <f t="shared" ca="1" si="153"/>
        <v>-0.8973551772756706</v>
      </c>
      <c r="E339" s="307">
        <f t="shared" ca="1" si="154"/>
        <v>-3.2093352907566386</v>
      </c>
      <c r="F339" s="304">
        <f t="shared" ca="1" si="155"/>
        <v>3.3324284422444013</v>
      </c>
      <c r="G339" s="306">
        <f t="shared" ca="1" si="156"/>
        <v>12.98668113781218</v>
      </c>
      <c r="H339" s="307">
        <f t="shared" ca="1" si="157"/>
        <v>-96.506974605504055</v>
      </c>
      <c r="I339" s="304">
        <f t="shared" ca="1" si="158"/>
        <v>97.376845474078749</v>
      </c>
      <c r="J339" s="306">
        <f t="shared" ca="1" si="159"/>
        <v>688.80682078572681</v>
      </c>
      <c r="K339" s="307">
        <f t="shared" ca="1" si="160"/>
        <v>446.94766661974091</v>
      </c>
      <c r="L339" s="304">
        <f t="shared" ca="1" si="145"/>
        <v>821.10721167078509</v>
      </c>
      <c r="M339" s="306">
        <f t="shared" ca="1" si="161"/>
        <v>-1.4370325973808356</v>
      </c>
      <c r="N339" s="304">
        <f t="shared" ca="1" si="162"/>
        <v>-82.335902852644352</v>
      </c>
      <c r="P339" s="310">
        <f t="shared" ca="1" si="163"/>
        <v>23</v>
      </c>
      <c r="Q339" s="304">
        <f t="shared" ca="1" si="164"/>
        <v>0</v>
      </c>
      <c r="R339" s="306">
        <f t="shared" ca="1" si="165"/>
        <v>0</v>
      </c>
      <c r="S339" s="307">
        <f t="shared" ca="1" si="166"/>
        <v>5.083000000000002</v>
      </c>
      <c r="T339" s="304">
        <f t="shared" ca="1" si="146"/>
        <v>49.86423000000002</v>
      </c>
      <c r="U339" s="311">
        <f t="shared" ca="1" si="147"/>
        <v>0</v>
      </c>
      <c r="V339" s="306">
        <f t="shared" ca="1" si="148"/>
        <v>1.1714457091066937</v>
      </c>
      <c r="W339" s="304">
        <f t="shared" ca="1" si="149"/>
        <v>34.106488439976225</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3.0591996386107843</v>
      </c>
      <c r="AH339" s="304">
        <f t="shared" ca="1" si="173"/>
        <v>-6.6613828082489155</v>
      </c>
    </row>
    <row r="340" spans="1:34" x14ac:dyDescent="0.2">
      <c r="A340" s="347">
        <f t="shared" ca="1" si="151"/>
        <v>0.1</v>
      </c>
      <c r="B340" s="304">
        <f t="shared" ca="1" si="152"/>
        <v>29.200000000000127</v>
      </c>
      <c r="D340" s="306">
        <f t="shared" ca="1" si="153"/>
        <v>-0.89486881463418455</v>
      </c>
      <c r="E340" s="307">
        <f t="shared" ca="1" si="154"/>
        <v>-3.1600267656754264</v>
      </c>
      <c r="F340" s="304">
        <f t="shared" ca="1" si="155"/>
        <v>3.2842897794180534</v>
      </c>
      <c r="G340" s="306">
        <f t="shared" ca="1" si="156"/>
        <v>12.897194256348762</v>
      </c>
      <c r="H340" s="307">
        <f t="shared" ca="1" si="157"/>
        <v>-96.822977282071605</v>
      </c>
      <c r="I340" s="304">
        <f t="shared" ca="1" si="158"/>
        <v>97.678178471194627</v>
      </c>
      <c r="J340" s="306">
        <f t="shared" ca="1" si="159"/>
        <v>690.10101455543486</v>
      </c>
      <c r="K340" s="307">
        <f t="shared" ca="1" si="160"/>
        <v>437.28116902536215</v>
      </c>
      <c r="L340" s="304">
        <f t="shared" ca="1" si="145"/>
        <v>816.97872131079885</v>
      </c>
      <c r="M340" s="306">
        <f t="shared" ca="1" si="161"/>
        <v>-1.438372008996875</v>
      </c>
      <c r="N340" s="304">
        <f t="shared" ca="1" si="162"/>
        <v>-82.412645485274211</v>
      </c>
      <c r="P340" s="310">
        <f t="shared" ca="1" si="163"/>
        <v>23</v>
      </c>
      <c r="Q340" s="304">
        <f t="shared" ca="1" si="164"/>
        <v>0</v>
      </c>
      <c r="R340" s="306">
        <f t="shared" ca="1" si="165"/>
        <v>0</v>
      </c>
      <c r="S340" s="307">
        <f t="shared" ca="1" si="166"/>
        <v>5.083000000000002</v>
      </c>
      <c r="T340" s="304">
        <f t="shared" ca="1" si="146"/>
        <v>49.86423000000002</v>
      </c>
      <c r="U340" s="311">
        <f t="shared" ca="1" si="147"/>
        <v>0</v>
      </c>
      <c r="V340" s="306">
        <f t="shared" ca="1" si="148"/>
        <v>1.1725791884814967</v>
      </c>
      <c r="W340" s="304">
        <f t="shared" ca="1" si="149"/>
        <v>34.351106007046603</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3.0124537865627623</v>
      </c>
      <c r="AH340" s="304">
        <f t="shared" ca="1" si="173"/>
        <v>-6.7099131300366341</v>
      </c>
    </row>
    <row r="341" spans="1:34" x14ac:dyDescent="0.2">
      <c r="A341" s="347">
        <f t="shared" ca="1" si="151"/>
        <v>0.1</v>
      </c>
      <c r="B341" s="304">
        <f t="shared" ca="1" si="152"/>
        <v>29.300000000000129</v>
      </c>
      <c r="D341" s="306">
        <f t="shared" ca="1" si="153"/>
        <v>-0.89231522671466612</v>
      </c>
      <c r="E341" s="307">
        <f t="shared" ca="1" si="154"/>
        <v>-3.1111308345525543</v>
      </c>
      <c r="F341" s="304">
        <f t="shared" ca="1" si="155"/>
        <v>3.2365663184199578</v>
      </c>
      <c r="G341" s="306">
        <f t="shared" ca="1" si="156"/>
        <v>12.807962733677295</v>
      </c>
      <c r="H341" s="307">
        <f t="shared" ca="1" si="157"/>
        <v>-97.134090365526859</v>
      </c>
      <c r="I341" s="304">
        <f t="shared" ca="1" si="158"/>
        <v>97.974871372845413</v>
      </c>
      <c r="J341" s="306">
        <f t="shared" ca="1" si="159"/>
        <v>691.38627240493611</v>
      </c>
      <c r="K341" s="307">
        <f t="shared" ca="1" si="160"/>
        <v>427.5833156429822</v>
      </c>
      <c r="L341" s="304">
        <f t="shared" ca="1" si="145"/>
        <v>812.92217923134478</v>
      </c>
      <c r="M341" s="306">
        <f t="shared" ca="1" si="161"/>
        <v>-1.4396940719053597</v>
      </c>
      <c r="N341" s="304">
        <f t="shared" ca="1" si="162"/>
        <v>-82.488394110181176</v>
      </c>
      <c r="P341" s="310">
        <f t="shared" ca="1" si="163"/>
        <v>23</v>
      </c>
      <c r="Q341" s="304">
        <f t="shared" ca="1" si="164"/>
        <v>0</v>
      </c>
      <c r="R341" s="306">
        <f t="shared" ca="1" si="165"/>
        <v>0</v>
      </c>
      <c r="S341" s="307">
        <f t="shared" ca="1" si="166"/>
        <v>5.083000000000002</v>
      </c>
      <c r="T341" s="304">
        <f t="shared" ca="1" si="146"/>
        <v>49.86423000000002</v>
      </c>
      <c r="U341" s="311">
        <f t="shared" ca="1" si="147"/>
        <v>0</v>
      </c>
      <c r="V341" s="306">
        <f t="shared" ca="1" si="148"/>
        <v>1.1737174225585905</v>
      </c>
      <c r="W341" s="304">
        <f t="shared" ca="1" si="149"/>
        <v>34.593650521835727</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2.9660727895743495</v>
      </c>
      <c r="AH341" s="304">
        <f t="shared" ca="1" si="173"/>
        <v>-6.7580377743550244</v>
      </c>
    </row>
    <row r="342" spans="1:34" x14ac:dyDescent="0.2">
      <c r="A342" s="347">
        <f t="shared" ca="1" si="151"/>
        <v>0.1</v>
      </c>
      <c r="B342" s="304">
        <f t="shared" ca="1" si="152"/>
        <v>29.40000000000013</v>
      </c>
      <c r="D342" s="306">
        <f t="shared" ca="1" si="153"/>
        <v>-0.88969599850302028</v>
      </c>
      <c r="E342" s="307">
        <f t="shared" ca="1" si="154"/>
        <v>-3.0626496747833638</v>
      </c>
      <c r="F342" s="304">
        <f t="shared" ca="1" si="155"/>
        <v>3.1892604158649274</v>
      </c>
      <c r="G342" s="306">
        <f t="shared" ca="1" si="156"/>
        <v>12.718993133826993</v>
      </c>
      <c r="H342" s="307">
        <f t="shared" ca="1" si="157"/>
        <v>-97.440355333005201</v>
      </c>
      <c r="I342" s="304">
        <f t="shared" ca="1" si="158"/>
        <v>98.266961048770881</v>
      </c>
      <c r="J342" s="306">
        <f t="shared" ca="1" si="159"/>
        <v>692.66262019831129</v>
      </c>
      <c r="K342" s="307">
        <f t="shared" ca="1" si="160"/>
        <v>417.85459335805558</v>
      </c>
      <c r="L342" s="304">
        <f t="shared" ca="1" si="145"/>
        <v>808.94002658442867</v>
      </c>
      <c r="M342" s="306">
        <f t="shared" ca="1" si="161"/>
        <v>-1.4409991213267879</v>
      </c>
      <c r="N342" s="304">
        <f t="shared" ca="1" si="162"/>
        <v>-82.563167934085001</v>
      </c>
      <c r="P342" s="310">
        <f t="shared" ca="1" si="163"/>
        <v>23</v>
      </c>
      <c r="Q342" s="304">
        <f t="shared" ca="1" si="164"/>
        <v>0</v>
      </c>
      <c r="R342" s="306">
        <f t="shared" ca="1" si="165"/>
        <v>0</v>
      </c>
      <c r="S342" s="307">
        <f t="shared" ca="1" si="166"/>
        <v>5.083000000000002</v>
      </c>
      <c r="T342" s="304">
        <f t="shared" ca="1" si="146"/>
        <v>49.86423000000002</v>
      </c>
      <c r="U342" s="311">
        <f t="shared" ca="1" si="147"/>
        <v>0</v>
      </c>
      <c r="V342" s="306">
        <f t="shared" ca="1" si="148"/>
        <v>1.1748603661297372</v>
      </c>
      <c r="W342" s="304">
        <f t="shared" ca="1" si="149"/>
        <v>34.834111899519549</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2.9200599405382137</v>
      </c>
      <c r="AH342" s="304">
        <f t="shared" ca="1" si="173"/>
        <v>-6.8057545783662627</v>
      </c>
    </row>
    <row r="343" spans="1:34" x14ac:dyDescent="0.2">
      <c r="A343" s="347">
        <f t="shared" ca="1" si="151"/>
        <v>0.1</v>
      </c>
      <c r="B343" s="304">
        <f t="shared" ca="1" si="152"/>
        <v>29.500000000000131</v>
      </c>
      <c r="D343" s="306">
        <f t="shared" ca="1" si="153"/>
        <v>-0.88701270469888216</v>
      </c>
      <c r="E343" s="307">
        <f t="shared" ca="1" si="154"/>
        <v>-3.0145852827075839</v>
      </c>
      <c r="F343" s="304">
        <f t="shared" ca="1" si="155"/>
        <v>3.142374256038639</v>
      </c>
      <c r="G343" s="306">
        <f t="shared" ca="1" si="156"/>
        <v>12.630291863357105</v>
      </c>
      <c r="H343" s="307">
        <f t="shared" ca="1" si="157"/>
        <v>-97.741813861275958</v>
      </c>
      <c r="I343" s="304">
        <f t="shared" ca="1" si="158"/>
        <v>98.554484674447465</v>
      </c>
      <c r="J343" s="306">
        <f t="shared" ca="1" si="159"/>
        <v>693.93008444817053</v>
      </c>
      <c r="K343" s="307">
        <f t="shared" ca="1" si="160"/>
        <v>408.09548489834151</v>
      </c>
      <c r="L343" s="304">
        <f t="shared" ca="1" si="145"/>
        <v>805.03471160978984</v>
      </c>
      <c r="M343" s="306">
        <f t="shared" ca="1" si="161"/>
        <v>-1.4422874834352777</v>
      </c>
      <c r="N343" s="304">
        <f t="shared" ca="1" si="162"/>
        <v>-82.636985645386048</v>
      </c>
      <c r="P343" s="310">
        <f t="shared" ca="1" si="163"/>
        <v>23</v>
      </c>
      <c r="Q343" s="304">
        <f t="shared" ca="1" si="164"/>
        <v>0</v>
      </c>
      <c r="R343" s="306">
        <f t="shared" ca="1" si="165"/>
        <v>0</v>
      </c>
      <c r="S343" s="307">
        <f t="shared" ca="1" si="166"/>
        <v>5.083000000000002</v>
      </c>
      <c r="T343" s="304">
        <f t="shared" ca="1" si="146"/>
        <v>49.86423000000002</v>
      </c>
      <c r="U343" s="311">
        <f t="shared" ca="1" si="147"/>
        <v>0</v>
      </c>
      <c r="V343" s="306">
        <f t="shared" ca="1" si="148"/>
        <v>1.1760079743236798</v>
      </c>
      <c r="W343" s="304">
        <f t="shared" ca="1" si="149"/>
        <v>35.072480946111291</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2.8744183153054319</v>
      </c>
      <c r="AH343" s="304">
        <f t="shared" ca="1" si="173"/>
        <v>-6.8530615580404355</v>
      </c>
    </row>
    <row r="344" spans="1:34" x14ac:dyDescent="0.2">
      <c r="A344" s="347">
        <f t="shared" ca="1" si="151"/>
        <v>0.1</v>
      </c>
      <c r="B344" s="304">
        <f t="shared" ca="1" si="152"/>
        <v>29.600000000000133</v>
      </c>
      <c r="D344" s="306">
        <f t="shared" ca="1" si="153"/>
        <v>-0.88426690918868478</v>
      </c>
      <c r="E344" s="307">
        <f t="shared" ca="1" si="154"/>
        <v>-2.9669394771980038</v>
      </c>
      <c r="F344" s="304">
        <f t="shared" ca="1" si="155"/>
        <v>3.0959098546375787</v>
      </c>
      <c r="G344" s="306">
        <f t="shared" ca="1" si="156"/>
        <v>12.541865172438236</v>
      </c>
      <c r="H344" s="307">
        <f t="shared" ca="1" si="157"/>
        <v>-98.03850780899576</v>
      </c>
      <c r="I344" s="304">
        <f t="shared" ca="1" si="158"/>
        <v>98.837479709967013</v>
      </c>
      <c r="J344" s="306">
        <f t="shared" ca="1" si="159"/>
        <v>695.18869229996028</v>
      </c>
      <c r="K344" s="307">
        <f t="shared" ca="1" si="160"/>
        <v>398.30646881482789</v>
      </c>
      <c r="L344" s="304">
        <f t="shared" ca="1" si="145"/>
        <v>801.20868754742435</v>
      </c>
      <c r="M344" s="306">
        <f t="shared" ca="1" si="161"/>
        <v>-1.4435594756606818</v>
      </c>
      <c r="N344" s="304">
        <f t="shared" ca="1" si="162"/>
        <v>-82.709865431475151</v>
      </c>
      <c r="P344" s="310">
        <f t="shared" ca="1" si="163"/>
        <v>23</v>
      </c>
      <c r="Q344" s="304">
        <f t="shared" ca="1" si="164"/>
        <v>0</v>
      </c>
      <c r="R344" s="306">
        <f t="shared" ca="1" si="165"/>
        <v>0</v>
      </c>
      <c r="S344" s="307">
        <f t="shared" ca="1" si="166"/>
        <v>5.083000000000002</v>
      </c>
      <c r="T344" s="304">
        <f t="shared" ca="1" si="146"/>
        <v>49.86423000000002</v>
      </c>
      <c r="U344" s="311">
        <f t="shared" ca="1" si="147"/>
        <v>0</v>
      </c>
      <c r="V344" s="306">
        <f t="shared" ca="1" si="148"/>
        <v>1.1771602026085732</v>
      </c>
      <c r="W344" s="304">
        <f t="shared" ca="1" si="149"/>
        <v>35.308749340357622</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2.8291507777736769</v>
      </c>
      <c r="AH344" s="304">
        <f t="shared" ca="1" si="173"/>
        <v>-6.8999569046057996</v>
      </c>
    </row>
    <row r="345" spans="1:34" x14ac:dyDescent="0.2">
      <c r="A345" s="347">
        <f t="shared" ca="1" si="151"/>
        <v>0.1</v>
      </c>
      <c r="B345" s="304">
        <f t="shared" ca="1" si="152"/>
        <v>29.700000000000134</v>
      </c>
      <c r="D345" s="306">
        <f t="shared" ca="1" si="153"/>
        <v>-0.88146016454246312</v>
      </c>
      <c r="E345" s="307">
        <f t="shared" ca="1" si="154"/>
        <v>-2.9197139032618997</v>
      </c>
      <c r="F345" s="304">
        <f t="shared" ca="1" si="155"/>
        <v>3.0498690625297447</v>
      </c>
      <c r="G345" s="306">
        <f t="shared" ca="1" si="156"/>
        <v>12.45371915598399</v>
      </c>
      <c r="H345" s="307">
        <f t="shared" ca="1" si="157"/>
        <v>-98.330479199321957</v>
      </c>
      <c r="I345" s="304">
        <f t="shared" ca="1" si="158"/>
        <v>99.115983879414784</v>
      </c>
      <c r="J345" s="306">
        <f t="shared" ca="1" si="159"/>
        <v>696.43847151638136</v>
      </c>
      <c r="K345" s="307">
        <f t="shared" ca="1" si="160"/>
        <v>388.48801946441199</v>
      </c>
      <c r="L345" s="304">
        <f t="shared" ca="1" si="145"/>
        <v>797.46441041306343</v>
      </c>
      <c r="M345" s="306">
        <f t="shared" ca="1" si="161"/>
        <v>-1.4448154069788823</v>
      </c>
      <c r="N345" s="304">
        <f t="shared" ca="1" si="162"/>
        <v>-82.78182499536635</v>
      </c>
      <c r="P345" s="310">
        <f t="shared" ca="1" si="163"/>
        <v>23</v>
      </c>
      <c r="Q345" s="304">
        <f t="shared" ca="1" si="164"/>
        <v>0</v>
      </c>
      <c r="R345" s="306">
        <f t="shared" ca="1" si="165"/>
        <v>0</v>
      </c>
      <c r="S345" s="307">
        <f t="shared" ca="1" si="166"/>
        <v>5.083000000000002</v>
      </c>
      <c r="T345" s="304">
        <f t="shared" ca="1" si="146"/>
        <v>49.86423000000002</v>
      </c>
      <c r="U345" s="311">
        <f t="shared" ca="1" si="147"/>
        <v>0</v>
      </c>
      <c r="V345" s="306">
        <f t="shared" ca="1" si="148"/>
        <v>1.1783170067942677</v>
      </c>
      <c r="W345" s="304">
        <f t="shared" ca="1" si="149"/>
        <v>35.542909615591356</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2.7842599849160035</v>
      </c>
      <c r="AH345" s="304">
        <f t="shared" ca="1" si="173"/>
        <v>-6.9464389809871356</v>
      </c>
    </row>
    <row r="346" spans="1:34" x14ac:dyDescent="0.2">
      <c r="A346" s="347">
        <f t="shared" ca="1" si="151"/>
        <v>0.1</v>
      </c>
      <c r="B346" s="304">
        <f t="shared" ca="1" si="152"/>
        <v>29.800000000000136</v>
      </c>
      <c r="D346" s="306">
        <f t="shared" ca="1" si="153"/>
        <v>-0.87859401153394956</v>
      </c>
      <c r="E346" s="307">
        <f t="shared" ca="1" si="154"/>
        <v>-2.8729100356517732</v>
      </c>
      <c r="F346" s="304">
        <f t="shared" ca="1" si="155"/>
        <v>3.0042535695330366</v>
      </c>
      <c r="G346" s="306">
        <f t="shared" ca="1" si="156"/>
        <v>12.365859754830595</v>
      </c>
      <c r="H346" s="307">
        <f t="shared" ca="1" si="157"/>
        <v>-98.617770202887129</v>
      </c>
      <c r="I346" s="304">
        <f t="shared" ca="1" si="158"/>
        <v>99.390035150741298</v>
      </c>
      <c r="J346" s="306">
        <f t="shared" ca="1" si="159"/>
        <v>697.6794504619221</v>
      </c>
      <c r="K346" s="307">
        <f t="shared" ca="1" si="160"/>
        <v>378.64060699430155</v>
      </c>
      <c r="L346" s="304">
        <f t="shared" ca="1" si="145"/>
        <v>793.8043366358379</v>
      </c>
      <c r="M346" s="306">
        <f t="shared" ca="1" si="161"/>
        <v>-1.4460555781907956</v>
      </c>
      <c r="N346" s="304">
        <f t="shared" ca="1" si="162"/>
        <v>-82.852881571682602</v>
      </c>
      <c r="P346" s="310">
        <f t="shared" ca="1" si="163"/>
        <v>23</v>
      </c>
      <c r="Q346" s="304">
        <f t="shared" ca="1" si="164"/>
        <v>0</v>
      </c>
      <c r="R346" s="306">
        <f t="shared" ca="1" si="165"/>
        <v>0</v>
      </c>
      <c r="S346" s="307">
        <f t="shared" ca="1" si="166"/>
        <v>5.083000000000002</v>
      </c>
      <c r="T346" s="304">
        <f t="shared" ca="1" si="146"/>
        <v>49.86423000000002</v>
      </c>
      <c r="U346" s="311">
        <f t="shared" ca="1" si="147"/>
        <v>0</v>
      </c>
      <c r="V346" s="306">
        <f t="shared" ca="1" si="148"/>
        <v>1.1794783430344395</v>
      </c>
      <c r="W346" s="304">
        <f t="shared" ca="1" si="149"/>
        <v>35.774955141557854</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2.7397483917506174</v>
      </c>
      <c r="AH346" s="304">
        <f t="shared" ca="1" si="173"/>
        <v>-6.9925063182355585</v>
      </c>
    </row>
    <row r="347" spans="1:34" x14ac:dyDescent="0.2">
      <c r="A347" s="347">
        <f t="shared" ca="1" si="151"/>
        <v>0.1</v>
      </c>
      <c r="B347" s="304">
        <f t="shared" ca="1" si="152"/>
        <v>29.900000000000137</v>
      </c>
      <c r="D347" s="306">
        <f t="shared" ca="1" si="153"/>
        <v>-0.87566997868354168</v>
      </c>
      <c r="E347" s="307">
        <f t="shared" ca="1" si="154"/>
        <v>-2.8265291824819396</v>
      </c>
      <c r="F347" s="304">
        <f t="shared" ca="1" si="155"/>
        <v>2.9590649082082767</v>
      </c>
      <c r="G347" s="306">
        <f t="shared" ca="1" si="156"/>
        <v>12.278292756962241</v>
      </c>
      <c r="H347" s="307">
        <f t="shared" ca="1" si="157"/>
        <v>-98.900423121135319</v>
      </c>
      <c r="I347" s="304">
        <f t="shared" ca="1" si="158"/>
        <v>99.659671716122304</v>
      </c>
      <c r="J347" s="306">
        <f t="shared" ca="1" si="159"/>
        <v>698.9116580875118</v>
      </c>
      <c r="K347" s="307">
        <f t="shared" ca="1" si="160"/>
        <v>368.76469732810045</v>
      </c>
      <c r="L347" s="304">
        <f t="shared" ca="1" si="145"/>
        <v>790.23092055811162</v>
      </c>
      <c r="M347" s="306">
        <f t="shared" ca="1" si="161"/>
        <v>-1.4472802821905875</v>
      </c>
      <c r="N347" s="304">
        <f t="shared" ca="1" si="162"/>
        <v>-82.923051942023463</v>
      </c>
      <c r="P347" s="310">
        <f t="shared" ca="1" si="163"/>
        <v>23</v>
      </c>
      <c r="Q347" s="304">
        <f t="shared" ca="1" si="164"/>
        <v>0</v>
      </c>
      <c r="R347" s="306">
        <f t="shared" ca="1" si="165"/>
        <v>0</v>
      </c>
      <c r="S347" s="307">
        <f t="shared" ca="1" si="166"/>
        <v>5.083000000000002</v>
      </c>
      <c r="T347" s="304">
        <f t="shared" ca="1" si="146"/>
        <v>49.86423000000002</v>
      </c>
      <c r="U347" s="311">
        <f t="shared" ca="1" si="147"/>
        <v>0</v>
      </c>
      <c r="V347" s="306">
        <f t="shared" ca="1" si="148"/>
        <v>1.1806441678285793</v>
      </c>
      <c r="W347" s="304">
        <f t="shared" ca="1" si="149"/>
        <v>36.004880106231418</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2.6956182562517572</v>
      </c>
      <c r="AH347" s="304">
        <f t="shared" ca="1" si="173"/>
        <v>-7.0381576119531459</v>
      </c>
    </row>
    <row r="348" spans="1:34" x14ac:dyDescent="0.2">
      <c r="A348" s="347">
        <f t="shared" ca="1" si="151"/>
        <v>0.1</v>
      </c>
      <c r="B348" s="304">
        <f t="shared" ca="1" si="152"/>
        <v>30.000000000000139</v>
      </c>
      <c r="D348" s="306">
        <f t="shared" ca="1" si="153"/>
        <v>-0.87268958182372036</v>
      </c>
      <c r="E348" s="307">
        <f t="shared" ca="1" si="154"/>
        <v>-2.7805724888476799</v>
      </c>
      <c r="F348" s="304">
        <f t="shared" ca="1" si="155"/>
        <v>2.9143044576639965</v>
      </c>
      <c r="G348" s="306">
        <f t="shared" ca="1" si="156"/>
        <v>12.191023798779868</v>
      </c>
      <c r="H348" s="307">
        <f t="shared" ca="1" si="157"/>
        <v>-99.178480370020083</v>
      </c>
      <c r="I348" s="304">
        <f t="shared" ca="1" si="158"/>
        <v>99.924931972800835</v>
      </c>
      <c r="J348" s="306">
        <f t="shared" ca="1" si="159"/>
        <v>700.13512391529889</v>
      </c>
      <c r="K348" s="307">
        <f t="shared" ca="1" si="160"/>
        <v>358.86075215354271</v>
      </c>
      <c r="L348" s="304">
        <f t="shared" ca="1" si="145"/>
        <v>786.74661179829525</v>
      </c>
      <c r="M348" s="306">
        <f t="shared" ca="1" si="161"/>
        <v>-1.4484898042235788</v>
      </c>
      <c r="N348" s="304">
        <f t="shared" ca="1" si="162"/>
        <v>-82.992352449741944</v>
      </c>
      <c r="P348" s="310">
        <f t="shared" ca="1" si="163"/>
        <v>23</v>
      </c>
      <c r="Q348" s="304">
        <f t="shared" ca="1" si="164"/>
        <v>0</v>
      </c>
      <c r="R348" s="306">
        <f t="shared" ca="1" si="165"/>
        <v>0</v>
      </c>
      <c r="S348" s="307">
        <f t="shared" ca="1" si="166"/>
        <v>5.083000000000002</v>
      </c>
      <c r="T348" s="304">
        <f t="shared" ca="1" si="146"/>
        <v>49.86423000000002</v>
      </c>
      <c r="U348" s="311">
        <f t="shared" ca="1" si="147"/>
        <v>0</v>
      </c>
      <c r="V348" s="306">
        <f t="shared" ca="1" si="148"/>
        <v>1.1818144380238382</v>
      </c>
      <c r="W348" s="304">
        <f t="shared" ca="1" si="149"/>
        <v>36.232679497637186</v>
      </c>
      <c r="Y348" s="314" t="str">
        <f t="shared" ca="1" si="167"/>
        <v/>
      </c>
      <c r="Z348" s="315" t="str">
        <f t="shared" ca="1" si="168"/>
        <v/>
      </c>
      <c r="AA348" s="316" t="str">
        <f t="shared" ca="1" si="169"/>
        <v/>
      </c>
      <c r="AC348" s="310">
        <f t="shared" ca="1" si="170"/>
        <v>30.000000000000139</v>
      </c>
      <c r="AD348" s="323">
        <f t="shared" ca="1" si="171"/>
        <v>700.13512391529889</v>
      </c>
      <c r="AE348" s="324" t="e">
        <f t="shared" ca="1" si="150"/>
        <v>#N/A</v>
      </c>
      <c r="AG348" s="306">
        <f t="shared" ca="1" si="172"/>
        <v>2.6518716442017656</v>
      </c>
      <c r="AH348" s="304">
        <f t="shared" ca="1" si="173"/>
        <v>-7.0833917187156015</v>
      </c>
    </row>
    <row r="349" spans="1:34" x14ac:dyDescent="0.2">
      <c r="A349" s="347">
        <f t="shared" ca="1" si="151"/>
        <v>0.1</v>
      </c>
      <c r="B349" s="304">
        <f t="shared" ca="1" si="152"/>
        <v>30.10000000000014</v>
      </c>
      <c r="D349" s="306">
        <f t="shared" ca="1" si="153"/>
        <v>-0.86965432368647877</v>
      </c>
      <c r="E349" s="307">
        <f t="shared" ca="1" si="154"/>
        <v>-2.7350409404438283</v>
      </c>
      <c r="F349" s="304">
        <f t="shared" ca="1" si="155"/>
        <v>2.8699734473702798</v>
      </c>
      <c r="G349" s="306">
        <f t="shared" ca="1" si="156"/>
        <v>12.10405836641122</v>
      </c>
      <c r="H349" s="307">
        <f t="shared" ca="1" si="157"/>
        <v>-99.451984464064466</v>
      </c>
      <c r="I349" s="304">
        <f t="shared" ca="1" si="158"/>
        <v>100.18585450440601</v>
      </c>
      <c r="J349" s="306">
        <f t="shared" ca="1" si="159"/>
        <v>701.3498780235584</v>
      </c>
      <c r="K349" s="307">
        <f t="shared" ca="1" si="160"/>
        <v>348.92922891183849</v>
      </c>
      <c r="L349" s="304">
        <f t="shared" ca="1" si="145"/>
        <v>783.3538524783487</v>
      </c>
      <c r="M349" s="306">
        <f t="shared" ca="1" si="161"/>
        <v>-1.449684422134295</v>
      </c>
      <c r="N349" s="304">
        <f t="shared" ca="1" si="162"/>
        <v>-83.060799014156729</v>
      </c>
      <c r="P349" s="310">
        <f t="shared" ca="1" si="163"/>
        <v>23</v>
      </c>
      <c r="Q349" s="304">
        <f t="shared" ca="1" si="164"/>
        <v>0</v>
      </c>
      <c r="R349" s="306">
        <f t="shared" ca="1" si="165"/>
        <v>0</v>
      </c>
      <c r="S349" s="307">
        <f t="shared" ca="1" si="166"/>
        <v>5.083000000000002</v>
      </c>
      <c r="T349" s="304">
        <f t="shared" ca="1" si="146"/>
        <v>49.86423000000002</v>
      </c>
      <c r="U349" s="311">
        <f t="shared" ca="1" si="147"/>
        <v>0</v>
      </c>
      <c r="V349" s="306">
        <f t="shared" ca="1" si="148"/>
        <v>1.182989110816731</v>
      </c>
      <c r="W349" s="304">
        <f t="shared" ca="1" si="149"/>
        <v>36.458349085693889</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2.6085104339844341</v>
      </c>
      <c r="AH349" s="304">
        <f t="shared" ca="1" si="173"/>
        <v>-7.128207652496001</v>
      </c>
    </row>
    <row r="350" spans="1:34" x14ac:dyDescent="0.2">
      <c r="A350" s="347">
        <f t="shared" ca="1" si="151"/>
        <v>0.1</v>
      </c>
      <c r="B350" s="304">
        <f t="shared" ca="1" si="152"/>
        <v>30.200000000000141</v>
      </c>
      <c r="D350" s="306">
        <f t="shared" ca="1" si="153"/>
        <v>-0.86656569351230828</v>
      </c>
      <c r="E350" s="307">
        <f t="shared" ca="1" si="154"/>
        <v>-2.6899353671796904</v>
      </c>
      <c r="F350" s="304">
        <f t="shared" ca="1" si="155"/>
        <v>2.8260729609789985</v>
      </c>
      <c r="G350" s="306">
        <f t="shared" ca="1" si="156"/>
        <v>12.017401797059989</v>
      </c>
      <c r="H350" s="307">
        <f t="shared" ca="1" si="157"/>
        <v>-99.720978000782438</v>
      </c>
      <c r="I350" s="304">
        <f t="shared" ca="1" si="158"/>
        <v>100.44247806274254</v>
      </c>
      <c r="J350" s="306">
        <f t="shared" ca="1" si="159"/>
        <v>702.55595103173198</v>
      </c>
      <c r="K350" s="307">
        <f t="shared" ca="1" si="160"/>
        <v>338.97058078859612</v>
      </c>
      <c r="L350" s="304">
        <f t="shared" ca="1" si="145"/>
        <v>780.05507431864044</v>
      </c>
      <c r="M350" s="306">
        <f t="shared" ca="1" si="161"/>
        <v>-1.4508644066050893</v>
      </c>
      <c r="N350" s="304">
        <f t="shared" ca="1" si="162"/>
        <v>-83.128407144224212</v>
      </c>
      <c r="P350" s="310">
        <f t="shared" ca="1" si="163"/>
        <v>23</v>
      </c>
      <c r="Q350" s="304">
        <f t="shared" ca="1" si="164"/>
        <v>0</v>
      </c>
      <c r="R350" s="306">
        <f t="shared" ca="1" si="165"/>
        <v>0</v>
      </c>
      <c r="S350" s="307">
        <f t="shared" ca="1" si="166"/>
        <v>5.083000000000002</v>
      </c>
      <c r="T350" s="304">
        <f t="shared" ca="1" si="146"/>
        <v>49.86423000000002</v>
      </c>
      <c r="U350" s="311">
        <f t="shared" ca="1" si="147"/>
        <v>0</v>
      </c>
      <c r="V350" s="306">
        <f t="shared" ca="1" si="148"/>
        <v>1.1841681437547045</v>
      </c>
      <c r="W350" s="304">
        <f t="shared" ca="1" si="149"/>
        <v>36.681885404091886</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2.5655363213195503</v>
      </c>
      <c r="AH350" s="304">
        <f t="shared" ca="1" si="173"/>
        <v>-7.1726045810926369</v>
      </c>
    </row>
    <row r="351" spans="1:34" x14ac:dyDescent="0.2">
      <c r="A351" s="347">
        <f t="shared" ca="1" si="151"/>
        <v>0.1</v>
      </c>
      <c r="B351" s="304">
        <f t="shared" ca="1" si="152"/>
        <v>30.300000000000143</v>
      </c>
      <c r="D351" s="306">
        <f t="shared" ca="1" si="153"/>
        <v>-0.86342516668032931</v>
      </c>
      <c r="E351" s="307">
        <f t="shared" ca="1" si="154"/>
        <v>-2.6452564467873998</v>
      </c>
      <c r="F351" s="304">
        <f t="shared" ca="1" si="155"/>
        <v>2.7826039401480145</v>
      </c>
      <c r="G351" s="306">
        <f t="shared" ca="1" si="156"/>
        <v>11.931059280391956</v>
      </c>
      <c r="H351" s="307">
        <f t="shared" ca="1" si="157"/>
        <v>-99.985503645461179</v>
      </c>
      <c r="I351" s="304">
        <f t="shared" ca="1" si="158"/>
        <v>100.69484155004544</v>
      </c>
      <c r="J351" s="306">
        <f t="shared" ca="1" si="159"/>
        <v>703.75337408560461</v>
      </c>
      <c r="K351" s="307">
        <f t="shared" ca="1" si="160"/>
        <v>328.98525670628396</v>
      </c>
      <c r="L351" s="304">
        <f t="shared" ca="1" si="145"/>
        <v>776.85269560385291</v>
      </c>
      <c r="M351" s="306">
        <f t="shared" ca="1" si="161"/>
        <v>-1.4520300213857498</v>
      </c>
      <c r="N351" s="304">
        <f t="shared" ca="1" si="162"/>
        <v>-83.195191951694127</v>
      </c>
      <c r="P351" s="310">
        <f t="shared" ca="1" si="163"/>
        <v>23</v>
      </c>
      <c r="Q351" s="304">
        <f t="shared" ca="1" si="164"/>
        <v>0</v>
      </c>
      <c r="R351" s="306">
        <f t="shared" ca="1" si="165"/>
        <v>0</v>
      </c>
      <c r="S351" s="307">
        <f t="shared" ca="1" si="166"/>
        <v>5.083000000000002</v>
      </c>
      <c r="T351" s="304">
        <f t="shared" ca="1" si="146"/>
        <v>49.86423000000002</v>
      </c>
      <c r="U351" s="311">
        <f t="shared" ca="1" si="147"/>
        <v>0</v>
      </c>
      <c r="V351" s="306">
        <f t="shared" ca="1" si="148"/>
        <v>1.1853514947375692</v>
      </c>
      <c r="W351" s="304">
        <f t="shared" ca="1" si="149"/>
        <v>36.903285732220489</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2.5229508239385234</v>
      </c>
      <c r="AH351" s="304">
        <f t="shared" ca="1" si="173"/>
        <v>-7.216581822563815</v>
      </c>
    </row>
    <row r="352" spans="1:34" x14ac:dyDescent="0.2">
      <c r="A352" s="347">
        <f t="shared" ca="1" si="151"/>
        <v>0.1</v>
      </c>
      <c r="B352" s="304">
        <f t="shared" ca="1" si="152"/>
        <v>30.400000000000144</v>
      </c>
      <c r="D352" s="306">
        <f t="shared" ca="1" si="153"/>
        <v>-0.86023420435909903</v>
      </c>
      <c r="E352" s="307">
        <f t="shared" ca="1" si="154"/>
        <v>-2.6010047084208772</v>
      </c>
      <c r="F352" s="304">
        <f t="shared" ca="1" si="155"/>
        <v>2.7395671883669701</v>
      </c>
      <c r="G352" s="306">
        <f t="shared" ca="1" si="156"/>
        <v>11.845035859956047</v>
      </c>
      <c r="H352" s="307">
        <f t="shared" ca="1" si="157"/>
        <v>-100.24560411630327</v>
      </c>
      <c r="I352" s="304">
        <f t="shared" ca="1" si="158"/>
        <v>100.94298400169396</v>
      </c>
      <c r="J352" s="306">
        <f t="shared" ca="1" si="159"/>
        <v>704.94217884262196</v>
      </c>
      <c r="K352" s="307">
        <f t="shared" ca="1" si="160"/>
        <v>318.97370131819576</v>
      </c>
      <c r="L352" s="304">
        <f t="shared" ca="1" si="145"/>
        <v>773.74911802470751</v>
      </c>
      <c r="M352" s="306">
        <f t="shared" ca="1" si="161"/>
        <v>-1.4531815235144847</v>
      </c>
      <c r="N352" s="304">
        <f t="shared" ca="1" si="162"/>
        <v>-83.261168163770975</v>
      </c>
      <c r="P352" s="310">
        <f t="shared" ca="1" si="163"/>
        <v>23</v>
      </c>
      <c r="Q352" s="304">
        <f t="shared" ca="1" si="164"/>
        <v>0</v>
      </c>
      <c r="R352" s="306">
        <f t="shared" ca="1" si="165"/>
        <v>0</v>
      </c>
      <c r="S352" s="307">
        <f t="shared" ca="1" si="166"/>
        <v>5.083000000000002</v>
      </c>
      <c r="T352" s="304">
        <f t="shared" ca="1" si="146"/>
        <v>49.86423000000002</v>
      </c>
      <c r="U352" s="311">
        <f t="shared" ca="1" si="147"/>
        <v>0</v>
      </c>
      <c r="V352" s="306">
        <f t="shared" ca="1" si="148"/>
        <v>1.1865391220188017</v>
      </c>
      <c r="W352" s="304">
        <f t="shared" ca="1" si="149"/>
        <v>37.122548077158065</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2.4807552862010072</v>
      </c>
      <c r="AH352" s="304">
        <f t="shared" ca="1" si="173"/>
        <v>-7.260138841672334</v>
      </c>
    </row>
    <row r="353" spans="1:34" x14ac:dyDescent="0.2">
      <c r="A353" s="347">
        <f t="shared" ca="1" si="151"/>
        <v>0.1</v>
      </c>
      <c r="B353" s="304">
        <f t="shared" ca="1" si="152"/>
        <v>30.500000000000146</v>
      </c>
      <c r="D353" s="306">
        <f t="shared" ca="1" si="153"/>
        <v>-0.85699425317763978</v>
      </c>
      <c r="E353" s="307">
        <f t="shared" ca="1" si="154"/>
        <v>-2.5571805362426767</v>
      </c>
      <c r="F353" s="304">
        <f t="shared" ca="1" si="155"/>
        <v>2.6969633747824395</v>
      </c>
      <c r="G353" s="306">
        <f t="shared" ca="1" si="156"/>
        <v>11.759336434638284</v>
      </c>
      <c r="H353" s="307">
        <f t="shared" ca="1" si="157"/>
        <v>-100.50132216992753</v>
      </c>
      <c r="I353" s="304">
        <f t="shared" ca="1" si="158"/>
        <v>101.18694456937899</v>
      </c>
      <c r="J353" s="306">
        <f t="shared" ca="1" si="159"/>
        <v>706.12239745735167</v>
      </c>
      <c r="K353" s="307">
        <f t="shared" ca="1" si="160"/>
        <v>308.93635500388422</v>
      </c>
      <c r="L353" s="304">
        <f t="shared" ca="1" si="145"/>
        <v>770.74672340140637</v>
      </c>
      <c r="M353" s="306">
        <f t="shared" ca="1" si="161"/>
        <v>-1.4543191635306494</v>
      </c>
      <c r="N353" s="304">
        <f t="shared" ca="1" si="162"/>
        <v>-83.326350135302405</v>
      </c>
      <c r="P353" s="310">
        <f t="shared" ca="1" si="163"/>
        <v>23</v>
      </c>
      <c r="Q353" s="304">
        <f t="shared" ca="1" si="164"/>
        <v>0</v>
      </c>
      <c r="R353" s="306">
        <f t="shared" ca="1" si="165"/>
        <v>0</v>
      </c>
      <c r="S353" s="307">
        <f t="shared" ca="1" si="166"/>
        <v>5.083000000000002</v>
      </c>
      <c r="T353" s="304">
        <f t="shared" ca="1" si="146"/>
        <v>49.86423000000002</v>
      </c>
      <c r="U353" s="311">
        <f t="shared" ca="1" si="147"/>
        <v>0</v>
      </c>
      <c r="V353" s="306">
        <f t="shared" ca="1" si="148"/>
        <v>1.1877309842067125</v>
      </c>
      <c r="W353" s="304">
        <f t="shared" ca="1" si="149"/>
        <v>37.339671155737449</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2.4389508836523248</v>
      </c>
      <c r="AH353" s="304">
        <f t="shared" ca="1" si="173"/>
        <v>-7.3032752463423272</v>
      </c>
    </row>
    <row r="354" spans="1:34" x14ac:dyDescent="0.2">
      <c r="A354" s="347">
        <f t="shared" ca="1" si="151"/>
        <v>0.1</v>
      </c>
      <c r="B354" s="304">
        <f t="shared" ca="1" si="152"/>
        <v>30.600000000000147</v>
      </c>
      <c r="D354" s="306">
        <f t="shared" ca="1" si="153"/>
        <v>-0.85370674491627119</v>
      </c>
      <c r="E354" s="307">
        <f t="shared" ca="1" si="154"/>
        <v>-2.5137841729961981</v>
      </c>
      <c r="F354" s="304">
        <f t="shared" ca="1" si="155"/>
        <v>2.6547930380204243</v>
      </c>
      <c r="G354" s="306">
        <f t="shared" ca="1" si="156"/>
        <v>11.673965760146658</v>
      </c>
      <c r="H354" s="307">
        <f t="shared" ca="1" si="157"/>
        <v>-100.75270058722715</v>
      </c>
      <c r="I354" s="304">
        <f t="shared" ca="1" si="158"/>
        <v>101.42676250471825</v>
      </c>
      <c r="J354" s="306">
        <f t="shared" ca="1" si="159"/>
        <v>707.29406256709092</v>
      </c>
      <c r="K354" s="307">
        <f t="shared" ca="1" si="160"/>
        <v>298.87365386602647</v>
      </c>
      <c r="L354" s="304">
        <f t="shared" ca="1" si="145"/>
        <v>767.84787029586096</v>
      </c>
      <c r="M354" s="306">
        <f t="shared" ca="1" si="161"/>
        <v>-1.4554431856795764</v>
      </c>
      <c r="N354" s="304">
        <f t="shared" ca="1" si="162"/>
        <v>-83.390751860515152</v>
      </c>
      <c r="P354" s="310">
        <f t="shared" ca="1" si="163"/>
        <v>23</v>
      </c>
      <c r="Q354" s="304">
        <f t="shared" ca="1" si="164"/>
        <v>0</v>
      </c>
      <c r="R354" s="306">
        <f t="shared" ca="1" si="165"/>
        <v>0</v>
      </c>
      <c r="S354" s="307">
        <f t="shared" ca="1" si="166"/>
        <v>5.083000000000002</v>
      </c>
      <c r="T354" s="304">
        <f t="shared" ca="1" si="146"/>
        <v>49.86423000000002</v>
      </c>
      <c r="U354" s="311">
        <f t="shared" ca="1" si="147"/>
        <v>0</v>
      </c>
      <c r="V354" s="306">
        <f t="shared" ca="1" si="148"/>
        <v>1.1889270402654926</v>
      </c>
      <c r="W354" s="304">
        <f t="shared" ca="1" si="149"/>
        <v>37.55465437669951</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2.3975386275215236</v>
      </c>
      <c r="AH354" s="304">
        <f t="shared" ca="1" si="173"/>
        <v>-7.3459907841309136</v>
      </c>
    </row>
    <row r="355" spans="1:34" x14ac:dyDescent="0.2">
      <c r="A355" s="347">
        <f t="shared" ca="1" si="151"/>
        <v>0.1</v>
      </c>
      <c r="B355" s="304">
        <f t="shared" ca="1" si="152"/>
        <v>30.700000000000149</v>
      </c>
      <c r="D355" s="306">
        <f t="shared" ca="1" si="153"/>
        <v>-0.85037309621674839</v>
      </c>
      <c r="E355" s="307">
        <f t="shared" ca="1" si="154"/>
        <v>-2.470815723560678</v>
      </c>
      <c r="F355" s="304">
        <f t="shared" ca="1" si="155"/>
        <v>2.6130565900041156</v>
      </c>
      <c r="G355" s="306">
        <f t="shared" ca="1" si="156"/>
        <v>11.588928450524982</v>
      </c>
      <c r="H355" s="307">
        <f t="shared" ca="1" si="157"/>
        <v>-100.99978215958322</v>
      </c>
      <c r="I355" s="304">
        <f t="shared" ca="1" si="158"/>
        <v>101.66247714331307</v>
      </c>
      <c r="J355" s="306">
        <f t="shared" ca="1" si="159"/>
        <v>708.45720727762455</v>
      </c>
      <c r="K355" s="307">
        <f t="shared" ca="1" si="160"/>
        <v>288.78602972868595</v>
      </c>
      <c r="L355" s="304">
        <f t="shared" ca="1" si="145"/>
        <v>765.05489052097994</v>
      </c>
      <c r="M355" s="306">
        <f t="shared" ca="1" si="161"/>
        <v>-1.456553828109838</v>
      </c>
      <c r="N355" s="304">
        <f t="shared" ca="1" si="162"/>
        <v>-83.454386984317296</v>
      </c>
      <c r="P355" s="310">
        <f t="shared" ca="1" si="163"/>
        <v>23</v>
      </c>
      <c r="Q355" s="304">
        <f t="shared" ca="1" si="164"/>
        <v>0</v>
      </c>
      <c r="R355" s="306">
        <f t="shared" ca="1" si="165"/>
        <v>0</v>
      </c>
      <c r="S355" s="307">
        <f t="shared" ca="1" si="166"/>
        <v>5.083000000000002</v>
      </c>
      <c r="T355" s="304">
        <f t="shared" ca="1" si="146"/>
        <v>49.86423000000002</v>
      </c>
      <c r="U355" s="311">
        <f t="shared" ca="1" si="147"/>
        <v>0</v>
      </c>
      <c r="V355" s="306">
        <f t="shared" ca="1" si="148"/>
        <v>1.1901272495161337</v>
      </c>
      <c r="W355" s="304">
        <f t="shared" ca="1" si="149"/>
        <v>37.767497822945863</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2.3565193691597832</v>
      </c>
      <c r="AH355" s="304">
        <f t="shared" ca="1" si="173"/>
        <v>-7.3882853387171936</v>
      </c>
    </row>
    <row r="356" spans="1:34" x14ac:dyDescent="0.2">
      <c r="A356" s="347">
        <f t="shared" ca="1" si="151"/>
        <v>0.1</v>
      </c>
      <c r="B356" s="304">
        <f t="shared" ca="1" si="152"/>
        <v>30.80000000000015</v>
      </c>
      <c r="D356" s="306">
        <f t="shared" ca="1" si="153"/>
        <v>-0.84699470831129031</v>
      </c>
      <c r="E356" s="307">
        <f t="shared" ca="1" si="154"/>
        <v>-2.4282751584867359</v>
      </c>
      <c r="F356" s="304">
        <f t="shared" ca="1" si="155"/>
        <v>2.5717543197652279</v>
      </c>
      <c r="G356" s="306">
        <f t="shared" ca="1" si="156"/>
        <v>11.504228979693853</v>
      </c>
      <c r="H356" s="307">
        <f t="shared" ca="1" si="157"/>
        <v>-101.24260967543189</v>
      </c>
      <c r="I356" s="304">
        <f t="shared" ca="1" si="158"/>
        <v>101.8941278892414</v>
      </c>
      <c r="J356" s="306">
        <f t="shared" ca="1" si="159"/>
        <v>709.6118651491355</v>
      </c>
      <c r="K356" s="307">
        <f t="shared" ca="1" si="160"/>
        <v>278.67391013693521</v>
      </c>
      <c r="L356" s="304">
        <f t="shared" ca="1" si="145"/>
        <v>762.37008555651209</v>
      </c>
      <c r="M356" s="306">
        <f t="shared" ca="1" si="161"/>
        <v>-1.4576513230632651</v>
      </c>
      <c r="N356" s="304">
        <f t="shared" ca="1" si="162"/>
        <v>-83.517268813185567</v>
      </c>
      <c r="P356" s="310">
        <f t="shared" ca="1" si="163"/>
        <v>23</v>
      </c>
      <c r="Q356" s="304">
        <f t="shared" ca="1" si="164"/>
        <v>0</v>
      </c>
      <c r="R356" s="306">
        <f t="shared" ca="1" si="165"/>
        <v>0</v>
      </c>
      <c r="S356" s="307">
        <f t="shared" ca="1" si="166"/>
        <v>5.083000000000002</v>
      </c>
      <c r="T356" s="304">
        <f t="shared" ca="1" si="146"/>
        <v>49.86423000000002</v>
      </c>
      <c r="U356" s="311">
        <f t="shared" ca="1" si="147"/>
        <v>0</v>
      </c>
      <c r="V356" s="306">
        <f t="shared" ca="1" si="148"/>
        <v>1.1913315716372266</v>
      </c>
      <c r="W356" s="304">
        <f t="shared" ca="1" si="149"/>
        <v>37.978202233902685</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2.315893804419078</v>
      </c>
      <c r="AH356" s="304">
        <f t="shared" ca="1" si="173"/>
        <v>-7.4301589264107513</v>
      </c>
    </row>
    <row r="357" spans="1:34" x14ac:dyDescent="0.2">
      <c r="A357" s="347">
        <f t="shared" ca="1" si="151"/>
        <v>0.1</v>
      </c>
      <c r="B357" s="304">
        <f t="shared" ca="1" si="152"/>
        <v>30.900000000000151</v>
      </c>
      <c r="D357" s="306">
        <f t="shared" ca="1" si="153"/>
        <v>-0.84357296677002691</v>
      </c>
      <c r="E357" s="307">
        <f t="shared" ca="1" si="154"/>
        <v>-2.3861623175100748</v>
      </c>
      <c r="F357" s="304">
        <f t="shared" ca="1" si="155"/>
        <v>2.5308863972470665</v>
      </c>
      <c r="G357" s="306">
        <f t="shared" ca="1" si="156"/>
        <v>11.419871683016851</v>
      </c>
      <c r="H357" s="307">
        <f t="shared" ca="1" si="157"/>
        <v>-101.4812259071829</v>
      </c>
      <c r="I357" s="304">
        <f t="shared" ca="1" si="158"/>
        <v>102.12175419998063</v>
      </c>
      <c r="J357" s="306">
        <f t="shared" ca="1" si="159"/>
        <v>710.75807018227101</v>
      </c>
      <c r="K357" s="307">
        <f t="shared" ca="1" si="160"/>
        <v>268.53771835780447</v>
      </c>
      <c r="L357" s="304">
        <f t="shared" ca="1" si="145"/>
        <v>759.7957228821715</v>
      </c>
      <c r="M357" s="306">
        <f t="shared" ca="1" si="161"/>
        <v>-1.4587358970580269</v>
      </c>
      <c r="N357" s="304">
        <f t="shared" ca="1" si="162"/>
        <v>-83.579410325655061</v>
      </c>
      <c r="P357" s="310">
        <f t="shared" ca="1" si="163"/>
        <v>23</v>
      </c>
      <c r="Q357" s="304">
        <f t="shared" ca="1" si="164"/>
        <v>0</v>
      </c>
      <c r="R357" s="306">
        <f t="shared" ca="1" si="165"/>
        <v>0</v>
      </c>
      <c r="S357" s="307">
        <f t="shared" ca="1" si="166"/>
        <v>5.083000000000002</v>
      </c>
      <c r="T357" s="304">
        <f t="shared" ca="1" si="146"/>
        <v>49.86423000000002</v>
      </c>
      <c r="U357" s="311">
        <f t="shared" ca="1" si="147"/>
        <v>0</v>
      </c>
      <c r="V357" s="306">
        <f t="shared" ca="1" si="148"/>
        <v>1.1925399666656404</v>
      </c>
      <c r="W357" s="304">
        <f t="shared" ca="1" si="149"/>
        <v>38.186768988005596</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2.2756624779707</v>
      </c>
      <c r="AH357" s="304">
        <f t="shared" ca="1" si="173"/>
        <v>-7.4716116926820124</v>
      </c>
    </row>
    <row r="358" spans="1:34" x14ac:dyDescent="0.2">
      <c r="A358" s="347">
        <f t="shared" ca="1" si="151"/>
        <v>0.1</v>
      </c>
      <c r="B358" s="304">
        <f t="shared" ca="1" si="152"/>
        <v>31.000000000000153</v>
      </c>
      <c r="D358" s="306">
        <f t="shared" ca="1" si="153"/>
        <v>-0.84010924126640141</v>
      </c>
      <c r="E358" s="307">
        <f t="shared" ca="1" si="154"/>
        <v>-2.3444769130413388</v>
      </c>
      <c r="F358" s="304">
        <f t="shared" ca="1" si="155"/>
        <v>2.4904528770978693</v>
      </c>
      <c r="G358" s="306">
        <f t="shared" ca="1" si="156"/>
        <v>11.335860758890211</v>
      </c>
      <c r="H358" s="307">
        <f t="shared" ca="1" si="157"/>
        <v>-101.71567359848704</v>
      </c>
      <c r="I358" s="304">
        <f t="shared" ca="1" si="158"/>
        <v>102.34539557175448</v>
      </c>
      <c r="J358" s="306">
        <f t="shared" ca="1" si="159"/>
        <v>711.89585680436642</v>
      </c>
      <c r="K358" s="307">
        <f t="shared" ca="1" si="160"/>
        <v>258.37787338252099</v>
      </c>
      <c r="L358" s="304">
        <f t="shared" ca="1" si="145"/>
        <v>757.33403223999983</v>
      </c>
      <c r="M358" s="306">
        <f t="shared" ca="1" si="161"/>
        <v>-1.4598077710650588</v>
      </c>
      <c r="N358" s="304">
        <f t="shared" ca="1" si="162"/>
        <v>-83.640824182427764</v>
      </c>
      <c r="P358" s="310">
        <f t="shared" ca="1" si="163"/>
        <v>23</v>
      </c>
      <c r="Q358" s="304">
        <f t="shared" ca="1" si="164"/>
        <v>0</v>
      </c>
      <c r="R358" s="306">
        <f t="shared" ca="1" si="165"/>
        <v>0</v>
      </c>
      <c r="S358" s="307">
        <f t="shared" ca="1" si="166"/>
        <v>5.083000000000002</v>
      </c>
      <c r="T358" s="304">
        <f t="shared" ca="1" si="146"/>
        <v>49.86423000000002</v>
      </c>
      <c r="U358" s="311">
        <f t="shared" ca="1" si="147"/>
        <v>0</v>
      </c>
      <c r="V358" s="306">
        <f t="shared" ca="1" si="148"/>
        <v>1.1937523949970887</v>
      </c>
      <c r="W358" s="304">
        <f t="shared" ca="1" si="149"/>
        <v>38.393200085316188</v>
      </c>
      <c r="Y358" s="314" t="str">
        <f t="shared" ca="1" si="167"/>
        <v/>
      </c>
      <c r="Z358" s="315" t="str">
        <f t="shared" ca="1" si="168"/>
        <v/>
      </c>
      <c r="AA358" s="316" t="str">
        <f t="shared" ca="1" si="169"/>
        <v/>
      </c>
      <c r="AC358" s="310">
        <f t="shared" ca="1" si="170"/>
        <v>31.000000000000153</v>
      </c>
      <c r="AD358" s="323">
        <f t="shared" ca="1" si="171"/>
        <v>711.89585680436642</v>
      </c>
      <c r="AE358" s="324" t="e">
        <f t="shared" ca="1" si="150"/>
        <v>#N/A</v>
      </c>
      <c r="AG358" s="306">
        <f t="shared" ca="1" si="172"/>
        <v>2.2358257875635612</v>
      </c>
      <c r="AH358" s="304">
        <f t="shared" ca="1" si="173"/>
        <v>-7.5126439087164236</v>
      </c>
    </row>
    <row r="359" spans="1:34" x14ac:dyDescent="0.2">
      <c r="A359" s="347">
        <f t="shared" ca="1" si="151"/>
        <v>0.1</v>
      </c>
      <c r="B359" s="304">
        <f t="shared" ca="1" si="152"/>
        <v>31.100000000000154</v>
      </c>
      <c r="D359" s="306">
        <f t="shared" ca="1" si="153"/>
        <v>-0.83660488536010735</v>
      </c>
      <c r="E359" s="307">
        <f t="shared" ca="1" si="154"/>
        <v>-2.3032185336299742</v>
      </c>
      <c r="F359" s="304">
        <f t="shared" ca="1" si="155"/>
        <v>2.4504537024528759</v>
      </c>
      <c r="G359" s="306">
        <f t="shared" ca="1" si="156"/>
        <v>11.252200270354201</v>
      </c>
      <c r="H359" s="307">
        <f t="shared" ca="1" si="157"/>
        <v>-101.94599545185004</v>
      </c>
      <c r="I359" s="304">
        <f t="shared" ca="1" si="158"/>
        <v>102.56509152529814</v>
      </c>
      <c r="J359" s="306">
        <f t="shared" ca="1" si="159"/>
        <v>713.02525985582861</v>
      </c>
      <c r="K359" s="307">
        <f t="shared" ca="1" si="160"/>
        <v>248.19478993000413</v>
      </c>
      <c r="L359" s="304">
        <f t="shared" ca="1" si="145"/>
        <v>754.9872018391244</v>
      </c>
      <c r="M359" s="306">
        <f t="shared" ca="1" si="161"/>
        <v>-1.4608671606781207</v>
      </c>
      <c r="N359" s="304">
        <f t="shared" ca="1" si="162"/>
        <v>-83.701522736116218</v>
      </c>
      <c r="P359" s="310">
        <f t="shared" ca="1" si="163"/>
        <v>23</v>
      </c>
      <c r="Q359" s="304">
        <f t="shared" ca="1" si="164"/>
        <v>0</v>
      </c>
      <c r="R359" s="306">
        <f t="shared" ca="1" si="165"/>
        <v>0</v>
      </c>
      <c r="S359" s="307">
        <f t="shared" ca="1" si="166"/>
        <v>5.083000000000002</v>
      </c>
      <c r="T359" s="304">
        <f t="shared" ca="1" si="146"/>
        <v>49.86423000000002</v>
      </c>
      <c r="U359" s="311">
        <f t="shared" ca="1" si="147"/>
        <v>0</v>
      </c>
      <c r="V359" s="306">
        <f t="shared" ca="1" si="148"/>
        <v>1.1949688173865791</v>
      </c>
      <c r="W359" s="304">
        <f t="shared" ca="1" si="149"/>
        <v>38.597498130279604</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2.196383988221946</v>
      </c>
      <c r="AH359" s="304">
        <f t="shared" ca="1" si="173"/>
        <v>-7.5532559679945255</v>
      </c>
    </row>
    <row r="360" spans="1:34" x14ac:dyDescent="0.2">
      <c r="A360" s="347">
        <f t="shared" ca="1" si="151"/>
        <v>0.1</v>
      </c>
      <c r="B360" s="304">
        <f t="shared" ca="1" si="152"/>
        <v>31.200000000000156</v>
      </c>
      <c r="D360" s="306">
        <f t="shared" ca="1" si="153"/>
        <v>-0.83306123629705608</v>
      </c>
      <c r="E360" s="307">
        <f t="shared" ca="1" si="154"/>
        <v>-2.2623866474002181</v>
      </c>
      <c r="F360" s="304">
        <f t="shared" ca="1" si="155"/>
        <v>2.4108887087038213</v>
      </c>
      <c r="G360" s="306">
        <f t="shared" ca="1" si="156"/>
        <v>11.168894146724496</v>
      </c>
      <c r="H360" s="307">
        <f t="shared" ca="1" si="157"/>
        <v>-102.17223411659006</v>
      </c>
      <c r="I360" s="304">
        <f t="shared" ca="1" si="158"/>
        <v>102.78088159203553</v>
      </c>
      <c r="J360" s="306">
        <f t="shared" ca="1" si="159"/>
        <v>714.14631457668258</v>
      </c>
      <c r="K360" s="307">
        <f t="shared" ca="1" si="160"/>
        <v>237.98887845158214</v>
      </c>
      <c r="L360" s="304">
        <f t="shared" ca="1" si="145"/>
        <v>752.75737451724774</v>
      </c>
      <c r="M360" s="306">
        <f t="shared" ca="1" si="161"/>
        <v>-1.4619142762777428</v>
      </c>
      <c r="N360" s="304">
        <f t="shared" ca="1" si="162"/>
        <v>-83.761518040636872</v>
      </c>
      <c r="P360" s="310">
        <f t="shared" ca="1" si="163"/>
        <v>23</v>
      </c>
      <c r="Q360" s="304">
        <f t="shared" ca="1" si="164"/>
        <v>0</v>
      </c>
      <c r="R360" s="306">
        <f t="shared" ca="1" si="165"/>
        <v>0</v>
      </c>
      <c r="S360" s="307">
        <f t="shared" ca="1" si="166"/>
        <v>5.083000000000002</v>
      </c>
      <c r="T360" s="304">
        <f t="shared" ca="1" si="146"/>
        <v>49.86423000000002</v>
      </c>
      <c r="U360" s="311">
        <f t="shared" ca="1" si="147"/>
        <v>0</v>
      </c>
      <c r="V360" s="306">
        <f t="shared" ca="1" si="148"/>
        <v>1.1961891949487529</v>
      </c>
      <c r="W360" s="304">
        <f t="shared" ca="1" si="149"/>
        <v>38.799666314632375</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2.1573371963825423</v>
      </c>
      <c r="AH360" s="304">
        <f t="shared" ca="1" si="173"/>
        <v>-7.5934483828997816</v>
      </c>
    </row>
    <row r="361" spans="1:34" x14ac:dyDescent="0.2">
      <c r="A361" s="347">
        <f t="shared" ca="1" si="151"/>
        <v>0.1</v>
      </c>
      <c r="B361" s="304">
        <f t="shared" ca="1" si="152"/>
        <v>31.300000000000157</v>
      </c>
      <c r="D361" s="306">
        <f t="shared" ca="1" si="153"/>
        <v>-0.82947961482598187</v>
      </c>
      <c r="E361" s="307">
        <f t="shared" ca="1" si="154"/>
        <v>-2.2219806054573619</v>
      </c>
      <c r="F361" s="304">
        <f t="shared" ca="1" si="155"/>
        <v>2.3717576272546324</v>
      </c>
      <c r="G361" s="306">
        <f t="shared" ca="1" si="156"/>
        <v>11.085946185241898</v>
      </c>
      <c r="H361" s="307">
        <f t="shared" ca="1" si="157"/>
        <v>-102.3944321771358</v>
      </c>
      <c r="I361" s="304">
        <f t="shared" ca="1" si="158"/>
        <v>102.99280530066235</v>
      </c>
      <c r="J361" s="306">
        <f t="shared" ca="1" si="159"/>
        <v>715.25905659328089</v>
      </c>
      <c r="K361" s="307">
        <f t="shared" ca="1" si="160"/>
        <v>227.76054513689584</v>
      </c>
      <c r="L361" s="304">
        <f t="shared" ca="1" si="145"/>
        <v>750.6466438743106</v>
      </c>
      <c r="M361" s="306">
        <f t="shared" ca="1" si="161"/>
        <v>-1.4629493231893156</v>
      </c>
      <c r="N361" s="304">
        <f t="shared" ca="1" si="162"/>
        <v>-83.82082186026804</v>
      </c>
      <c r="P361" s="310">
        <f t="shared" ca="1" si="163"/>
        <v>23</v>
      </c>
      <c r="Q361" s="304">
        <f t="shared" ca="1" si="164"/>
        <v>0</v>
      </c>
      <c r="R361" s="306">
        <f t="shared" ca="1" si="165"/>
        <v>0</v>
      </c>
      <c r="S361" s="307">
        <f t="shared" ca="1" si="166"/>
        <v>5.083000000000002</v>
      </c>
      <c r="T361" s="304">
        <f t="shared" ca="1" si="146"/>
        <v>49.86423000000002</v>
      </c>
      <c r="U361" s="311">
        <f t="shared" ca="1" si="147"/>
        <v>0</v>
      </c>
      <c r="V361" s="306">
        <f t="shared" ca="1" si="148"/>
        <v>1.197413489158119</v>
      </c>
      <c r="W361" s="304">
        <f t="shared" ca="1" si="149"/>
        <v>38.999708400468862</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2.1186853939704777</v>
      </c>
      <c r="AH361" s="304">
        <f t="shared" ca="1" si="173"/>
        <v>-7.6332217813559629</v>
      </c>
    </row>
    <row r="362" spans="1:34" x14ac:dyDescent="0.2">
      <c r="A362" s="347">
        <f t="shared" ca="1" si="151"/>
        <v>0.1</v>
      </c>
      <c r="B362" s="304">
        <f t="shared" ca="1" si="152"/>
        <v>31.400000000000158</v>
      </c>
      <c r="D362" s="306">
        <f t="shared" ca="1" si="153"/>
        <v>-0.82586132503118304</v>
      </c>
      <c r="E362" s="307">
        <f t="shared" ca="1" si="154"/>
        <v>-2.1819996452625938</v>
      </c>
      <c r="F362" s="304">
        <f t="shared" ca="1" si="155"/>
        <v>2.3330600892622435</v>
      </c>
      <c r="G362" s="306">
        <f t="shared" ca="1" si="156"/>
        <v>11.003360052738779</v>
      </c>
      <c r="H362" s="307">
        <f t="shared" ca="1" si="157"/>
        <v>-102.61263214166206</v>
      </c>
      <c r="I362" s="304">
        <f t="shared" ca="1" si="158"/>
        <v>103.20090216412967</v>
      </c>
      <c r="J362" s="306">
        <f t="shared" ca="1" si="159"/>
        <v>716.36352190517994</v>
      </c>
      <c r="K362" s="307">
        <f t="shared" ca="1" si="160"/>
        <v>217.51019192095595</v>
      </c>
      <c r="L362" s="304">
        <f t="shared" ca="1" si="145"/>
        <v>748.65705039482816</v>
      </c>
      <c r="M362" s="306">
        <f t="shared" ca="1" si="161"/>
        <v>-1.4639725018355614</v>
      </c>
      <c r="N362" s="304">
        <f t="shared" ca="1" si="162"/>
        <v>-83.879445678385835</v>
      </c>
      <c r="P362" s="310">
        <f t="shared" ca="1" si="163"/>
        <v>23</v>
      </c>
      <c r="Q362" s="304">
        <f t="shared" ca="1" si="164"/>
        <v>0</v>
      </c>
      <c r="R362" s="306">
        <f t="shared" ca="1" si="165"/>
        <v>0</v>
      </c>
      <c r="S362" s="307">
        <f t="shared" ca="1" si="166"/>
        <v>5.083000000000002</v>
      </c>
      <c r="T362" s="304">
        <f t="shared" ca="1" si="146"/>
        <v>49.86423000000002</v>
      </c>
      <c r="U362" s="311">
        <f t="shared" ca="1" si="147"/>
        <v>0</v>
      </c>
      <c r="V362" s="306">
        <f t="shared" ca="1" si="148"/>
        <v>1.1986416618491782</v>
      </c>
      <c r="W362" s="304">
        <f t="shared" ca="1" si="149"/>
        <v>39.197628703474741</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2.0804284324142852</v>
      </c>
      <c r="AH362" s="304">
        <f t="shared" ca="1" si="173"/>
        <v>-7.6725769034957398</v>
      </c>
    </row>
    <row r="363" spans="1:34" x14ac:dyDescent="0.2">
      <c r="A363" s="347">
        <f t="shared" ca="1" si="151"/>
        <v>0.1</v>
      </c>
      <c r="B363" s="304">
        <f t="shared" ca="1" si="152"/>
        <v>31.50000000000016</v>
      </c>
      <c r="D363" s="306">
        <f t="shared" ca="1" si="153"/>
        <v>-0.82220765418098052</v>
      </c>
      <c r="E363" s="307">
        <f t="shared" ca="1" si="154"/>
        <v>-2.142442893974736</v>
      </c>
      <c r="F363" s="304">
        <f t="shared" ca="1" si="155"/>
        <v>2.2947956293614977</v>
      </c>
      <c r="G363" s="306">
        <f t="shared" ca="1" si="156"/>
        <v>10.921139287320681</v>
      </c>
      <c r="H363" s="307">
        <f t="shared" ca="1" si="157"/>
        <v>-102.82687643105953</v>
      </c>
      <c r="I363" s="304">
        <f t="shared" ca="1" si="158"/>
        <v>103.40521166702115</v>
      </c>
      <c r="J363" s="306">
        <f t="shared" ca="1" si="159"/>
        <v>717.4597468721829</v>
      </c>
      <c r="K363" s="307">
        <f t="shared" ca="1" si="160"/>
        <v>207.23821649231988</v>
      </c>
      <c r="L363" s="304">
        <f t="shared" ca="1" si="145"/>
        <v>746.79057757634723</v>
      </c>
      <c r="M363" s="306">
        <f t="shared" ca="1" si="161"/>
        <v>-1.4649840078836169</v>
      </c>
      <c r="N363" s="304">
        <f t="shared" ca="1" si="162"/>
        <v>-83.937400705891378</v>
      </c>
      <c r="P363" s="310">
        <f t="shared" ca="1" si="163"/>
        <v>23</v>
      </c>
      <c r="Q363" s="304">
        <f t="shared" ca="1" si="164"/>
        <v>0</v>
      </c>
      <c r="R363" s="306">
        <f t="shared" ca="1" si="165"/>
        <v>0</v>
      </c>
      <c r="S363" s="307">
        <f t="shared" ca="1" si="166"/>
        <v>5.083000000000002</v>
      </c>
      <c r="T363" s="304">
        <f t="shared" ca="1" si="146"/>
        <v>49.86423000000002</v>
      </c>
      <c r="U363" s="311">
        <f t="shared" ca="1" si="147"/>
        <v>0</v>
      </c>
      <c r="V363" s="306">
        <f t="shared" ca="1" si="148"/>
        <v>1.1998736752164487</v>
      </c>
      <c r="W363" s="304">
        <f t="shared" ca="1" si="149"/>
        <v>39.393432076334996</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2.0425660365994744</v>
      </c>
      <c r="AH363" s="304">
        <f t="shared" ca="1" si="173"/>
        <v>-7.7115145983621343</v>
      </c>
    </row>
    <row r="364" spans="1:34" x14ac:dyDescent="0.2">
      <c r="A364" s="347">
        <f t="shared" ca="1" si="151"/>
        <v>0.1</v>
      </c>
      <c r="B364" s="304">
        <f t="shared" ca="1" si="152"/>
        <v>31.600000000000161</v>
      </c>
      <c r="D364" s="306">
        <f t="shared" ca="1" si="153"/>
        <v>-0.81851987259144032</v>
      </c>
      <c r="E364" s="307">
        <f t="shared" ca="1" si="154"/>
        <v>-2.1033093717573781</v>
      </c>
      <c r="F364" s="304">
        <f t="shared" ca="1" si="155"/>
        <v>2.2569636893732969</v>
      </c>
      <c r="G364" s="306">
        <f t="shared" ca="1" si="156"/>
        <v>10.839287300061537</v>
      </c>
      <c r="H364" s="307">
        <f t="shared" ca="1" si="157"/>
        <v>-103.03720736823527</v>
      </c>
      <c r="I364" s="304">
        <f t="shared" ca="1" si="158"/>
        <v>103.60577325331823</v>
      </c>
      <c r="J364" s="306">
        <f t="shared" ca="1" si="159"/>
        <v>718.547768201552</v>
      </c>
      <c r="K364" s="307">
        <f t="shared" ca="1" si="160"/>
        <v>196.94501230235514</v>
      </c>
      <c r="L364" s="304">
        <f t="shared" ca="1" si="145"/>
        <v>745.04914808233036</v>
      </c>
      <c r="M364" s="306">
        <f t="shared" ca="1" si="161"/>
        <v>-1.4659840323869433</v>
      </c>
      <c r="N364" s="304">
        <f t="shared" ca="1" si="162"/>
        <v>-83.994697889341637</v>
      </c>
      <c r="P364" s="310">
        <f t="shared" ca="1" si="163"/>
        <v>23</v>
      </c>
      <c r="Q364" s="304">
        <f t="shared" ca="1" si="164"/>
        <v>0</v>
      </c>
      <c r="R364" s="306">
        <f t="shared" ca="1" si="165"/>
        <v>0</v>
      </c>
      <c r="S364" s="307">
        <f t="shared" ca="1" si="166"/>
        <v>5.083000000000002</v>
      </c>
      <c r="T364" s="304">
        <f t="shared" ca="1" si="146"/>
        <v>49.86423000000002</v>
      </c>
      <c r="U364" s="311">
        <f t="shared" ca="1" si="147"/>
        <v>0</v>
      </c>
      <c r="V364" s="306">
        <f t="shared" ca="1" si="148"/>
        <v>1.2011094918143876</v>
      </c>
      <c r="W364" s="304">
        <f t="shared" ca="1" si="149"/>
        <v>39.587123892323397</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2.005097808760639</v>
      </c>
      <c r="AH364" s="304">
        <f t="shared" ca="1" si="173"/>
        <v>-7.7500358206443005</v>
      </c>
    </row>
    <row r="365" spans="1:34" x14ac:dyDescent="0.2">
      <c r="A365" s="347">
        <f t="shared" ca="1" si="151"/>
        <v>0.1</v>
      </c>
      <c r="B365" s="304">
        <f t="shared" ca="1" si="152"/>
        <v>31.700000000000163</v>
      </c>
      <c r="D365" s="306">
        <f t="shared" ca="1" si="153"/>
        <v>-0.81479923350492522</v>
      </c>
      <c r="E365" s="307">
        <f t="shared" ca="1" si="154"/>
        <v>-2.0645979950499607</v>
      </c>
      <c r="F365" s="304">
        <f t="shared" ca="1" si="155"/>
        <v>2.219563621995218</v>
      </c>
      <c r="G365" s="306">
        <f t="shared" ca="1" si="156"/>
        <v>10.757807376711044</v>
      </c>
      <c r="H365" s="307">
        <f t="shared" ca="1" si="157"/>
        <v>-103.24366716774027</v>
      </c>
      <c r="I365" s="304">
        <f t="shared" ca="1" si="158"/>
        <v>103.80262631454731</v>
      </c>
      <c r="J365" s="306">
        <f t="shared" ca="1" si="159"/>
        <v>719.6276229353906</v>
      </c>
      <c r="K365" s="307">
        <f t="shared" ca="1" si="160"/>
        <v>186.63096857555635</v>
      </c>
      <c r="L365" s="304">
        <f t="shared" ca="1" si="145"/>
        <v>743.43461993849269</v>
      </c>
      <c r="M365" s="306">
        <f t="shared" ca="1" si="161"/>
        <v>-1.466972761922275</v>
      </c>
      <c r="N365" s="304">
        <f t="shared" ca="1" si="162"/>
        <v>-84.051347918796068</v>
      </c>
      <c r="P365" s="310">
        <f t="shared" ca="1" si="163"/>
        <v>23</v>
      </c>
      <c r="Q365" s="304">
        <f t="shared" ca="1" si="164"/>
        <v>0</v>
      </c>
      <c r="R365" s="306">
        <f t="shared" ca="1" si="165"/>
        <v>0</v>
      </c>
      <c r="S365" s="307">
        <f t="shared" ca="1" si="166"/>
        <v>5.083000000000002</v>
      </c>
      <c r="T365" s="304">
        <f t="shared" ca="1" si="146"/>
        <v>49.86423000000002</v>
      </c>
      <c r="U365" s="311">
        <f t="shared" ca="1" si="147"/>
        <v>0</v>
      </c>
      <c r="V365" s="306">
        <f t="shared" ca="1" si="148"/>
        <v>1.2023490745572205</v>
      </c>
      <c r="W365" s="304">
        <f t="shared" ca="1" si="149"/>
        <v>39.778710029080692</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1.9680232323119631</v>
      </c>
      <c r="AH365" s="304">
        <f t="shared" ca="1" si="173"/>
        <v>-7.7881416274490229</v>
      </c>
    </row>
    <row r="366" spans="1:34" x14ac:dyDescent="0.2">
      <c r="A366" s="347">
        <f t="shared" ca="1" si="151"/>
        <v>0.1</v>
      </c>
      <c r="B366" s="304">
        <f t="shared" ca="1" si="152"/>
        <v>31.800000000000164</v>
      </c>
      <c r="D366" s="306">
        <f t="shared" ca="1" si="153"/>
        <v>-0.81104697298301964</v>
      </c>
      <c r="E366" s="307">
        <f t="shared" ca="1" si="154"/>
        <v>-2.0263075798014283</v>
      </c>
      <c r="F366" s="304">
        <f t="shared" ca="1" si="155"/>
        <v>2.1825946944739054</v>
      </c>
      <c r="G366" s="306">
        <f t="shared" ca="1" si="156"/>
        <v>10.676702679412742</v>
      </c>
      <c r="H366" s="307">
        <f t="shared" ca="1" si="157"/>
        <v>-103.44629792572042</v>
      </c>
      <c r="I366" s="304">
        <f t="shared" ca="1" si="158"/>
        <v>103.99581017830232</v>
      </c>
      <c r="J366" s="306">
        <f t="shared" ca="1" si="159"/>
        <v>720.69934843819681</v>
      </c>
      <c r="K366" s="307">
        <f t="shared" ca="1" si="160"/>
        <v>176.29647032088332</v>
      </c>
      <c r="L366" s="304">
        <f t="shared" ca="1" si="145"/>
        <v>741.94878279221109</v>
      </c>
      <c r="M366" s="306">
        <f t="shared" ca="1" si="161"/>
        <v>-1.467950378721804</v>
      </c>
      <c r="N366" s="304">
        <f t="shared" ca="1" si="162"/>
        <v>-84.107361235390172</v>
      </c>
      <c r="P366" s="310">
        <f t="shared" ca="1" si="163"/>
        <v>23</v>
      </c>
      <c r="Q366" s="304">
        <f t="shared" ca="1" si="164"/>
        <v>0</v>
      </c>
      <c r="R366" s="306">
        <f t="shared" ca="1" si="165"/>
        <v>0</v>
      </c>
      <c r="S366" s="307">
        <f t="shared" ca="1" si="166"/>
        <v>5.083000000000002</v>
      </c>
      <c r="T366" s="304">
        <f t="shared" ca="1" si="146"/>
        <v>49.86423000000002</v>
      </c>
      <c r="U366" s="311">
        <f t="shared" ca="1" si="147"/>
        <v>0</v>
      </c>
      <c r="V366" s="306">
        <f t="shared" ca="1" si="148"/>
        <v>1.2035923867186666</v>
      </c>
      <c r="W366" s="304">
        <f t="shared" ca="1" si="149"/>
        <v>39.968196852586942</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1.931341675615931</v>
      </c>
      <c r="AH366" s="304">
        <f t="shared" ca="1" si="173"/>
        <v>-7.8258331751093202</v>
      </c>
    </row>
    <row r="367" spans="1:34" x14ac:dyDescent="0.2">
      <c r="A367" s="347">
        <f t="shared" ca="1" si="151"/>
        <v>0.1</v>
      </c>
      <c r="B367" s="304">
        <f t="shared" ca="1" si="152"/>
        <v>31.900000000000166</v>
      </c>
      <c r="D367" s="306">
        <f t="shared" ca="1" si="153"/>
        <v>-0.80726430981340214</v>
      </c>
      <c r="E367" s="307">
        <f t="shared" ca="1" si="154"/>
        <v>-1.9884368446652783</v>
      </c>
      <c r="F367" s="304">
        <f t="shared" ca="1" si="155"/>
        <v>2.1460560922587546</v>
      </c>
      <c r="G367" s="306">
        <f t="shared" ca="1" si="156"/>
        <v>10.595976248431402</v>
      </c>
      <c r="H367" s="307">
        <f t="shared" ca="1" si="157"/>
        <v>-103.64514161018694</v>
      </c>
      <c r="I367" s="304">
        <f t="shared" ca="1" si="158"/>
        <v>104.18536409713711</v>
      </c>
      <c r="J367" s="306">
        <f t="shared" ca="1" si="159"/>
        <v>721.76298238458901</v>
      </c>
      <c r="K367" s="307">
        <f t="shared" ca="1" si="160"/>
        <v>165.94189834408795</v>
      </c>
      <c r="L367" s="304">
        <f t="shared" ca="1" si="145"/>
        <v>740.59335425504332</v>
      </c>
      <c r="M367" s="306">
        <f t="shared" ca="1" si="161"/>
        <v>-1.4689170608007891</v>
      </c>
      <c r="N367" s="304">
        <f t="shared" ca="1" si="162"/>
        <v>-84.162748038646953</v>
      </c>
      <c r="P367" s="310">
        <f t="shared" ca="1" si="163"/>
        <v>23</v>
      </c>
      <c r="Q367" s="304">
        <f t="shared" ca="1" si="164"/>
        <v>0</v>
      </c>
      <c r="R367" s="306">
        <f t="shared" ca="1" si="165"/>
        <v>0</v>
      </c>
      <c r="S367" s="307">
        <f t="shared" ca="1" si="166"/>
        <v>5.083000000000002</v>
      </c>
      <c r="T367" s="304">
        <f t="shared" ca="1" si="146"/>
        <v>49.86423000000002</v>
      </c>
      <c r="U367" s="311">
        <f t="shared" ca="1" si="147"/>
        <v>0</v>
      </c>
      <c r="V367" s="306">
        <f t="shared" ca="1" si="148"/>
        <v>1.2048393919315816</v>
      </c>
      <c r="W367" s="304">
        <f t="shared" ca="1" si="149"/>
        <v>40.155591201334772</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1.8950523956902927</v>
      </c>
      <c r="AH367" s="304">
        <f t="shared" ca="1" si="173"/>
        <v>-7.8631117160312662</v>
      </c>
    </row>
    <row r="368" spans="1:34" x14ac:dyDescent="0.2">
      <c r="A368" s="347">
        <f t="shared" ca="1" si="151"/>
        <v>0.1</v>
      </c>
      <c r="B368" s="304">
        <f t="shared" ca="1" si="152"/>
        <v>32.000000000000163</v>
      </c>
      <c r="D368" s="306">
        <f t="shared" ca="1" si="153"/>
        <v>-0.80345244543024741</v>
      </c>
      <c r="E368" s="307">
        <f t="shared" ca="1" si="154"/>
        <v>-1.9509844141547017</v>
      </c>
      <c r="F368" s="304">
        <f t="shared" ca="1" si="155"/>
        <v>2.1099469226363041</v>
      </c>
      <c r="G368" s="306">
        <f t="shared" ca="1" si="156"/>
        <v>10.515631003888377</v>
      </c>
      <c r="H368" s="307">
        <f t="shared" ca="1" si="157"/>
        <v>-103.84024005160241</v>
      </c>
      <c r="I368" s="304">
        <f t="shared" ca="1" si="158"/>
        <v>104.37132723782118</v>
      </c>
      <c r="J368" s="306">
        <f t="shared" ca="1" si="159"/>
        <v>722.81856274720496</v>
      </c>
      <c r="K368" s="307">
        <f t="shared" ca="1" si="160"/>
        <v>155.56762926099847</v>
      </c>
      <c r="L368" s="304">
        <f t="shared" ca="1" si="145"/>
        <v>739.36997634866304</v>
      </c>
      <c r="M368" s="306">
        <f t="shared" ca="1" si="161"/>
        <v>-1.4698729820807728</v>
      </c>
      <c r="N368" s="304">
        <f t="shared" ca="1" si="162"/>
        <v>-84.217518293536756</v>
      </c>
      <c r="P368" s="310">
        <f t="shared" ca="1" si="163"/>
        <v>23</v>
      </c>
      <c r="Q368" s="304">
        <f t="shared" ca="1" si="164"/>
        <v>0</v>
      </c>
      <c r="R368" s="306">
        <f t="shared" ca="1" si="165"/>
        <v>0</v>
      </c>
      <c r="S368" s="307">
        <f t="shared" ca="1" si="166"/>
        <v>5.083000000000002</v>
      </c>
      <c r="T368" s="304">
        <f t="shared" ca="1" si="146"/>
        <v>49.86423000000002</v>
      </c>
      <c r="U368" s="311">
        <f t="shared" ca="1" si="147"/>
        <v>0</v>
      </c>
      <c r="V368" s="306">
        <f t="shared" ca="1" si="148"/>
        <v>1.206090054187503</v>
      </c>
      <c r="W368" s="304">
        <f t="shared" ca="1" si="149"/>
        <v>40.340900370708191</v>
      </c>
      <c r="Y368" s="314" t="str">
        <f t="shared" ca="1" si="167"/>
        <v/>
      </c>
      <c r="Z368" s="315" t="str">
        <f t="shared" ca="1" si="168"/>
        <v/>
      </c>
      <c r="AA368" s="316" t="str">
        <f t="shared" ca="1" si="169"/>
        <v/>
      </c>
      <c r="AC368" s="310">
        <f t="shared" ca="1" si="170"/>
        <v>32.000000000000163</v>
      </c>
      <c r="AD368" s="323">
        <f t="shared" ca="1" si="171"/>
        <v>722.81856274720496</v>
      </c>
      <c r="AE368" s="324" t="e">
        <f t="shared" ca="1" si="150"/>
        <v>#N/A</v>
      </c>
      <c r="AG368" s="306">
        <f t="shared" ca="1" si="172"/>
        <v>1.8591545418530728</v>
      </c>
      <c r="AH368" s="304">
        <f t="shared" ca="1" si="173"/>
        <v>-7.8999785955803183</v>
      </c>
    </row>
    <row r="369" spans="1:34" x14ac:dyDescent="0.2">
      <c r="A369" s="347">
        <f t="shared" ca="1" si="151"/>
        <v>0.1</v>
      </c>
      <c r="B369" s="304">
        <f t="shared" ca="1" si="152"/>
        <v>32.100000000000165</v>
      </c>
      <c r="D369" s="306">
        <f t="shared" ca="1" si="153"/>
        <v>-0.79961256384770674</v>
      </c>
      <c r="E369" s="307">
        <f t="shared" ca="1" si="154"/>
        <v>-1.9139488217568417</v>
      </c>
      <c r="F369" s="304">
        <f t="shared" ca="1" si="155"/>
        <v>2.0742662183450578</v>
      </c>
      <c r="G369" s="306">
        <f t="shared" ca="1" si="156"/>
        <v>10.435669747503606</v>
      </c>
      <c r="H369" s="307">
        <f t="shared" ca="1" si="157"/>
        <v>-104.03163493377809</v>
      </c>
      <c r="I369" s="304">
        <f t="shared" ca="1" si="158"/>
        <v>104.55373867095255</v>
      </c>
      <c r="J369" s="306">
        <f t="shared" ca="1" si="159"/>
        <v>723.86612778477456</v>
      </c>
      <c r="K369" s="307">
        <f t="shared" ca="1" si="160"/>
        <v>145.17403551172944</v>
      </c>
      <c r="L369" s="304">
        <f t="shared" ca="1" si="145"/>
        <v>738.28021207457834</v>
      </c>
      <c r="M369" s="306">
        <f t="shared" ca="1" si="161"/>
        <v>-1.4708183125085788</v>
      </c>
      <c r="N369" s="304">
        <f t="shared" ca="1" si="162"/>
        <v>-84.271681737295339</v>
      </c>
      <c r="P369" s="310">
        <f t="shared" ca="1" si="163"/>
        <v>23</v>
      </c>
      <c r="Q369" s="304">
        <f t="shared" ca="1" si="164"/>
        <v>0</v>
      </c>
      <c r="R369" s="306">
        <f t="shared" ca="1" si="165"/>
        <v>0</v>
      </c>
      <c r="S369" s="307">
        <f t="shared" ca="1" si="166"/>
        <v>5.083000000000002</v>
      </c>
      <c r="T369" s="304">
        <f t="shared" ca="1" si="146"/>
        <v>49.86423000000002</v>
      </c>
      <c r="U369" s="311">
        <f t="shared" ca="1" si="147"/>
        <v>0</v>
      </c>
      <c r="V369" s="306">
        <f t="shared" ca="1" si="148"/>
        <v>1.2073443378361115</v>
      </c>
      <c r="W369" s="304">
        <f t="shared" ca="1" si="149"/>
        <v>40.524132097572242</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1.8236471593056827</v>
      </c>
      <c r="AH369" s="304">
        <f t="shared" ca="1" si="173"/>
        <v>-7.9364352490081007</v>
      </c>
    </row>
    <row r="370" spans="1:34" x14ac:dyDescent="0.2">
      <c r="A370" s="347">
        <f t="shared" ca="1" si="151"/>
        <v>0.1</v>
      </c>
      <c r="B370" s="304">
        <f t="shared" ca="1" si="152"/>
        <v>32.200000000000166</v>
      </c>
      <c r="D370" s="306">
        <f t="shared" ca="1" si="153"/>
        <v>-0.79574583160605405</v>
      </c>
      <c r="E370" s="307">
        <f t="shared" ca="1" si="154"/>
        <v>-1.8773285130051347</v>
      </c>
      <c r="F370" s="304">
        <f t="shared" ca="1" si="155"/>
        <v>2.0390129411704283</v>
      </c>
      <c r="G370" s="306">
        <f t="shared" ca="1" si="156"/>
        <v>10.356095164343001</v>
      </c>
      <c r="H370" s="307">
        <f t="shared" ca="1" si="157"/>
        <v>-104.2193677850786</v>
      </c>
      <c r="I370" s="304">
        <f t="shared" ca="1" si="158"/>
        <v>104.73263736092206</v>
      </c>
      <c r="J370" s="306">
        <f t="shared" ca="1" si="159"/>
        <v>724.90571603036688</v>
      </c>
      <c r="K370" s="307">
        <f t="shared" ca="1" si="160"/>
        <v>134.76148537578661</v>
      </c>
      <c r="L370" s="304">
        <f t="shared" ca="1" si="145"/>
        <v>737.32554212789023</v>
      </c>
      <c r="M370" s="306">
        <f t="shared" ca="1" si="161"/>
        <v>-1.4717532181712536</v>
      </c>
      <c r="N370" s="304">
        <f t="shared" ca="1" si="162"/>
        <v>-84.325247886009493</v>
      </c>
      <c r="P370" s="310">
        <f t="shared" ca="1" si="163"/>
        <v>23</v>
      </c>
      <c r="Q370" s="304">
        <f t="shared" ca="1" si="164"/>
        <v>0</v>
      </c>
      <c r="R370" s="306">
        <f t="shared" ca="1" si="165"/>
        <v>0</v>
      </c>
      <c r="S370" s="307">
        <f t="shared" ca="1" si="166"/>
        <v>5.083000000000002</v>
      </c>
      <c r="T370" s="304">
        <f t="shared" ca="1" si="146"/>
        <v>49.86423000000002</v>
      </c>
      <c r="U370" s="311">
        <f t="shared" ca="1" si="147"/>
        <v>0</v>
      </c>
      <c r="V370" s="306">
        <f t="shared" ca="1" si="148"/>
        <v>1.2086022075846052</v>
      </c>
      <c r="W370" s="304">
        <f t="shared" ca="1" si="149"/>
        <v>40.705294545078175</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1.7885291926541251</v>
      </c>
      <c r="AH370" s="304">
        <f t="shared" ca="1" si="173"/>
        <v>-7.9724831984206626</v>
      </c>
    </row>
    <row r="371" spans="1:34" x14ac:dyDescent="0.2">
      <c r="A371" s="347">
        <f t="shared" ca="1" si="151"/>
        <v>0.1</v>
      </c>
      <c r="B371" s="304">
        <f t="shared" ca="1" si="152"/>
        <v>32.300000000000168</v>
      </c>
      <c r="D371" s="306">
        <f t="shared" ca="1" si="153"/>
        <v>-0.79185339773009522</v>
      </c>
      <c r="E371" s="307">
        <f t="shared" ca="1" si="154"/>
        <v>-1.8411218485087639</v>
      </c>
      <c r="F371" s="304">
        <f t="shared" ca="1" si="155"/>
        <v>2.0041859855195634</v>
      </c>
      <c r="G371" s="306">
        <f t="shared" ca="1" si="156"/>
        <v>10.276909824569993</v>
      </c>
      <c r="H371" s="307">
        <f t="shared" ca="1" si="157"/>
        <v>-104.40347996992948</v>
      </c>
      <c r="I371" s="304">
        <f t="shared" ca="1" si="158"/>
        <v>104.90806215622233</v>
      </c>
      <c r="J371" s="306">
        <f t="shared" ca="1" si="159"/>
        <v>725.93736627981252</v>
      </c>
      <c r="K371" s="307">
        <f t="shared" ca="1" si="160"/>
        <v>124.33034298803619</v>
      </c>
      <c r="L371" s="304">
        <f t="shared" ca="1" si="145"/>
        <v>736.5073617750154</v>
      </c>
      <c r="M371" s="306">
        <f t="shared" ca="1" si="161"/>
        <v>-1.4726778614071141</v>
      </c>
      <c r="N371" s="304">
        <f t="shared" ca="1" si="162"/>
        <v>-84.378226040979612</v>
      </c>
      <c r="P371" s="310">
        <f t="shared" ca="1" si="163"/>
        <v>23</v>
      </c>
      <c r="Q371" s="304">
        <f t="shared" ca="1" si="164"/>
        <v>0</v>
      </c>
      <c r="R371" s="306">
        <f t="shared" ca="1" si="165"/>
        <v>0</v>
      </c>
      <c r="S371" s="307">
        <f t="shared" ca="1" si="166"/>
        <v>5.083000000000002</v>
      </c>
      <c r="T371" s="304">
        <f t="shared" ca="1" si="146"/>
        <v>49.86423000000002</v>
      </c>
      <c r="U371" s="311">
        <f t="shared" ca="1" si="147"/>
        <v>0</v>
      </c>
      <c r="V371" s="306">
        <f t="shared" ca="1" si="148"/>
        <v>1.2098636284969939</v>
      </c>
      <c r="W371" s="304">
        <f t="shared" ca="1" si="149"/>
        <v>40.884396287688155</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1.7537994893682711</v>
      </c>
      <c r="AH371" s="304">
        <f t="shared" ca="1" si="173"/>
        <v>-8.0081240497891315</v>
      </c>
    </row>
    <row r="372" spans="1:34" x14ac:dyDescent="0.2">
      <c r="A372" s="347">
        <f t="shared" ca="1" si="151"/>
        <v>0.1</v>
      </c>
      <c r="B372" s="304">
        <f t="shared" ca="1" si="152"/>
        <v>32.400000000000169</v>
      </c>
      <c r="D372" s="306">
        <f t="shared" ca="1" si="153"/>
        <v>-0.78793639369939705</v>
      </c>
      <c r="E372" s="307">
        <f t="shared" ca="1" si="154"/>
        <v>-1.805327106938444</v>
      </c>
      <c r="F372" s="304">
        <f t="shared" ca="1" si="155"/>
        <v>1.9697841819759705</v>
      </c>
      <c r="G372" s="306">
        <f t="shared" ca="1" si="156"/>
        <v>10.198116185200053</v>
      </c>
      <c r="H372" s="307">
        <f t="shared" ca="1" si="157"/>
        <v>-104.58401268062332</v>
      </c>
      <c r="I372" s="304">
        <f t="shared" ca="1" si="158"/>
        <v>105.08005178009581</v>
      </c>
      <c r="J372" s="306">
        <f t="shared" ca="1" si="159"/>
        <v>726.96111758030099</v>
      </c>
      <c r="K372" s="307">
        <f t="shared" ca="1" si="160"/>
        <v>113.88096835550856</v>
      </c>
      <c r="L372" s="304">
        <f t="shared" ca="1" si="145"/>
        <v>735.82697791477347</v>
      </c>
      <c r="M372" s="306">
        <f t="shared" ca="1" si="161"/>
        <v>-1.4735924009130486</v>
      </c>
      <c r="N372" s="304">
        <f t="shared" ca="1" si="162"/>
        <v>-84.430625294867639</v>
      </c>
      <c r="P372" s="310">
        <f t="shared" ca="1" si="163"/>
        <v>23</v>
      </c>
      <c r="Q372" s="304">
        <f t="shared" ca="1" si="164"/>
        <v>0</v>
      </c>
      <c r="R372" s="306">
        <f t="shared" ca="1" si="165"/>
        <v>0</v>
      </c>
      <c r="S372" s="307">
        <f t="shared" ca="1" si="166"/>
        <v>5.083000000000002</v>
      </c>
      <c r="T372" s="304">
        <f t="shared" ca="1" si="146"/>
        <v>49.86423000000002</v>
      </c>
      <c r="U372" s="311">
        <f t="shared" ca="1" si="147"/>
        <v>0</v>
      </c>
      <c r="V372" s="306">
        <f t="shared" ca="1" si="148"/>
        <v>1.2111285659933084</v>
      </c>
      <c r="W372" s="304">
        <f t="shared" ca="1" si="149"/>
        <v>41.061446296423284</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1.7194568031792965</v>
      </c>
      <c r="AH372" s="304">
        <f t="shared" ca="1" si="173"/>
        <v>-8.043359490003569</v>
      </c>
    </row>
    <row r="373" spans="1:34" x14ac:dyDescent="0.2">
      <c r="A373" s="347">
        <f t="shared" ca="1" si="151"/>
        <v>0.1</v>
      </c>
      <c r="B373" s="304">
        <f t="shared" ca="1" si="152"/>
        <v>32.500000000000171</v>
      </c>
      <c r="D373" s="306">
        <f t="shared" ca="1" si="153"/>
        <v>-0.78399593342995333</v>
      </c>
      <c r="E373" s="307">
        <f t="shared" ca="1" si="154"/>
        <v>-1.7699424879677572</v>
      </c>
      <c r="F373" s="304">
        <f t="shared" ca="1" si="155"/>
        <v>1.9358063008338924</v>
      </c>
      <c r="G373" s="306">
        <f t="shared" ca="1" si="156"/>
        <v>10.119716591857058</v>
      </c>
      <c r="H373" s="307">
        <f t="shared" ca="1" si="157"/>
        <v>-104.76100692942009</v>
      </c>
      <c r="I373" s="304">
        <f t="shared" ca="1" si="158"/>
        <v>105.24864482151546</v>
      </c>
      <c r="J373" s="306">
        <f t="shared" ca="1" si="159"/>
        <v>727.97700921915384</v>
      </c>
      <c r="K373" s="307">
        <f t="shared" ca="1" si="160"/>
        <v>103.41371737500639</v>
      </c>
      <c r="L373" s="304">
        <f t="shared" ca="1" si="145"/>
        <v>735.28560634149619</v>
      </c>
      <c r="M373" s="306">
        <f t="shared" ca="1" si="161"/>
        <v>-1.4744969918482171</v>
      </c>
      <c r="N373" s="304">
        <f t="shared" ca="1" si="162"/>
        <v>-84.482454537638588</v>
      </c>
      <c r="P373" s="310">
        <f t="shared" ca="1" si="163"/>
        <v>23</v>
      </c>
      <c r="Q373" s="304">
        <f t="shared" ca="1" si="164"/>
        <v>0</v>
      </c>
      <c r="R373" s="306">
        <f t="shared" ca="1" si="165"/>
        <v>0</v>
      </c>
      <c r="S373" s="307">
        <f t="shared" ca="1" si="166"/>
        <v>5.083000000000002</v>
      </c>
      <c r="T373" s="304">
        <f t="shared" ca="1" si="146"/>
        <v>49.86423000000002</v>
      </c>
      <c r="U373" s="311">
        <f t="shared" ca="1" si="147"/>
        <v>0</v>
      </c>
      <c r="V373" s="306">
        <f t="shared" ca="1" si="148"/>
        <v>1.2123969858487376</v>
      </c>
      <c r="W373" s="304">
        <f t="shared" ca="1" si="149"/>
        <v>41.236453924338726</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1.685499797415396</v>
      </c>
      <c r="AH373" s="304">
        <f t="shared" ca="1" si="173"/>
        <v>-8.0781912839707388</v>
      </c>
    </row>
    <row r="374" spans="1:34" x14ac:dyDescent="0.2">
      <c r="A374" s="347">
        <f t="shared" ca="1" si="151"/>
        <v>0.1</v>
      </c>
      <c r="B374" s="304">
        <f t="shared" ca="1" si="152"/>
        <v>32.600000000000172</v>
      </c>
      <c r="D374" s="306">
        <f t="shared" ca="1" si="153"/>
        <v>-0.78003311326688785</v>
      </c>
      <c r="E374" s="307">
        <f t="shared" ca="1" si="154"/>
        <v>-1.7349661151692661</v>
      </c>
      <c r="F374" s="304">
        <f t="shared" ca="1" si="155"/>
        <v>1.9022510556123682</v>
      </c>
      <c r="G374" s="306">
        <f t="shared" ca="1" si="156"/>
        <v>10.041713280530368</v>
      </c>
      <c r="H374" s="307">
        <f t="shared" ca="1" si="157"/>
        <v>-104.93450354093702</v>
      </c>
      <c r="I374" s="304">
        <f t="shared" ca="1" si="158"/>
        <v>105.41387972649191</v>
      </c>
      <c r="J374" s="306">
        <f t="shared" ca="1" si="159"/>
        <v>728.9850807127732</v>
      </c>
      <c r="K374" s="307">
        <f t="shared" ca="1" si="160"/>
        <v>92.928941851488531</v>
      </c>
      <c r="L374" s="304">
        <f t="shared" ca="1" si="145"/>
        <v>734.88436922787093</v>
      </c>
      <c r="M374" s="306">
        <f t="shared" ca="1" si="161"/>
        <v>-1.4753917859342911</v>
      </c>
      <c r="N374" s="304">
        <f t="shared" ca="1" si="162"/>
        <v>-84.533722462303899</v>
      </c>
      <c r="P374" s="310">
        <f t="shared" ca="1" si="163"/>
        <v>23</v>
      </c>
      <c r="Q374" s="304">
        <f t="shared" ca="1" si="164"/>
        <v>0</v>
      </c>
      <c r="R374" s="306">
        <f t="shared" ca="1" si="165"/>
        <v>0</v>
      </c>
      <c r="S374" s="307">
        <f t="shared" ca="1" si="166"/>
        <v>5.083000000000002</v>
      </c>
      <c r="T374" s="304">
        <f t="shared" ca="1" si="146"/>
        <v>49.86423000000002</v>
      </c>
      <c r="U374" s="311">
        <f t="shared" ca="1" si="147"/>
        <v>0</v>
      </c>
      <c r="V374" s="306">
        <f t="shared" ca="1" si="148"/>
        <v>1.2136688541926846</v>
      </c>
      <c r="W374" s="304">
        <f t="shared" ca="1" si="149"/>
        <v>41.40942889222849</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1.6519270482757769</v>
      </c>
      <c r="AH374" s="304">
        <f t="shared" ca="1" si="173"/>
        <v>-8.1126212717565824</v>
      </c>
    </row>
    <row r="375" spans="1:34" x14ac:dyDescent="0.2">
      <c r="A375" s="347">
        <f t="shared" ca="1" si="151"/>
        <v>0.1</v>
      </c>
      <c r="B375" s="304">
        <f t="shared" ca="1" si="152"/>
        <v>32.700000000000173</v>
      </c>
      <c r="D375" s="306">
        <f t="shared" ca="1" si="153"/>
        <v>-0.77604901198777521</v>
      </c>
      <c r="E375" s="307">
        <f t="shared" ca="1" si="154"/>
        <v>-1.7003960388649251</v>
      </c>
      <c r="F375" s="304">
        <f t="shared" ca="1" si="155"/>
        <v>1.869117106549167</v>
      </c>
      <c r="G375" s="306">
        <f t="shared" ca="1" si="156"/>
        <v>9.9641083793315914</v>
      </c>
      <c r="H375" s="307">
        <f t="shared" ca="1" si="157"/>
        <v>-105.10454314482351</v>
      </c>
      <c r="I375" s="304">
        <f t="shared" ca="1" si="158"/>
        <v>105.57579478970136</v>
      </c>
      <c r="J375" s="306">
        <f t="shared" ca="1" si="159"/>
        <v>729.98537179576624</v>
      </c>
      <c r="K375" s="307">
        <f t="shared" ca="1" si="160"/>
        <v>82.426989517200496</v>
      </c>
      <c r="L375" s="304">
        <f t="shared" ca="1" si="145"/>
        <v>734.62429284408495</v>
      </c>
      <c r="M375" s="306">
        <f t="shared" ca="1" si="161"/>
        <v>-1.4762769315523623</v>
      </c>
      <c r="N375" s="304">
        <f t="shared" ca="1" si="162"/>
        <v>-84.584437570473867</v>
      </c>
      <c r="P375" s="310">
        <f t="shared" ca="1" si="163"/>
        <v>23</v>
      </c>
      <c r="Q375" s="304">
        <f t="shared" ca="1" si="164"/>
        <v>0</v>
      </c>
      <c r="R375" s="306">
        <f t="shared" ca="1" si="165"/>
        <v>0</v>
      </c>
      <c r="S375" s="307">
        <f t="shared" ca="1" si="166"/>
        <v>5.083000000000002</v>
      </c>
      <c r="T375" s="304">
        <f t="shared" ca="1" si="146"/>
        <v>49.86423000000002</v>
      </c>
      <c r="U375" s="311">
        <f t="shared" ca="1" si="147"/>
        <v>0</v>
      </c>
      <c r="V375" s="306">
        <f t="shared" ca="1" si="148"/>
        <v>1.2149441375077548</v>
      </c>
      <c r="W375" s="304">
        <f t="shared" ca="1" si="149"/>
        <v>41.580381274563251</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1.6187370480432381</v>
      </c>
      <c r="AH375" s="304">
        <f t="shared" ca="1" si="173"/>
        <v>-8.1466513657738489</v>
      </c>
    </row>
    <row r="376" spans="1:34" x14ac:dyDescent="0.2">
      <c r="A376" s="347">
        <f t="shared" ca="1" si="151"/>
        <v>0.1</v>
      </c>
      <c r="B376" s="304">
        <f t="shared" ca="1" si="152"/>
        <v>32.800000000000175</v>
      </c>
      <c r="D376" s="306">
        <f t="shared" ca="1" si="153"/>
        <v>-0.77204469081620786</v>
      </c>
      <c r="E376" s="307">
        <f t="shared" ca="1" si="154"/>
        <v>-1.6662302389300692</v>
      </c>
      <c r="F376" s="304">
        <f t="shared" ca="1" si="155"/>
        <v>1.8364030640745646</v>
      </c>
      <c r="G376" s="306">
        <f t="shared" ca="1" si="156"/>
        <v>9.8869039102499698</v>
      </c>
      <c r="H376" s="307">
        <f t="shared" ca="1" si="157"/>
        <v>-105.27116616871652</v>
      </c>
      <c r="I376" s="304">
        <f t="shared" ca="1" si="158"/>
        <v>105.7344281464275</v>
      </c>
      <c r="J376" s="306">
        <f t="shared" ca="1" si="159"/>
        <v>730.97792241024536</v>
      </c>
      <c r="K376" s="307">
        <f t="shared" ca="1" si="160"/>
        <v>71.908204051523498</v>
      </c>
      <c r="L376" s="304">
        <f t="shared" ca="1" si="145"/>
        <v>734.50630552849191</v>
      </c>
      <c r="M376" s="306">
        <f t="shared" ca="1" si="161"/>
        <v>-1.4771525738366473</v>
      </c>
      <c r="N376" s="304">
        <f t="shared" ca="1" si="162"/>
        <v>-84.634608177726605</v>
      </c>
      <c r="P376" s="310">
        <f t="shared" ca="1" si="163"/>
        <v>23</v>
      </c>
      <c r="Q376" s="304">
        <f t="shared" ca="1" si="164"/>
        <v>0</v>
      </c>
      <c r="R376" s="306">
        <f t="shared" ca="1" si="165"/>
        <v>0</v>
      </c>
      <c r="S376" s="307">
        <f t="shared" ca="1" si="166"/>
        <v>5.083000000000002</v>
      </c>
      <c r="T376" s="304">
        <f t="shared" ca="1" si="146"/>
        <v>49.86423000000002</v>
      </c>
      <c r="U376" s="311">
        <f t="shared" ca="1" si="147"/>
        <v>0</v>
      </c>
      <c r="V376" s="306">
        <f t="shared" ca="1" si="148"/>
        <v>1.2162228026286672</v>
      </c>
      <c r="W376" s="304">
        <f t="shared" ca="1" si="149"/>
        <v>41.749321485662996</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1.585928208235357</v>
      </c>
      <c r="AH376" s="304">
        <f t="shared" ca="1" si="173"/>
        <v>-8.1802835480155878</v>
      </c>
    </row>
    <row r="377" spans="1:34" x14ac:dyDescent="0.2">
      <c r="A377" s="347">
        <f t="shared" ca="1" si="151"/>
        <v>0.1</v>
      </c>
      <c r="B377" s="304">
        <f t="shared" ca="1" si="152"/>
        <v>32.900000000000176</v>
      </c>
      <c r="D377" s="306">
        <f t="shared" ca="1" si="153"/>
        <v>-0.76802119344523423</v>
      </c>
      <c r="E377" s="307">
        <f t="shared" ca="1" si="154"/>
        <v>-1.6324666275506381</v>
      </c>
      <c r="F377" s="304">
        <f t="shared" ca="1" si="155"/>
        <v>1.8041074922652462</v>
      </c>
      <c r="G377" s="306">
        <f t="shared" ca="1" si="156"/>
        <v>9.8101017909054455</v>
      </c>
      <c r="H377" s="307">
        <f t="shared" ca="1" si="157"/>
        <v>-105.43441283147158</v>
      </c>
      <c r="I377" s="304">
        <f t="shared" ca="1" si="158"/>
        <v>105.88981776481205</v>
      </c>
      <c r="J377" s="306">
        <f t="shared" ca="1" si="159"/>
        <v>731.9627726953031</v>
      </c>
      <c r="K377" s="307">
        <f t="shared" ca="1" si="160"/>
        <v>61.372925101514092</v>
      </c>
      <c r="L377" s="304">
        <f t="shared" ca="1" si="145"/>
        <v>734.53123592350516</v>
      </c>
      <c r="M377" s="306">
        <f t="shared" ca="1" si="161"/>
        <v>-1.478018854765113</v>
      </c>
      <c r="N377" s="304">
        <f t="shared" ca="1" si="162"/>
        <v>-84.684242418800352</v>
      </c>
      <c r="P377" s="310">
        <f t="shared" ca="1" si="163"/>
        <v>23</v>
      </c>
      <c r="Q377" s="304">
        <f t="shared" ca="1" si="164"/>
        <v>0</v>
      </c>
      <c r="R377" s="306">
        <f t="shared" ca="1" si="165"/>
        <v>0</v>
      </c>
      <c r="S377" s="307">
        <f t="shared" ca="1" si="166"/>
        <v>5.083000000000002</v>
      </c>
      <c r="T377" s="304">
        <f t="shared" ca="1" si="146"/>
        <v>49.86423000000002</v>
      </c>
      <c r="U377" s="311">
        <f t="shared" ca="1" si="147"/>
        <v>0</v>
      </c>
      <c r="V377" s="306">
        <f t="shared" ca="1" si="148"/>
        <v>1.2175048167411031</v>
      </c>
      <c r="W377" s="304">
        <f t="shared" ca="1" si="149"/>
        <v>41.916260266107123</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1.5534988626945978</v>
      </c>
      <c r="AH377" s="304">
        <f t="shared" ca="1" si="173"/>
        <v>-8.2135198673348384</v>
      </c>
    </row>
    <row r="378" spans="1:34" x14ac:dyDescent="0.2">
      <c r="A378" s="347">
        <f t="shared" ca="1" si="151"/>
        <v>0.1</v>
      </c>
      <c r="B378" s="304">
        <f t="shared" ca="1" si="152"/>
        <v>33.000000000000178</v>
      </c>
      <c r="D378" s="306">
        <f t="shared" ca="1" si="153"/>
        <v>-0.76397954607025176</v>
      </c>
      <c r="E378" s="307">
        <f t="shared" ca="1" si="154"/>
        <v>-1.5991030519330955</v>
      </c>
      <c r="F378" s="304">
        <f t="shared" ca="1" si="155"/>
        <v>1.7722289122783907</v>
      </c>
      <c r="G378" s="306">
        <f t="shared" ca="1" si="156"/>
        <v>9.733703836298421</v>
      </c>
      <c r="H378" s="307">
        <f t="shared" ca="1" si="157"/>
        <v>-105.59432313666488</v>
      </c>
      <c r="I378" s="304">
        <f t="shared" ca="1" si="158"/>
        <v>106.04200143840727</v>
      </c>
      <c r="J378" s="306">
        <f t="shared" ca="1" si="159"/>
        <v>732.93996297666331</v>
      </c>
      <c r="K378" s="307">
        <f t="shared" ca="1" si="160"/>
        <v>50.821488303107266</v>
      </c>
      <c r="L378" s="304">
        <f t="shared" ca="1" si="145"/>
        <v>734.69981148873001</v>
      </c>
      <c r="M378" s="306">
        <f t="shared" ca="1" si="161"/>
        <v>-1.4788759132471321</v>
      </c>
      <c r="N378" s="304">
        <f t="shared" ca="1" si="162"/>
        <v>-84.73334825261594</v>
      </c>
      <c r="P378" s="310">
        <f t="shared" ca="1" si="163"/>
        <v>23</v>
      </c>
      <c r="Q378" s="304">
        <f t="shared" ca="1" si="164"/>
        <v>0</v>
      </c>
      <c r="R378" s="306">
        <f t="shared" ca="1" si="165"/>
        <v>0</v>
      </c>
      <c r="S378" s="307">
        <f t="shared" ca="1" si="166"/>
        <v>5.083000000000002</v>
      </c>
      <c r="T378" s="304">
        <f t="shared" ca="1" si="146"/>
        <v>49.86423000000002</v>
      </c>
      <c r="U378" s="311">
        <f t="shared" ca="1" si="147"/>
        <v>0</v>
      </c>
      <c r="V378" s="306">
        <f t="shared" ca="1" si="148"/>
        <v>1.218790147380483</v>
      </c>
      <c r="W378" s="304">
        <f t="shared" ca="1" si="149"/>
        <v>42.081208669383464</v>
      </c>
      <c r="Y378" s="314" t="str">
        <f t="shared" ca="1" si="167"/>
        <v/>
      </c>
      <c r="Z378" s="315" t="str">
        <f t="shared" ca="1" si="168"/>
        <v/>
      </c>
      <c r="AA378" s="316" t="str">
        <f t="shared" ca="1" si="169"/>
        <v/>
      </c>
      <c r="AC378" s="310">
        <f t="shared" ca="1" si="170"/>
        <v>33.000000000000178</v>
      </c>
      <c r="AD378" s="323">
        <f t="shared" ca="1" si="171"/>
        <v>732.93996297666331</v>
      </c>
      <c r="AE378" s="324" t="e">
        <f t="shared" ca="1" si="150"/>
        <v>#N/A</v>
      </c>
      <c r="AG378" s="306">
        <f t="shared" ca="1" si="172"/>
        <v>1.5214472706175322</v>
      </c>
      <c r="AH378" s="304">
        <f t="shared" ca="1" si="173"/>
        <v>-8.2463624367710224</v>
      </c>
    </row>
    <row r="379" spans="1:34" x14ac:dyDescent="0.2">
      <c r="A379" s="347">
        <f t="shared" ca="1" si="151"/>
        <v>0.1</v>
      </c>
      <c r="B379" s="304">
        <f t="shared" ca="1" si="152"/>
        <v>33.100000000000179</v>
      </c>
      <c r="D379" s="306">
        <f t="shared" ca="1" si="153"/>
        <v>-0.75992075743103671</v>
      </c>
      <c r="E379" s="307">
        <f t="shared" ca="1" si="154"/>
        <v>-1.5661372969667617</v>
      </c>
      <c r="F379" s="304">
        <f t="shared" ca="1" si="155"/>
        <v>1.7407658057662196</v>
      </c>
      <c r="G379" s="306">
        <f t="shared" ca="1" si="156"/>
        <v>9.6577117605553173</v>
      </c>
      <c r="H379" s="307">
        <f t="shared" ca="1" si="157"/>
        <v>-105.75093686636156</v>
      </c>
      <c r="I379" s="304">
        <f t="shared" ca="1" si="158"/>
        <v>106.19101677902495</v>
      </c>
      <c r="J379" s="306">
        <f t="shared" ca="1" si="159"/>
        <v>733.90953375650599</v>
      </c>
      <c r="K379" s="307">
        <f t="shared" ca="1" si="160"/>
        <v>40.254225302955945</v>
      </c>
      <c r="L379" s="304">
        <f t="shared" ca="1" si="145"/>
        <v>735.0126573015142</v>
      </c>
      <c r="M379" s="306">
        <f t="shared" ca="1" si="161"/>
        <v>-1.4797238852082859</v>
      </c>
      <c r="N379" s="304">
        <f t="shared" ca="1" si="162"/>
        <v>-84.781933467135488</v>
      </c>
      <c r="P379" s="310">
        <f t="shared" ca="1" si="163"/>
        <v>23</v>
      </c>
      <c r="Q379" s="304">
        <f t="shared" ca="1" si="164"/>
        <v>0</v>
      </c>
      <c r="R379" s="306">
        <f t="shared" ca="1" si="165"/>
        <v>0</v>
      </c>
      <c r="S379" s="307">
        <f t="shared" ca="1" si="166"/>
        <v>5.083000000000002</v>
      </c>
      <c r="T379" s="304">
        <f t="shared" ca="1" si="146"/>
        <v>49.86423000000002</v>
      </c>
      <c r="U379" s="311">
        <f t="shared" ca="1" si="147"/>
        <v>0</v>
      </c>
      <c r="V379" s="306">
        <f t="shared" ca="1" si="148"/>
        <v>1.2200787624306819</v>
      </c>
      <c r="W379" s="304">
        <f t="shared" ca="1" si="149"/>
        <v>42.24417804877789</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1.4897716195234292</v>
      </c>
      <c r="AH379" s="304">
        <f t="shared" ca="1" si="173"/>
        <v>-8.2788134309233623</v>
      </c>
    </row>
    <row r="380" spans="1:34" x14ac:dyDescent="0.2">
      <c r="A380" s="347">
        <f t="shared" ca="1" si="151"/>
        <v>0.1</v>
      </c>
      <c r="B380" s="304">
        <f t="shared" ca="1" si="152"/>
        <v>33.20000000000018</v>
      </c>
      <c r="D380" s="306">
        <f t="shared" ca="1" si="153"/>
        <v>-0.75584581886250557</v>
      </c>
      <c r="E380" s="307">
        <f t="shared" ca="1" si="154"/>
        <v>-1.5335670878382004</v>
      </c>
      <c r="F380" s="304">
        <f t="shared" ca="1" si="155"/>
        <v>1.7097166182711303</v>
      </c>
      <c r="G380" s="306">
        <f t="shared" ca="1" si="156"/>
        <v>9.5821271786690669</v>
      </c>
      <c r="H380" s="307">
        <f t="shared" ca="1" si="157"/>
        <v>-105.90429357514537</v>
      </c>
      <c r="I380" s="304">
        <f t="shared" ca="1" si="158"/>
        <v>106.33690120987524</v>
      </c>
      <c r="J380" s="306">
        <f t="shared" ca="1" si="159"/>
        <v>734.87152570346723</v>
      </c>
      <c r="K380" s="307">
        <f t="shared" ca="1" si="160"/>
        <v>29.671463780880597</v>
      </c>
      <c r="L380" s="304">
        <f t="shared" ca="1" si="145"/>
        <v>735.47029515313659</v>
      </c>
      <c r="M380" s="306">
        <f t="shared" ca="1" si="161"/>
        <v>-1.4805629036724184</v>
      </c>
      <c r="N380" s="304">
        <f t="shared" ca="1" si="162"/>
        <v>-84.830005684063821</v>
      </c>
      <c r="P380" s="310">
        <f t="shared" ca="1" si="163"/>
        <v>23</v>
      </c>
      <c r="Q380" s="304">
        <f t="shared" ca="1" si="164"/>
        <v>0</v>
      </c>
      <c r="R380" s="306">
        <f t="shared" ca="1" si="165"/>
        <v>0</v>
      </c>
      <c r="S380" s="307">
        <f t="shared" ca="1" si="166"/>
        <v>5.083000000000002</v>
      </c>
      <c r="T380" s="304">
        <f t="shared" ca="1" si="146"/>
        <v>49.86423000000002</v>
      </c>
      <c r="U380" s="311">
        <f t="shared" ca="1" si="147"/>
        <v>0</v>
      </c>
      <c r="V380" s="306">
        <f t="shared" ca="1" si="148"/>
        <v>1.2213706301226854</v>
      </c>
      <c r="W380" s="304">
        <f t="shared" ca="1" si="149"/>
        <v>42.405180044505613</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1.458470028162532</v>
      </c>
      <c r="AH380" s="304">
        <f t="shared" ca="1" si="173"/>
        <v>-8.3108750833716059</v>
      </c>
    </row>
    <row r="381" spans="1:34" x14ac:dyDescent="0.2">
      <c r="A381" s="347">
        <f t="shared" ca="1" si="151"/>
        <v>0.1</v>
      </c>
      <c r="B381" s="304">
        <f t="shared" ca="1" si="152"/>
        <v>33.300000000000182</v>
      </c>
      <c r="D381" s="306">
        <f t="shared" ca="1" si="153"/>
        <v>-0.7517557043538583</v>
      </c>
      <c r="E381" s="307">
        <f t="shared" ca="1" si="154"/>
        <v>-1.5013900925974397</v>
      </c>
      <c r="F381" s="304">
        <f t="shared" ca="1" si="155"/>
        <v>1.6790797626016205</v>
      </c>
      <c r="G381" s="306">
        <f t="shared" ca="1" si="156"/>
        <v>9.5069516082336811</v>
      </c>
      <c r="H381" s="307">
        <f t="shared" ca="1" si="157"/>
        <v>-106.05443258440512</v>
      </c>
      <c r="I381" s="304">
        <f t="shared" ca="1" si="158"/>
        <v>106.47969195899013</v>
      </c>
      <c r="J381" s="306">
        <f t="shared" ca="1" si="159"/>
        <v>735.8259796428124</v>
      </c>
      <c r="K381" s="307">
        <f t="shared" ca="1" si="160"/>
        <v>19.07352747290307</v>
      </c>
      <c r="L381" s="304">
        <f t="shared" ca="1" si="145"/>
        <v>736.07314294678906</v>
      </c>
      <c r="M381" s="306">
        <f t="shared" ca="1" si="161"/>
        <v>-1.4813930988410413</v>
      </c>
      <c r="N381" s="304">
        <f t="shared" ca="1" si="162"/>
        <v>-84.877572363398073</v>
      </c>
      <c r="P381" s="310">
        <f t="shared" ca="1" si="163"/>
        <v>23</v>
      </c>
      <c r="Q381" s="304">
        <f t="shared" ca="1" si="164"/>
        <v>0</v>
      </c>
      <c r="R381" s="306">
        <f t="shared" ca="1" si="165"/>
        <v>0</v>
      </c>
      <c r="S381" s="307">
        <f t="shared" ca="1" si="166"/>
        <v>5.083000000000002</v>
      </c>
      <c r="T381" s="304">
        <f t="shared" ca="1" si="146"/>
        <v>49.86423000000002</v>
      </c>
      <c r="U381" s="311">
        <f t="shared" ca="1" si="147"/>
        <v>0</v>
      </c>
      <c r="V381" s="306">
        <f t="shared" ca="1" si="148"/>
        <v>1.2226657190331773</v>
      </c>
      <c r="W381" s="304">
        <f t="shared" ca="1" si="149"/>
        <v>42.564226571085165</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1.4275405493643269</v>
      </c>
      <c r="AH381" s="304">
        <f t="shared" ca="1" si="173"/>
        <v>-8.3425496841443234</v>
      </c>
    </row>
    <row r="382" spans="1:34" x14ac:dyDescent="0.2">
      <c r="A382" s="347">
        <f t="shared" ca="1" si="151"/>
        <v>0.1</v>
      </c>
      <c r="B382" s="304">
        <f t="shared" ca="1" si="152"/>
        <v>33.400000000000183</v>
      </c>
      <c r="D382" s="306">
        <f t="shared" ca="1" si="153"/>
        <v>-0.74765137061577513</v>
      </c>
      <c r="E382" s="307">
        <f t="shared" ca="1" si="154"/>
        <v>-1.4696039246758534</v>
      </c>
      <c r="F382" s="304">
        <f t="shared" ca="1" si="155"/>
        <v>1.6488536221891616</v>
      </c>
      <c r="G382" s="306">
        <f t="shared" ca="1" si="156"/>
        <v>9.4321864711721037</v>
      </c>
      <c r="H382" s="307">
        <f t="shared" ca="1" si="157"/>
        <v>-106.20139297687271</v>
      </c>
      <c r="I382" s="304">
        <f t="shared" ca="1" si="158"/>
        <v>106.61942605292485</v>
      </c>
      <c r="J382" s="306">
        <f t="shared" ca="1" si="159"/>
        <v>736.77293654678272</v>
      </c>
      <c r="K382" s="307">
        <f t="shared" ca="1" si="160"/>
        <v>8.4607361948391766</v>
      </c>
      <c r="L382" s="304">
        <f t="shared" ca="1" si="145"/>
        <v>736.82151440136988</v>
      </c>
      <c r="M382" s="306">
        <f t="shared" ca="1" si="161"/>
        <v>-1.4822145981701922</v>
      </c>
      <c r="N382" s="304">
        <f t="shared" ca="1" si="162"/>
        <v>-84.924640807831238</v>
      </c>
      <c r="P382" s="310">
        <f t="shared" ca="1" si="163"/>
        <v>23</v>
      </c>
      <c r="Q382" s="304">
        <f t="shared" ca="1" si="164"/>
        <v>0</v>
      </c>
      <c r="R382" s="306">
        <f t="shared" ca="1" si="165"/>
        <v>0</v>
      </c>
      <c r="S382" s="307">
        <f t="shared" ca="1" si="166"/>
        <v>5.083000000000002</v>
      </c>
      <c r="T382" s="304">
        <f t="shared" ca="1" si="146"/>
        <v>49.86423000000002</v>
      </c>
      <c r="U382" s="311">
        <f t="shared" ca="1" si="147"/>
        <v>0</v>
      </c>
      <c r="V382" s="306">
        <f t="shared" ca="1" si="148"/>
        <v>1.2239639980830781</v>
      </c>
      <c r="W382" s="304">
        <f t="shared" ca="1" si="149"/>
        <v>42.721329804955708</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1.3969811728261643</v>
      </c>
      <c r="AH382" s="304">
        <f t="shared" ca="1" si="173"/>
        <v>-8.3738395772349303</v>
      </c>
    </row>
    <row r="383" spans="1:34" x14ac:dyDescent="0.2">
      <c r="A383" s="347">
        <f t="shared" ca="1" si="151"/>
        <v>0.1</v>
      </c>
      <c r="B383" s="304">
        <f t="shared" ca="1" si="152"/>
        <v>33.500000000000185</v>
      </c>
      <c r="D383" s="306">
        <f t="shared" ca="1" si="153"/>
        <v>-0.74353375715528824</v>
      </c>
      <c r="E383" s="307">
        <f t="shared" ca="1" si="154"/>
        <v>-1.4382061453555206</v>
      </c>
      <c r="F383" s="304">
        <f t="shared" ca="1" si="155"/>
        <v>1.619036554426071</v>
      </c>
      <c r="G383" s="306">
        <f t="shared" ca="1" si="156"/>
        <v>9.3578330954565754</v>
      </c>
      <c r="H383" s="307">
        <f t="shared" ca="1" si="157"/>
        <v>-106.34521359140827</v>
      </c>
      <c r="I383" s="304">
        <f t="shared" ca="1" si="158"/>
        <v>106.75614031073187</v>
      </c>
      <c r="J383" s="306">
        <f t="shared" ca="1" si="159"/>
        <v>737.71243752511418</v>
      </c>
      <c r="K383" s="307">
        <f t="shared" ca="1" si="160"/>
        <v>-2.1665941335748737</v>
      </c>
      <c r="L383" s="304">
        <f t="shared" ca="1" si="145"/>
        <v>737.71561906291856</v>
      </c>
      <c r="M383" s="306">
        <f t="shared" ca="1" si="161"/>
        <v>-1.4830275264448352</v>
      </c>
      <c r="N383" s="304">
        <f t="shared" ca="1" si="162"/>
        <v>-84.971218167015138</v>
      </c>
      <c r="P383" s="310">
        <f t="shared" ca="1" si="163"/>
        <v>23</v>
      </c>
      <c r="Q383" s="304">
        <f t="shared" ca="1" si="164"/>
        <v>0</v>
      </c>
      <c r="R383" s="306">
        <f t="shared" ca="1" si="165"/>
        <v>0</v>
      </c>
      <c r="S383" s="307">
        <f t="shared" ca="1" si="166"/>
        <v>5.083000000000002</v>
      </c>
      <c r="T383" s="304">
        <f t="shared" ca="1" si="146"/>
        <v>49.86423000000002</v>
      </c>
      <c r="U383" s="311">
        <f t="shared" ca="1" si="147"/>
        <v>0</v>
      </c>
      <c r="V383" s="306">
        <f t="shared" ca="1" si="148"/>
        <v>1.2252654365360249</v>
      </c>
      <c r="W383" s="304">
        <f t="shared" ca="1" si="149"/>
        <v>42.876502172338228</v>
      </c>
      <c r="Y383" s="314" t="str">
        <f t="shared" ca="1" si="167"/>
        <v>Impact balistique</v>
      </c>
      <c r="Z383" s="315" t="str">
        <f t="shared" ca="1" si="168"/>
        <v/>
      </c>
      <c r="AA383" s="316" t="str">
        <f t="shared" ca="1" si="169"/>
        <v/>
      </c>
      <c r="AC383" s="310" t="e">
        <f t="shared" ca="1" si="170"/>
        <v>#N/A</v>
      </c>
      <c r="AD383" s="323" t="e">
        <f t="shared" ca="1" si="171"/>
        <v>#N/A</v>
      </c>
      <c r="AE383" s="324" t="e">
        <f t="shared" ca="1" si="150"/>
        <v>#N/A</v>
      </c>
      <c r="AG383" s="306">
        <f t="shared" ca="1" si="172"/>
        <v>1.3667898278426094</v>
      </c>
      <c r="AH383" s="304">
        <f t="shared" ca="1" si="173"/>
        <v>-8.4047471581655895</v>
      </c>
    </row>
    <row r="384" spans="1:34" x14ac:dyDescent="0.2">
      <c r="A384" s="347">
        <f t="shared" ca="1" si="151"/>
        <v>1E-4</v>
      </c>
      <c r="B384" s="304">
        <f t="shared" ca="1" si="152"/>
        <v>33.500100000000188</v>
      </c>
      <c r="D384" s="306">
        <f t="shared" ca="1" si="153"/>
        <v>-0.73940378635802129</v>
      </c>
      <c r="E384" s="307">
        <f t="shared" ca="1" si="154"/>
        <v>-1.407194266189979</v>
      </c>
      <c r="F384" s="304">
        <f t="shared" ca="1" si="155"/>
        <v>1.5896268939844129</v>
      </c>
      <c r="G384" s="306">
        <f t="shared" ca="1" si="156"/>
        <v>9.3577591550779395</v>
      </c>
      <c r="H384" s="307">
        <f t="shared" ca="1" si="157"/>
        <v>-106.34535431083489</v>
      </c>
      <c r="I384" s="304">
        <f t="shared" ca="1" si="158"/>
        <v>106.75627400720509</v>
      </c>
      <c r="J384" s="306">
        <f t="shared" ca="1" si="159"/>
        <v>737.71243752511418</v>
      </c>
      <c r="K384" s="307">
        <f t="shared" ca="1" si="160"/>
        <v>-2.1772286619699859</v>
      </c>
      <c r="L384" s="304">
        <f t="shared" ca="1" si="145"/>
        <v>737.71565037207381</v>
      </c>
      <c r="M384" s="306">
        <f t="shared" ca="1" si="161"/>
        <v>-1.483028331930899</v>
      </c>
      <c r="N384" s="304">
        <f t="shared" ca="1" si="162"/>
        <v>-84.971264317967055</v>
      </c>
      <c r="P384" s="310">
        <f t="shared" ca="1" si="163"/>
        <v>23</v>
      </c>
      <c r="Q384" s="304">
        <f t="shared" ca="1" si="164"/>
        <v>0</v>
      </c>
      <c r="R384" s="306">
        <f t="shared" ca="1" si="165"/>
        <v>0</v>
      </c>
      <c r="S384" s="307">
        <f t="shared" ca="1" si="166"/>
        <v>5.083000000000002</v>
      </c>
      <c r="T384" s="304">
        <f t="shared" ca="1" si="146"/>
        <v>49.86423000000002</v>
      </c>
      <c r="U384" s="311">
        <f t="shared" ca="1" si="147"/>
        <v>0</v>
      </c>
      <c r="V384" s="306">
        <f t="shared" ca="1" si="148"/>
        <v>1.2252667395487411</v>
      </c>
      <c r="W384" s="304">
        <f t="shared" ca="1" si="149"/>
        <v>42.876655162795551</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1.3369643859758682</v>
      </c>
      <c r="AH384" s="304">
        <f t="shared" ca="1" si="173"/>
        <v>-8.4352748715990966</v>
      </c>
    </row>
    <row r="385" spans="1:34" x14ac:dyDescent="0.2">
      <c r="A385" s="347">
        <f t="shared" ca="1" si="151"/>
        <v>1E-4</v>
      </c>
      <c r="B385" s="304">
        <f t="shared" ca="1" si="152"/>
        <v>33.500200000000191</v>
      </c>
      <c r="D385" s="306">
        <f t="shared" ca="1" si="153"/>
        <v>-0.73939965630582227</v>
      </c>
      <c r="E385" s="307">
        <f t="shared" ca="1" si="154"/>
        <v>-1.4071636880093141</v>
      </c>
      <c r="F385" s="304">
        <f t="shared" ca="1" si="155"/>
        <v>1.5895979040616348</v>
      </c>
      <c r="G385" s="306">
        <f t="shared" ca="1" si="156"/>
        <v>9.3576852151123084</v>
      </c>
      <c r="H385" s="307">
        <f t="shared" ca="1" si="157"/>
        <v>-106.3454950272037</v>
      </c>
      <c r="I385" s="304">
        <f t="shared" ca="1" si="158"/>
        <v>106.75640770073774</v>
      </c>
      <c r="J385" s="306">
        <f t="shared" ca="1" si="159"/>
        <v>737.71243752511418</v>
      </c>
      <c r="K385" s="307">
        <f t="shared" ca="1" si="160"/>
        <v>-2.187863204436888</v>
      </c>
      <c r="L385" s="304">
        <f t="shared" ca="1" si="145"/>
        <v>737.71568183457157</v>
      </c>
      <c r="M385" s="306">
        <f t="shared" ca="1" si="161"/>
        <v>-1.4830291374085809</v>
      </c>
      <c r="N385" s="304">
        <f t="shared" ca="1" si="162"/>
        <v>-84.971310468438716</v>
      </c>
      <c r="P385" s="310">
        <f t="shared" ca="1" si="163"/>
        <v>23</v>
      </c>
      <c r="Q385" s="304">
        <f t="shared" ca="1" si="164"/>
        <v>0</v>
      </c>
      <c r="R385" s="306">
        <f t="shared" ca="1" si="165"/>
        <v>0</v>
      </c>
      <c r="S385" s="307">
        <f t="shared" ca="1" si="166"/>
        <v>5.083000000000002</v>
      </c>
      <c r="T385" s="304">
        <f t="shared" ca="1" si="146"/>
        <v>49.86423000000002</v>
      </c>
      <c r="U385" s="311">
        <f t="shared" ca="1" si="147"/>
        <v>0</v>
      </c>
      <c r="V385" s="306">
        <f t="shared" ca="1" si="148"/>
        <v>1.2252680425645666</v>
      </c>
      <c r="W385" s="304">
        <f t="shared" ca="1" si="149"/>
        <v>42.876808151362532</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1.3369349801586523</v>
      </c>
      <c r="AH385" s="304">
        <f t="shared" ca="1" si="173"/>
        <v>-8.4353049700561744</v>
      </c>
    </row>
    <row r="386" spans="1:34" x14ac:dyDescent="0.2">
      <c r="A386" s="347">
        <f t="shared" ca="1" si="151"/>
        <v>1E-4</v>
      </c>
      <c r="B386" s="304">
        <f t="shared" ca="1" si="152"/>
        <v>33.500300000000195</v>
      </c>
      <c r="D386" s="306">
        <f t="shared" ca="1" si="153"/>
        <v>-0.73939552624267646</v>
      </c>
      <c r="E386" s="307">
        <f t="shared" ca="1" si="154"/>
        <v>-1.4071331102065141</v>
      </c>
      <c r="F386" s="304">
        <f t="shared" ca="1" si="155"/>
        <v>1.5895689145385117</v>
      </c>
      <c r="G386" s="306">
        <f t="shared" ca="1" si="156"/>
        <v>9.3576112755596839</v>
      </c>
      <c r="H386" s="307">
        <f t="shared" ca="1" si="157"/>
        <v>-106.34563574051472</v>
      </c>
      <c r="I386" s="304">
        <f t="shared" ca="1" si="158"/>
        <v>106.75654139132985</v>
      </c>
      <c r="J386" s="306">
        <f t="shared" ca="1" si="159"/>
        <v>737.71243752511418</v>
      </c>
      <c r="K386" s="307">
        <f t="shared" ca="1" si="160"/>
        <v>-2.1984977609752741</v>
      </c>
      <c r="L386" s="304">
        <f t="shared" ca="1" si="145"/>
        <v>737.71571345041207</v>
      </c>
      <c r="M386" s="306">
        <f t="shared" ca="1" si="161"/>
        <v>-1.4830299428778808</v>
      </c>
      <c r="N386" s="304">
        <f t="shared" ca="1" si="162"/>
        <v>-84.971356618430136</v>
      </c>
      <c r="P386" s="310">
        <f t="shared" ca="1" si="163"/>
        <v>23</v>
      </c>
      <c r="Q386" s="304">
        <f t="shared" ca="1" si="164"/>
        <v>0</v>
      </c>
      <c r="R386" s="306">
        <f t="shared" ca="1" si="165"/>
        <v>0</v>
      </c>
      <c r="S386" s="307">
        <f t="shared" ca="1" si="166"/>
        <v>5.083000000000002</v>
      </c>
      <c r="T386" s="304">
        <f t="shared" ca="1" si="146"/>
        <v>49.86423000000002</v>
      </c>
      <c r="U386" s="311">
        <f t="shared" ca="1" si="147"/>
        <v>0</v>
      </c>
      <c r="V386" s="306">
        <f t="shared" ca="1" si="148"/>
        <v>1.2252693455835026</v>
      </c>
      <c r="W386" s="304">
        <f t="shared" ca="1" si="149"/>
        <v>42.876961138039221</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1.3369055746997844</v>
      </c>
      <c r="AH386" s="304">
        <f t="shared" ca="1" si="173"/>
        <v>-8.4353350681413559</v>
      </c>
    </row>
    <row r="387" spans="1:34" x14ac:dyDescent="0.2">
      <c r="A387" s="347">
        <f t="shared" ca="1" si="151"/>
        <v>1E-4</v>
      </c>
      <c r="B387" s="304">
        <f t="shared" ca="1" si="152"/>
        <v>33.500400000000198</v>
      </c>
      <c r="D387" s="306">
        <f t="shared" ca="1" si="153"/>
        <v>-0.73939139616858662</v>
      </c>
      <c r="E387" s="307">
        <f t="shared" ca="1" si="154"/>
        <v>-1.4071025327815665</v>
      </c>
      <c r="F387" s="304">
        <f t="shared" ca="1" si="155"/>
        <v>1.5895399254150337</v>
      </c>
      <c r="G387" s="306">
        <f t="shared" ca="1" si="156"/>
        <v>9.3575373364200676</v>
      </c>
      <c r="H387" s="307">
        <f t="shared" ca="1" si="157"/>
        <v>-106.345776450768</v>
      </c>
      <c r="I387" s="304">
        <f t="shared" ca="1" si="158"/>
        <v>106.75667507898144</v>
      </c>
      <c r="J387" s="306">
        <f t="shared" ca="1" si="159"/>
        <v>737.71243752511418</v>
      </c>
      <c r="K387" s="307">
        <f t="shared" ca="1" si="160"/>
        <v>-2.2091323315848381</v>
      </c>
      <c r="L387" s="304">
        <f t="shared" ca="1" si="145"/>
        <v>737.7157452195961</v>
      </c>
      <c r="M387" s="306">
        <f t="shared" ca="1" si="161"/>
        <v>-1.483030748338799</v>
      </c>
      <c r="N387" s="304">
        <f t="shared" ca="1" si="162"/>
        <v>-84.971402767941299</v>
      </c>
      <c r="P387" s="310">
        <f t="shared" ca="1" si="163"/>
        <v>23</v>
      </c>
      <c r="Q387" s="304">
        <f t="shared" ca="1" si="164"/>
        <v>0</v>
      </c>
      <c r="R387" s="306">
        <f t="shared" ca="1" si="165"/>
        <v>0</v>
      </c>
      <c r="S387" s="307">
        <f t="shared" ca="1" si="166"/>
        <v>5.083000000000002</v>
      </c>
      <c r="T387" s="304">
        <f t="shared" ca="1" si="146"/>
        <v>49.86423000000002</v>
      </c>
      <c r="U387" s="311">
        <f t="shared" ca="1" si="147"/>
        <v>0</v>
      </c>
      <c r="V387" s="306">
        <f t="shared" ca="1" si="148"/>
        <v>1.2252706486055485</v>
      </c>
      <c r="W387" s="304">
        <f t="shared" ca="1" si="149"/>
        <v>42.87711412282561</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1.3368761695992539</v>
      </c>
      <c r="AH387" s="304">
        <f t="shared" ca="1" si="173"/>
        <v>-8.4353651658546536</v>
      </c>
    </row>
    <row r="388" spans="1:34" x14ac:dyDescent="0.2">
      <c r="A388" s="347">
        <f t="shared" ca="1" si="151"/>
        <v>1E-4</v>
      </c>
      <c r="B388" s="304">
        <f t="shared" ca="1" si="152"/>
        <v>33.500500000000201</v>
      </c>
      <c r="D388" s="306">
        <f t="shared" ca="1" si="153"/>
        <v>-0.73938726608355232</v>
      </c>
      <c r="E388" s="307">
        <f t="shared" ca="1" si="154"/>
        <v>-1.4070719557344731</v>
      </c>
      <c r="F388" s="304">
        <f t="shared" ca="1" si="155"/>
        <v>1.5895109366912028</v>
      </c>
      <c r="G388" s="306">
        <f t="shared" ca="1" si="156"/>
        <v>9.3574633976934596</v>
      </c>
      <c r="H388" s="307">
        <f t="shared" ca="1" si="157"/>
        <v>-106.34591715796357</v>
      </c>
      <c r="I388" s="304">
        <f t="shared" ca="1" si="158"/>
        <v>106.75680876369255</v>
      </c>
      <c r="J388" s="306">
        <f t="shared" ca="1" si="159"/>
        <v>737.71243752511418</v>
      </c>
      <c r="K388" s="307">
        <f t="shared" ca="1" si="160"/>
        <v>-2.2197669162652747</v>
      </c>
      <c r="L388" s="304">
        <f t="shared" ref="L388:L451" ca="1" si="174">SQRT(pos_x^2+pos_z^2)</f>
        <v>737.71577714212401</v>
      </c>
      <c r="M388" s="306">
        <f t="shared" ca="1" si="161"/>
        <v>-1.4830315537913357</v>
      </c>
      <c r="N388" s="304">
        <f t="shared" ca="1" si="162"/>
        <v>-84.97144891697225</v>
      </c>
      <c r="P388" s="310">
        <f t="shared" ca="1" si="163"/>
        <v>23</v>
      </c>
      <c r="Q388" s="304">
        <f t="shared" ca="1" si="164"/>
        <v>0</v>
      </c>
      <c r="R388" s="306">
        <f t="shared" ca="1" si="165"/>
        <v>0</v>
      </c>
      <c r="S388" s="307">
        <f t="shared" ca="1" si="166"/>
        <v>5.083000000000002</v>
      </c>
      <c r="T388" s="304">
        <f t="shared" ref="T388:T451" ca="1" si="175">m*g</f>
        <v>49.86423000000002</v>
      </c>
      <c r="U388" s="311">
        <f t="shared" ref="U388:U451" ca="1" si="176">IF(pos_xz&lt;L_rampe,Poids*COS(Beta),0)</f>
        <v>0</v>
      </c>
      <c r="V388" s="306">
        <f t="shared" ref="V388:V451" ca="1" si="177">Rho_moyen*(20000-Alt_rampe-pos_z)/(20000+Alt_rampe+pos_z)</f>
        <v>1.2252719516307045</v>
      </c>
      <c r="W388" s="304">
        <f t="shared" ref="W388:W451" ca="1" si="178">1/2*Rho*Sref*Cx*vit_xz^2</f>
        <v>42.8772671057217</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1.3368467648570608</v>
      </c>
      <c r="AH388" s="304">
        <f t="shared" ca="1" si="173"/>
        <v>-8.4353952631960638</v>
      </c>
    </row>
    <row r="389" spans="1:34" x14ac:dyDescent="0.2">
      <c r="A389" s="347">
        <f t="shared" ref="A389:A452" ca="1" si="180">IF(B388+0.01&lt;=T_ini+ROUNDUP(Temps_fin_propu,0), 0.01, IF(K388&gt;0, 0.1, 0.0001))</f>
        <v>1E-4</v>
      </c>
      <c r="B389" s="304">
        <f t="shared" ref="B389:B452" ca="1" si="181">B388+pas</f>
        <v>33.500600000000205</v>
      </c>
      <c r="D389" s="306">
        <f t="shared" ref="D389:D452" ca="1" si="182">IF(AND(L388&lt;L_rampe,Poussee&lt;Poids*SIN(M388)),0,(-W388+Poussee)/m*COS(M388)-U388/m*SIN(M388))</f>
        <v>-0.73938313598757333</v>
      </c>
      <c r="E389" s="307">
        <f t="shared" ref="E389:E452" ca="1" si="183">IF(AND(L388&lt;L_rampe,Poussee&lt;Poids*SIN(M388)),0,(-W388+Poussee)/m*SIN(M388)+U388/m*COS(M388)-Poids/m)</f>
        <v>-1.4070413790652339</v>
      </c>
      <c r="F389" s="304">
        <f t="shared" ref="F389:F452" ca="1" si="184">SQRT(acc_x^2+acc_z^2)</f>
        <v>1.5894819483670186</v>
      </c>
      <c r="G389" s="306">
        <f t="shared" ref="G389:G452" ca="1" si="185">G388+acc_x*pas</f>
        <v>9.3573894593798617</v>
      </c>
      <c r="H389" s="307">
        <f t="shared" ref="H389:H452" ca="1" si="186">H388+acc_z*pas</f>
        <v>-106.34605786210147</v>
      </c>
      <c r="I389" s="304">
        <f t="shared" ref="I389:I452" ca="1" si="187">SQRT(vit_x^2+vit_z^2)</f>
        <v>106.75694244546322</v>
      </c>
      <c r="J389" s="306">
        <f t="shared" ref="J389:J452" ca="1" si="188">J388+0.5*(vit_x+G388)*pas*(K388&gt;=0)</f>
        <v>737.71243752511418</v>
      </c>
      <c r="K389" s="307">
        <f t="shared" ref="K389:K452" ca="1" si="189">K388+0.5*(vit_z+H388)*pas</f>
        <v>-2.2304015150162777</v>
      </c>
      <c r="L389" s="304">
        <f t="shared" ca="1" si="174"/>
        <v>737.71580921799671</v>
      </c>
      <c r="M389" s="306">
        <f t="shared" ref="M389:M452" ca="1" si="190">IF(AND(L388&gt;L_rampe,G389&gt;0),ATAN2(G389,H389),$M$4)</f>
        <v>-1.4830323592354908</v>
      </c>
      <c r="N389" s="304">
        <f t="shared" ref="N389:N452" ca="1" si="191">DEGREES(Beta)</f>
        <v>-84.971495065522973</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5.083000000000002</v>
      </c>
      <c r="T389" s="304">
        <f t="shared" ca="1" si="175"/>
        <v>49.86423000000002</v>
      </c>
      <c r="U389" s="311">
        <f t="shared" ca="1" si="176"/>
        <v>0</v>
      </c>
      <c r="V389" s="306">
        <f t="shared" ca="1" si="177"/>
        <v>1.2252732546589697</v>
      </c>
      <c r="W389" s="304">
        <f t="shared" ca="1" si="178"/>
        <v>42.877420086727504</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1.3368173604732085</v>
      </c>
      <c r="AH389" s="304">
        <f t="shared" ref="AH389:AH452" ca="1" si="202">IF(AND(L388&lt;L_rampe,Poussee&lt;Poids*SIN(M388)), g*SIN(M388), (-W388+Poussee)/m)</f>
        <v>-8.4354253601655884</v>
      </c>
    </row>
    <row r="390" spans="1:34" x14ac:dyDescent="0.2">
      <c r="A390" s="347">
        <f t="shared" ca="1" si="180"/>
        <v>1E-4</v>
      </c>
      <c r="B390" s="304">
        <f t="shared" ca="1" si="181"/>
        <v>33.500700000000208</v>
      </c>
      <c r="D390" s="306">
        <f t="shared" ca="1" si="182"/>
        <v>-0.73937900588065153</v>
      </c>
      <c r="E390" s="307">
        <f t="shared" ca="1" si="183"/>
        <v>-1.407010802773847</v>
      </c>
      <c r="F390" s="304">
        <f t="shared" ca="1" si="184"/>
        <v>1.5894529604424807</v>
      </c>
      <c r="G390" s="306">
        <f t="shared" ca="1" si="185"/>
        <v>9.3573155214792738</v>
      </c>
      <c r="H390" s="307">
        <f t="shared" ca="1" si="186"/>
        <v>-106.34619856318176</v>
      </c>
      <c r="I390" s="304">
        <f t="shared" ca="1" si="187"/>
        <v>106.7570761242935</v>
      </c>
      <c r="J390" s="306">
        <f t="shared" ca="1" si="188"/>
        <v>737.71243752511418</v>
      </c>
      <c r="K390" s="307">
        <f t="shared" ca="1" si="189"/>
        <v>-2.2410361278375417</v>
      </c>
      <c r="L390" s="304">
        <f t="shared" ca="1" si="174"/>
        <v>737.71584144721453</v>
      </c>
      <c r="M390" s="306">
        <f t="shared" ca="1" si="190"/>
        <v>-1.4830331646712644</v>
      </c>
      <c r="N390" s="304">
        <f t="shared" ca="1" si="191"/>
        <v>-84.971541213593483</v>
      </c>
      <c r="P390" s="310">
        <f t="shared" ca="1" si="192"/>
        <v>23</v>
      </c>
      <c r="Q390" s="304">
        <f t="shared" ca="1" si="193"/>
        <v>0</v>
      </c>
      <c r="R390" s="306">
        <f t="shared" ca="1" si="194"/>
        <v>0</v>
      </c>
      <c r="S390" s="307">
        <f t="shared" ca="1" si="195"/>
        <v>5.083000000000002</v>
      </c>
      <c r="T390" s="304">
        <f t="shared" ca="1" si="175"/>
        <v>49.86423000000002</v>
      </c>
      <c r="U390" s="311">
        <f t="shared" ca="1" si="176"/>
        <v>0</v>
      </c>
      <c r="V390" s="306">
        <f t="shared" ca="1" si="177"/>
        <v>1.2252745576903454</v>
      </c>
      <c r="W390" s="304">
        <f t="shared" ca="1" si="178"/>
        <v>42.87757306584308</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1.3367879564476954</v>
      </c>
      <c r="AH390" s="304">
        <f t="shared" ca="1" si="202"/>
        <v>-8.4354554567632274</v>
      </c>
    </row>
    <row r="391" spans="1:34" x14ac:dyDescent="0.2">
      <c r="A391" s="347">
        <f t="shared" ca="1" si="180"/>
        <v>1E-4</v>
      </c>
      <c r="B391" s="304">
        <f t="shared" ca="1" si="181"/>
        <v>33.500800000000211</v>
      </c>
      <c r="D391" s="306">
        <f t="shared" ca="1" si="182"/>
        <v>-0.73937487576278971</v>
      </c>
      <c r="E391" s="307">
        <f t="shared" ca="1" si="183"/>
        <v>-1.4069802268602984</v>
      </c>
      <c r="F391" s="304">
        <f t="shared" ca="1" si="184"/>
        <v>1.5894239729175781</v>
      </c>
      <c r="G391" s="306">
        <f t="shared" ca="1" si="185"/>
        <v>9.3572415839916978</v>
      </c>
      <c r="H391" s="307">
        <f t="shared" ca="1" si="186"/>
        <v>-106.34633926120445</v>
      </c>
      <c r="I391" s="304">
        <f t="shared" ca="1" si="187"/>
        <v>106.75720980018342</v>
      </c>
      <c r="J391" s="306">
        <f t="shared" ca="1" si="188"/>
        <v>737.71243752511418</v>
      </c>
      <c r="K391" s="307">
        <f t="shared" ca="1" si="189"/>
        <v>-2.2516707547287611</v>
      </c>
      <c r="L391" s="304">
        <f t="shared" ca="1" si="174"/>
        <v>737.71587382977816</v>
      </c>
      <c r="M391" s="306">
        <f t="shared" ca="1" si="190"/>
        <v>-1.483033970098657</v>
      </c>
      <c r="N391" s="304">
        <f t="shared" ca="1" si="191"/>
        <v>-84.971587361183779</v>
      </c>
      <c r="P391" s="310">
        <f t="shared" ca="1" si="192"/>
        <v>23</v>
      </c>
      <c r="Q391" s="304">
        <f t="shared" ca="1" si="193"/>
        <v>0</v>
      </c>
      <c r="R391" s="306">
        <f t="shared" ca="1" si="194"/>
        <v>0</v>
      </c>
      <c r="S391" s="307">
        <f t="shared" ca="1" si="195"/>
        <v>5.083000000000002</v>
      </c>
      <c r="T391" s="304">
        <f t="shared" ca="1" si="175"/>
        <v>49.86423000000002</v>
      </c>
      <c r="U391" s="311">
        <f t="shared" ca="1" si="176"/>
        <v>0</v>
      </c>
      <c r="V391" s="306">
        <f t="shared" ca="1" si="177"/>
        <v>1.2252758607248309</v>
      </c>
      <c r="W391" s="304">
        <f t="shared" ca="1" si="178"/>
        <v>42.877726043068407</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1.3367585527805055</v>
      </c>
      <c r="AH391" s="304">
        <f t="shared" ca="1" si="202"/>
        <v>-8.4354855529889949</v>
      </c>
    </row>
    <row r="392" spans="1:34" x14ac:dyDescent="0.2">
      <c r="A392" s="347">
        <f t="shared" ca="1" si="180"/>
        <v>1E-4</v>
      </c>
      <c r="B392" s="304">
        <f t="shared" ca="1" si="181"/>
        <v>33.500900000000215</v>
      </c>
      <c r="D392" s="306">
        <f t="shared" ca="1" si="182"/>
        <v>-0.7393707456339853</v>
      </c>
      <c r="E392" s="307">
        <f t="shared" ca="1" si="183"/>
        <v>-1.4069496513245952</v>
      </c>
      <c r="F392" s="304">
        <f t="shared" ca="1" si="184"/>
        <v>1.5893949857923155</v>
      </c>
      <c r="G392" s="306">
        <f t="shared" ca="1" si="185"/>
        <v>9.3571676469171337</v>
      </c>
      <c r="H392" s="307">
        <f t="shared" ca="1" si="186"/>
        <v>-106.34647995616957</v>
      </c>
      <c r="I392" s="304">
        <f t="shared" ca="1" si="187"/>
        <v>106.75734347313299</v>
      </c>
      <c r="J392" s="306">
        <f t="shared" ca="1" si="188"/>
        <v>737.71243752511418</v>
      </c>
      <c r="K392" s="307">
        <f t="shared" ca="1" si="189"/>
        <v>-2.26230539568963</v>
      </c>
      <c r="L392" s="304">
        <f t="shared" ca="1" si="174"/>
        <v>737.71590636568817</v>
      </c>
      <c r="M392" s="306">
        <f t="shared" ca="1" si="190"/>
        <v>-1.4830347755176685</v>
      </c>
      <c r="N392" s="304">
        <f t="shared" ca="1" si="191"/>
        <v>-84.971633508293877</v>
      </c>
      <c r="P392" s="310">
        <f t="shared" ca="1" si="192"/>
        <v>23</v>
      </c>
      <c r="Q392" s="304">
        <f t="shared" ca="1" si="193"/>
        <v>0</v>
      </c>
      <c r="R392" s="306">
        <f t="shared" ca="1" si="194"/>
        <v>0</v>
      </c>
      <c r="S392" s="307">
        <f t="shared" ca="1" si="195"/>
        <v>5.083000000000002</v>
      </c>
      <c r="T392" s="304">
        <f t="shared" ca="1" si="175"/>
        <v>49.86423000000002</v>
      </c>
      <c r="U392" s="311">
        <f t="shared" ca="1" si="176"/>
        <v>0</v>
      </c>
      <c r="V392" s="306">
        <f t="shared" ca="1" si="177"/>
        <v>1.2252771637624256</v>
      </c>
      <c r="W392" s="304">
        <f t="shared" ca="1" si="178"/>
        <v>42.877879018403455</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1.3367291494716476</v>
      </c>
      <c r="AH392" s="304">
        <f t="shared" ca="1" si="202"/>
        <v>-8.4355156488428857</v>
      </c>
    </row>
    <row r="393" spans="1:34" x14ac:dyDescent="0.2">
      <c r="A393" s="347">
        <f t="shared" ca="1" si="180"/>
        <v>1E-4</v>
      </c>
      <c r="B393" s="304">
        <f t="shared" ca="1" si="181"/>
        <v>33.501000000000218</v>
      </c>
      <c r="D393" s="306">
        <f t="shared" ca="1" si="182"/>
        <v>-0.73936661549423954</v>
      </c>
      <c r="E393" s="307">
        <f t="shared" ca="1" si="183"/>
        <v>-1.4069190761667407</v>
      </c>
      <c r="F393" s="304">
        <f t="shared" ca="1" si="184"/>
        <v>1.5893659990666977</v>
      </c>
      <c r="G393" s="306">
        <f t="shared" ca="1" si="185"/>
        <v>9.3570937102555849</v>
      </c>
      <c r="H393" s="307">
        <f t="shared" ca="1" si="186"/>
        <v>-106.34662064807719</v>
      </c>
      <c r="I393" s="304">
        <f t="shared" ca="1" si="187"/>
        <v>106.75747714314227</v>
      </c>
      <c r="J393" s="306">
        <f t="shared" ca="1" si="188"/>
        <v>737.71243752511418</v>
      </c>
      <c r="K393" s="307">
        <f t="shared" ca="1" si="189"/>
        <v>-2.2729400507198423</v>
      </c>
      <c r="L393" s="304">
        <f t="shared" ca="1" si="174"/>
        <v>737.71593905494524</v>
      </c>
      <c r="M393" s="306">
        <f t="shared" ca="1" si="190"/>
        <v>-1.4830355809282989</v>
      </c>
      <c r="N393" s="304">
        <f t="shared" ca="1" si="191"/>
        <v>-84.971679654923776</v>
      </c>
      <c r="P393" s="310">
        <f t="shared" ca="1" si="192"/>
        <v>23</v>
      </c>
      <c r="Q393" s="304">
        <f t="shared" ca="1" si="193"/>
        <v>0</v>
      </c>
      <c r="R393" s="306">
        <f t="shared" ca="1" si="194"/>
        <v>0</v>
      </c>
      <c r="S393" s="307">
        <f t="shared" ca="1" si="195"/>
        <v>5.083000000000002</v>
      </c>
      <c r="T393" s="304">
        <f t="shared" ca="1" si="175"/>
        <v>49.86423000000002</v>
      </c>
      <c r="U393" s="311">
        <f t="shared" ca="1" si="176"/>
        <v>0</v>
      </c>
      <c r="V393" s="306">
        <f t="shared" ca="1" si="177"/>
        <v>1.2252784668031307</v>
      </c>
      <c r="W393" s="304">
        <f t="shared" ca="1" si="178"/>
        <v>42.878031991848324</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1.3366997465211252</v>
      </c>
      <c r="AH393" s="304">
        <f t="shared" ca="1" si="202"/>
        <v>-8.4355457443248945</v>
      </c>
    </row>
    <row r="394" spans="1:34" x14ac:dyDescent="0.2">
      <c r="A394" s="347">
        <f t="shared" ca="1" si="180"/>
        <v>1E-4</v>
      </c>
      <c r="B394" s="304">
        <f t="shared" ca="1" si="181"/>
        <v>33.501100000000221</v>
      </c>
      <c r="D394" s="306">
        <f t="shared" ca="1" si="182"/>
        <v>-0.73936248534355586</v>
      </c>
      <c r="E394" s="307">
        <f t="shared" ca="1" si="183"/>
        <v>-1.4068885013867174</v>
      </c>
      <c r="F394" s="304">
        <f t="shared" ca="1" si="184"/>
        <v>1.5893370127407098</v>
      </c>
      <c r="G394" s="306">
        <f t="shared" ca="1" si="185"/>
        <v>9.3570197740070498</v>
      </c>
      <c r="H394" s="307">
        <f t="shared" ca="1" si="186"/>
        <v>-106.34676133692733</v>
      </c>
      <c r="I394" s="304">
        <f t="shared" ca="1" si="187"/>
        <v>106.75761081021128</v>
      </c>
      <c r="J394" s="306">
        <f t="shared" ca="1" si="188"/>
        <v>737.71243752511418</v>
      </c>
      <c r="K394" s="307">
        <f t="shared" ca="1" si="189"/>
        <v>-2.2835747198190925</v>
      </c>
      <c r="L394" s="304">
        <f t="shared" ca="1" si="174"/>
        <v>737.71597189754982</v>
      </c>
      <c r="M394" s="306">
        <f t="shared" ca="1" si="190"/>
        <v>-1.4830363863305482</v>
      </c>
      <c r="N394" s="304">
        <f t="shared" ca="1" si="191"/>
        <v>-84.971725801073461</v>
      </c>
      <c r="P394" s="310">
        <f t="shared" ca="1" si="192"/>
        <v>23</v>
      </c>
      <c r="Q394" s="304">
        <f t="shared" ca="1" si="193"/>
        <v>0</v>
      </c>
      <c r="R394" s="306">
        <f t="shared" ca="1" si="194"/>
        <v>0</v>
      </c>
      <c r="S394" s="307">
        <f t="shared" ca="1" si="195"/>
        <v>5.083000000000002</v>
      </c>
      <c r="T394" s="304">
        <f t="shared" ca="1" si="175"/>
        <v>49.86423000000002</v>
      </c>
      <c r="U394" s="311">
        <f t="shared" ca="1" si="176"/>
        <v>0</v>
      </c>
      <c r="V394" s="306">
        <f t="shared" ca="1" si="177"/>
        <v>1.2252797698469455</v>
      </c>
      <c r="W394" s="304">
        <f t="shared" ca="1" si="178"/>
        <v>42.878184963402958</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1.3366703439289207</v>
      </c>
      <c r="AH394" s="304">
        <f t="shared" ca="1" si="202"/>
        <v>-8.4355758394350406</v>
      </c>
    </row>
    <row r="395" spans="1:34" x14ac:dyDescent="0.2">
      <c r="A395" s="347">
        <f t="shared" ca="1" si="180"/>
        <v>1E-4</v>
      </c>
      <c r="B395" s="304">
        <f t="shared" ca="1" si="181"/>
        <v>33.501200000000225</v>
      </c>
      <c r="D395" s="306">
        <f t="shared" ca="1" si="182"/>
        <v>-0.73935835518193493</v>
      </c>
      <c r="E395" s="307">
        <f t="shared" ca="1" si="183"/>
        <v>-1.406857926984534</v>
      </c>
      <c r="F395" s="304">
        <f t="shared" ca="1" si="184"/>
        <v>1.5893080268143607</v>
      </c>
      <c r="G395" s="306">
        <f t="shared" ca="1" si="185"/>
        <v>9.3569458381715318</v>
      </c>
      <c r="H395" s="307">
        <f t="shared" ca="1" si="186"/>
        <v>-106.34690202272003</v>
      </c>
      <c r="I395" s="304">
        <f t="shared" ca="1" si="187"/>
        <v>106.75774447434009</v>
      </c>
      <c r="J395" s="306">
        <f t="shared" ca="1" si="188"/>
        <v>737.71243752511418</v>
      </c>
      <c r="K395" s="307">
        <f t="shared" ca="1" si="189"/>
        <v>-2.2942094029870748</v>
      </c>
      <c r="L395" s="304">
        <f t="shared" ca="1" si="174"/>
        <v>737.71600489350249</v>
      </c>
      <c r="M395" s="306">
        <f t="shared" ca="1" si="190"/>
        <v>-1.4830371917244169</v>
      </c>
      <c r="N395" s="304">
        <f t="shared" ca="1" si="191"/>
        <v>-84.97177194674299</v>
      </c>
      <c r="P395" s="310">
        <f t="shared" ca="1" si="192"/>
        <v>23</v>
      </c>
      <c r="Q395" s="304">
        <f t="shared" ca="1" si="193"/>
        <v>0</v>
      </c>
      <c r="R395" s="306">
        <f t="shared" ca="1" si="194"/>
        <v>0</v>
      </c>
      <c r="S395" s="307">
        <f t="shared" ca="1" si="195"/>
        <v>5.083000000000002</v>
      </c>
      <c r="T395" s="304">
        <f t="shared" ca="1" si="175"/>
        <v>49.86423000000002</v>
      </c>
      <c r="U395" s="311">
        <f t="shared" ca="1" si="176"/>
        <v>0</v>
      </c>
      <c r="V395" s="306">
        <f t="shared" ca="1" si="177"/>
        <v>1.2252810728938697</v>
      </c>
      <c r="W395" s="304">
        <f t="shared" ca="1" si="178"/>
        <v>42.878337933067407</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1.3366409416950447</v>
      </c>
      <c r="AH395" s="304">
        <f t="shared" ca="1" si="202"/>
        <v>-8.4356059341733118</v>
      </c>
    </row>
    <row r="396" spans="1:34" x14ac:dyDescent="0.2">
      <c r="A396" s="347">
        <f t="shared" ca="1" si="180"/>
        <v>1E-4</v>
      </c>
      <c r="B396" s="304">
        <f t="shared" ca="1" si="181"/>
        <v>33.501300000000228</v>
      </c>
      <c r="D396" s="306">
        <f t="shared" ca="1" si="182"/>
        <v>-0.73935422500937531</v>
      </c>
      <c r="E396" s="307">
        <f t="shared" ca="1" si="183"/>
        <v>-1.4068273529601854</v>
      </c>
      <c r="F396" s="304">
        <f t="shared" ca="1" si="184"/>
        <v>1.589279041287645</v>
      </c>
      <c r="G396" s="306">
        <f t="shared" ca="1" si="185"/>
        <v>9.356871902749031</v>
      </c>
      <c r="H396" s="307">
        <f t="shared" ca="1" si="186"/>
        <v>-106.34704270545532</v>
      </c>
      <c r="I396" s="304">
        <f t="shared" ca="1" si="187"/>
        <v>106.75787813552867</v>
      </c>
      <c r="J396" s="306">
        <f t="shared" ca="1" si="188"/>
        <v>737.71243752511418</v>
      </c>
      <c r="K396" s="307">
        <f t="shared" ca="1" si="189"/>
        <v>-2.3048441002234834</v>
      </c>
      <c r="L396" s="304">
        <f t="shared" ca="1" si="174"/>
        <v>737.71603804280403</v>
      </c>
      <c r="M396" s="306">
        <f t="shared" ca="1" si="190"/>
        <v>-1.483037997109905</v>
      </c>
      <c r="N396" s="304">
        <f t="shared" ca="1" si="191"/>
        <v>-84.971818091932334</v>
      </c>
      <c r="P396" s="310">
        <f t="shared" ca="1" si="192"/>
        <v>23</v>
      </c>
      <c r="Q396" s="304">
        <f t="shared" ca="1" si="193"/>
        <v>0</v>
      </c>
      <c r="R396" s="306">
        <f t="shared" ca="1" si="194"/>
        <v>0</v>
      </c>
      <c r="S396" s="307">
        <f t="shared" ca="1" si="195"/>
        <v>5.083000000000002</v>
      </c>
      <c r="T396" s="304">
        <f t="shared" ca="1" si="175"/>
        <v>49.86423000000002</v>
      </c>
      <c r="U396" s="311">
        <f t="shared" ca="1" si="176"/>
        <v>0</v>
      </c>
      <c r="V396" s="306">
        <f t="shared" ca="1" si="177"/>
        <v>1.225282375943904</v>
      </c>
      <c r="W396" s="304">
        <f t="shared" ca="1" si="178"/>
        <v>42.878490900841655</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1.33661153981949</v>
      </c>
      <c r="AH396" s="304">
        <f t="shared" ca="1" si="202"/>
        <v>-8.4356360285397187</v>
      </c>
    </row>
    <row r="397" spans="1:34" x14ac:dyDescent="0.2">
      <c r="A397" s="347">
        <f t="shared" ca="1" si="180"/>
        <v>1E-4</v>
      </c>
      <c r="B397" s="304">
        <f t="shared" ca="1" si="181"/>
        <v>33.501400000000231</v>
      </c>
      <c r="D397" s="306">
        <f t="shared" ca="1" si="182"/>
        <v>-0.73935009482587866</v>
      </c>
      <c r="E397" s="307">
        <f t="shared" ca="1" si="183"/>
        <v>-1.4067967793136678</v>
      </c>
      <c r="F397" s="304">
        <f t="shared" ca="1" si="184"/>
        <v>1.5892500561605603</v>
      </c>
      <c r="G397" s="306">
        <f t="shared" ca="1" si="185"/>
        <v>9.3567979677395492</v>
      </c>
      <c r="H397" s="307">
        <f t="shared" ca="1" si="186"/>
        <v>-106.34718338513325</v>
      </c>
      <c r="I397" s="304">
        <f t="shared" ca="1" si="187"/>
        <v>106.75801179377713</v>
      </c>
      <c r="J397" s="306">
        <f t="shared" ca="1" si="188"/>
        <v>737.71243752511418</v>
      </c>
      <c r="K397" s="307">
        <f t="shared" ca="1" si="189"/>
        <v>-2.3154788115280129</v>
      </c>
      <c r="L397" s="304">
        <f t="shared" ca="1" si="174"/>
        <v>737.71607134545479</v>
      </c>
      <c r="M397" s="306">
        <f t="shared" ca="1" si="190"/>
        <v>-1.4830388024870127</v>
      </c>
      <c r="N397" s="304">
        <f t="shared" ca="1" si="191"/>
        <v>-84.971864236641522</v>
      </c>
      <c r="P397" s="310">
        <f t="shared" ca="1" si="192"/>
        <v>23</v>
      </c>
      <c r="Q397" s="304">
        <f t="shared" ca="1" si="193"/>
        <v>0</v>
      </c>
      <c r="R397" s="306">
        <f t="shared" ca="1" si="194"/>
        <v>0</v>
      </c>
      <c r="S397" s="307">
        <f t="shared" ca="1" si="195"/>
        <v>5.083000000000002</v>
      </c>
      <c r="T397" s="304">
        <f t="shared" ca="1" si="175"/>
        <v>49.86423000000002</v>
      </c>
      <c r="U397" s="311">
        <f t="shared" ca="1" si="176"/>
        <v>0</v>
      </c>
      <c r="V397" s="306">
        <f t="shared" ca="1" si="177"/>
        <v>1.2252836789970476</v>
      </c>
      <c r="W397" s="304">
        <f t="shared" ca="1" si="178"/>
        <v>42.878643866725731</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1.3365821383022549</v>
      </c>
      <c r="AH397" s="304">
        <f t="shared" ca="1" si="202"/>
        <v>-8.4356661225342595</v>
      </c>
    </row>
    <row r="398" spans="1:34" x14ac:dyDescent="0.2">
      <c r="A398" s="347">
        <f t="shared" ca="1" si="180"/>
        <v>1E-4</v>
      </c>
      <c r="B398" s="304">
        <f t="shared" ca="1" si="181"/>
        <v>33.501500000000235</v>
      </c>
      <c r="D398" s="306">
        <f t="shared" ca="1" si="182"/>
        <v>-0.7393459646314452</v>
      </c>
      <c r="E398" s="307">
        <f t="shared" ca="1" si="183"/>
        <v>-1.4067662060449813</v>
      </c>
      <c r="F398" s="304">
        <f t="shared" ca="1" si="184"/>
        <v>1.589221071433107</v>
      </c>
      <c r="G398" s="306">
        <f t="shared" ca="1" si="185"/>
        <v>9.3567240331430863</v>
      </c>
      <c r="H398" s="307">
        <f t="shared" ca="1" si="186"/>
        <v>-106.34732406175385</v>
      </c>
      <c r="I398" s="304">
        <f t="shared" ca="1" si="187"/>
        <v>106.75814544908546</v>
      </c>
      <c r="J398" s="306">
        <f t="shared" ca="1" si="188"/>
        <v>737.71243752511418</v>
      </c>
      <c r="K398" s="307">
        <f t="shared" ca="1" si="189"/>
        <v>-2.3261135369003574</v>
      </c>
      <c r="L398" s="304">
        <f t="shared" ca="1" si="174"/>
        <v>737.71610480145546</v>
      </c>
      <c r="M398" s="306">
        <f t="shared" ca="1" si="190"/>
        <v>-1.4830396078557397</v>
      </c>
      <c r="N398" s="304">
        <f t="shared" ca="1" si="191"/>
        <v>-84.97191038087054</v>
      </c>
      <c r="P398" s="310">
        <f t="shared" ca="1" si="192"/>
        <v>23</v>
      </c>
      <c r="Q398" s="304">
        <f t="shared" ca="1" si="193"/>
        <v>0</v>
      </c>
      <c r="R398" s="306">
        <f t="shared" ca="1" si="194"/>
        <v>0</v>
      </c>
      <c r="S398" s="307">
        <f t="shared" ca="1" si="195"/>
        <v>5.083000000000002</v>
      </c>
      <c r="T398" s="304">
        <f t="shared" ca="1" si="175"/>
        <v>49.86423000000002</v>
      </c>
      <c r="U398" s="311">
        <f t="shared" ca="1" si="176"/>
        <v>0</v>
      </c>
      <c r="V398" s="306">
        <f t="shared" ca="1" si="177"/>
        <v>1.2252849820533007</v>
      </c>
      <c r="W398" s="304">
        <f t="shared" ca="1" si="178"/>
        <v>42.878796830719651</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1.3365527371433394</v>
      </c>
      <c r="AH398" s="304">
        <f t="shared" ca="1" si="202"/>
        <v>-8.4356962161569378</v>
      </c>
    </row>
    <row r="399" spans="1:34" x14ac:dyDescent="0.2">
      <c r="A399" s="347">
        <f t="shared" ca="1" si="180"/>
        <v>1E-4</v>
      </c>
      <c r="B399" s="304">
        <f t="shared" ca="1" si="181"/>
        <v>33.501600000000238</v>
      </c>
      <c r="D399" s="306">
        <f t="shared" ca="1" si="182"/>
        <v>-0.73934183442607881</v>
      </c>
      <c r="E399" s="307">
        <f t="shared" ca="1" si="183"/>
        <v>-1.4067356331541188</v>
      </c>
      <c r="F399" s="304">
        <f t="shared" ca="1" si="184"/>
        <v>1.5891920871052809</v>
      </c>
      <c r="G399" s="306">
        <f t="shared" ca="1" si="185"/>
        <v>9.3566500989596442</v>
      </c>
      <c r="H399" s="307">
        <f t="shared" ca="1" si="186"/>
        <v>-106.34746473531717</v>
      </c>
      <c r="I399" s="304">
        <f t="shared" ca="1" si="187"/>
        <v>106.75827910145374</v>
      </c>
      <c r="J399" s="306">
        <f t="shared" ca="1" si="188"/>
        <v>737.71243752511418</v>
      </c>
      <c r="K399" s="307">
        <f t="shared" ca="1" si="189"/>
        <v>-2.3367482763402108</v>
      </c>
      <c r="L399" s="304">
        <f t="shared" ca="1" si="174"/>
        <v>737.71613841080671</v>
      </c>
      <c r="M399" s="306">
        <f t="shared" ca="1" si="190"/>
        <v>-1.4830404132160866</v>
      </c>
      <c r="N399" s="304">
        <f t="shared" ca="1" si="191"/>
        <v>-84.971956524619401</v>
      </c>
      <c r="P399" s="310">
        <f t="shared" ca="1" si="192"/>
        <v>23</v>
      </c>
      <c r="Q399" s="304">
        <f t="shared" ca="1" si="193"/>
        <v>0</v>
      </c>
      <c r="R399" s="306">
        <f t="shared" ca="1" si="194"/>
        <v>0</v>
      </c>
      <c r="S399" s="307">
        <f t="shared" ca="1" si="195"/>
        <v>5.083000000000002</v>
      </c>
      <c r="T399" s="304">
        <f t="shared" ca="1" si="175"/>
        <v>49.86423000000002</v>
      </c>
      <c r="U399" s="311">
        <f t="shared" ca="1" si="176"/>
        <v>0</v>
      </c>
      <c r="V399" s="306">
        <f t="shared" ca="1" si="177"/>
        <v>1.2252862851126638</v>
      </c>
      <c r="W399" s="304">
        <f t="shared" ca="1" si="178"/>
        <v>42.878949792823448</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1.3365233363427365</v>
      </c>
      <c r="AH399" s="304">
        <f t="shared" ca="1" si="202"/>
        <v>-8.4357263094077588</v>
      </c>
    </row>
    <row r="400" spans="1:34" x14ac:dyDescent="0.2">
      <c r="A400" s="347">
        <f t="shared" ca="1" si="180"/>
        <v>1E-4</v>
      </c>
      <c r="B400" s="304">
        <f t="shared" ca="1" si="181"/>
        <v>33.501700000000241</v>
      </c>
      <c r="D400" s="306">
        <f t="shared" ca="1" si="182"/>
        <v>-0.73933770420977762</v>
      </c>
      <c r="E400" s="307">
        <f t="shared" ca="1" si="183"/>
        <v>-1.4067050606410767</v>
      </c>
      <c r="F400" s="304">
        <f t="shared" ca="1" si="184"/>
        <v>1.5891631031770779</v>
      </c>
      <c r="G400" s="306">
        <f t="shared" ca="1" si="185"/>
        <v>9.3565761651892227</v>
      </c>
      <c r="H400" s="307">
        <f t="shared" ca="1" si="186"/>
        <v>-106.34760540582324</v>
      </c>
      <c r="I400" s="304">
        <f t="shared" ca="1" si="187"/>
        <v>106.75841275088194</v>
      </c>
      <c r="J400" s="306">
        <f t="shared" ca="1" si="188"/>
        <v>737.71243752511418</v>
      </c>
      <c r="K400" s="307">
        <f t="shared" ca="1" si="189"/>
        <v>-2.347383029847268</v>
      </c>
      <c r="L400" s="304">
        <f t="shared" ca="1" si="174"/>
        <v>737.71617217350888</v>
      </c>
      <c r="M400" s="306">
        <f t="shared" ca="1" si="190"/>
        <v>-1.4830412185680533</v>
      </c>
      <c r="N400" s="304">
        <f t="shared" ca="1" si="191"/>
        <v>-84.972002667888106</v>
      </c>
      <c r="P400" s="310">
        <f t="shared" ca="1" si="192"/>
        <v>23</v>
      </c>
      <c r="Q400" s="304">
        <f t="shared" ca="1" si="193"/>
        <v>0</v>
      </c>
      <c r="R400" s="306">
        <f t="shared" ca="1" si="194"/>
        <v>0</v>
      </c>
      <c r="S400" s="307">
        <f t="shared" ca="1" si="195"/>
        <v>5.083000000000002</v>
      </c>
      <c r="T400" s="304">
        <f t="shared" ca="1" si="175"/>
        <v>49.86423000000002</v>
      </c>
      <c r="U400" s="311">
        <f t="shared" ca="1" si="176"/>
        <v>0</v>
      </c>
      <c r="V400" s="306">
        <f t="shared" ca="1" si="177"/>
        <v>1.2252875881751362</v>
      </c>
      <c r="W400" s="304">
        <f t="shared" ca="1" si="178"/>
        <v>42.879102753037074</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1.3364939359004442</v>
      </c>
      <c r="AH400" s="304">
        <f t="shared" ca="1" si="202"/>
        <v>-8.4357564022867262</v>
      </c>
    </row>
    <row r="401" spans="1:34" x14ac:dyDescent="0.2">
      <c r="A401" s="347">
        <f t="shared" ca="1" si="180"/>
        <v>1E-4</v>
      </c>
      <c r="B401" s="304">
        <f t="shared" ca="1" si="181"/>
        <v>33.501800000000244</v>
      </c>
      <c r="D401" s="306">
        <f t="shared" ca="1" si="182"/>
        <v>-0.73933357398254307</v>
      </c>
      <c r="E401" s="307">
        <f t="shared" ca="1" si="183"/>
        <v>-1.4066744885058604</v>
      </c>
      <c r="F401" s="304">
        <f t="shared" ca="1" si="184"/>
        <v>1.5891341196485036</v>
      </c>
      <c r="G401" s="306">
        <f t="shared" ca="1" si="185"/>
        <v>9.3565022318318238</v>
      </c>
      <c r="H401" s="307">
        <f t="shared" ca="1" si="186"/>
        <v>-106.34774607327209</v>
      </c>
      <c r="I401" s="304">
        <f t="shared" ca="1" si="187"/>
        <v>106.75854639737014</v>
      </c>
      <c r="J401" s="306">
        <f t="shared" ca="1" si="188"/>
        <v>737.71243752511418</v>
      </c>
      <c r="K401" s="307">
        <f t="shared" ca="1" si="189"/>
        <v>-2.3580177974212226</v>
      </c>
      <c r="L401" s="304">
        <f t="shared" ca="1" si="174"/>
        <v>737.71620608956289</v>
      </c>
      <c r="M401" s="306">
        <f t="shared" ca="1" si="190"/>
        <v>-1.4830420239116398</v>
      </c>
      <c r="N401" s="304">
        <f t="shared" ca="1" si="191"/>
        <v>-84.972048810676668</v>
      </c>
      <c r="P401" s="310">
        <f t="shared" ca="1" si="192"/>
        <v>23</v>
      </c>
      <c r="Q401" s="304">
        <f t="shared" ca="1" si="193"/>
        <v>0</v>
      </c>
      <c r="R401" s="306">
        <f t="shared" ca="1" si="194"/>
        <v>0</v>
      </c>
      <c r="S401" s="307">
        <f t="shared" ca="1" si="195"/>
        <v>5.083000000000002</v>
      </c>
      <c r="T401" s="304">
        <f t="shared" ca="1" si="175"/>
        <v>49.86423000000002</v>
      </c>
      <c r="U401" s="311">
        <f t="shared" ca="1" si="176"/>
        <v>0</v>
      </c>
      <c r="V401" s="306">
        <f t="shared" ca="1" si="177"/>
        <v>1.2252888912407185</v>
      </c>
      <c r="W401" s="304">
        <f t="shared" ca="1" si="178"/>
        <v>42.879255711360607</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1.336464535816468</v>
      </c>
      <c r="AH401" s="304">
        <f t="shared" ca="1" si="202"/>
        <v>-8.4357864947938346</v>
      </c>
    </row>
    <row r="402" spans="1:34" x14ac:dyDescent="0.2">
      <c r="A402" s="347">
        <f t="shared" ca="1" si="180"/>
        <v>1E-4</v>
      </c>
      <c r="B402" s="304">
        <f t="shared" ca="1" si="181"/>
        <v>33.501900000000248</v>
      </c>
      <c r="D402" s="306">
        <f t="shared" ca="1" si="182"/>
        <v>-0.73932944374437781</v>
      </c>
      <c r="E402" s="307">
        <f t="shared" ca="1" si="183"/>
        <v>-1.4066439167484592</v>
      </c>
      <c r="F402" s="304">
        <f t="shared" ca="1" si="184"/>
        <v>1.5891051365195499</v>
      </c>
      <c r="G402" s="306">
        <f t="shared" ca="1" si="185"/>
        <v>9.3564282988874492</v>
      </c>
      <c r="H402" s="307">
        <f t="shared" ca="1" si="186"/>
        <v>-106.34788673766377</v>
      </c>
      <c r="I402" s="304">
        <f t="shared" ca="1" si="187"/>
        <v>106.75868004091838</v>
      </c>
      <c r="J402" s="306">
        <f t="shared" ca="1" si="188"/>
        <v>737.71243752511418</v>
      </c>
      <c r="K402" s="307">
        <f t="shared" ca="1" si="189"/>
        <v>-2.3686525790617696</v>
      </c>
      <c r="L402" s="304">
        <f t="shared" ca="1" si="174"/>
        <v>737.71624015896907</v>
      </c>
      <c r="M402" s="306">
        <f t="shared" ca="1" si="190"/>
        <v>-1.4830428292468465</v>
      </c>
      <c r="N402" s="304">
        <f t="shared" ca="1" si="191"/>
        <v>-84.972094952985117</v>
      </c>
      <c r="P402" s="310">
        <f t="shared" ca="1" si="192"/>
        <v>23</v>
      </c>
      <c r="Q402" s="304">
        <f t="shared" ca="1" si="193"/>
        <v>0</v>
      </c>
      <c r="R402" s="306">
        <f t="shared" ca="1" si="194"/>
        <v>0</v>
      </c>
      <c r="S402" s="307">
        <f t="shared" ca="1" si="195"/>
        <v>5.083000000000002</v>
      </c>
      <c r="T402" s="304">
        <f t="shared" ca="1" si="175"/>
        <v>49.86423000000002</v>
      </c>
      <c r="U402" s="311">
        <f t="shared" ca="1" si="176"/>
        <v>0</v>
      </c>
      <c r="V402" s="306">
        <f t="shared" ca="1" si="177"/>
        <v>1.2252901943094101</v>
      </c>
      <c r="W402" s="304">
        <f t="shared" ca="1" si="178"/>
        <v>42.879408667794017</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1.3364351360907953</v>
      </c>
      <c r="AH402" s="304">
        <f t="shared" ca="1" si="202"/>
        <v>-8.4358165869290946</v>
      </c>
    </row>
    <row r="403" spans="1:34" x14ac:dyDescent="0.2">
      <c r="A403" s="347">
        <f t="shared" ca="1" si="180"/>
        <v>1E-4</v>
      </c>
      <c r="B403" s="304">
        <f t="shared" ca="1" si="181"/>
        <v>33.502000000000251</v>
      </c>
      <c r="D403" s="306">
        <f t="shared" ca="1" si="182"/>
        <v>-0.73932531349527908</v>
      </c>
      <c r="E403" s="307">
        <f t="shared" ca="1" si="183"/>
        <v>-1.4066133453688767</v>
      </c>
      <c r="F403" s="304">
        <f t="shared" ca="1" si="184"/>
        <v>1.5890761537902189</v>
      </c>
      <c r="G403" s="306">
        <f t="shared" ca="1" si="185"/>
        <v>9.3563543663560989</v>
      </c>
      <c r="H403" s="307">
        <f t="shared" ca="1" si="186"/>
        <v>-106.34802739899831</v>
      </c>
      <c r="I403" s="304">
        <f t="shared" ca="1" si="187"/>
        <v>106.75881368152668</v>
      </c>
      <c r="J403" s="306">
        <f t="shared" ca="1" si="188"/>
        <v>737.71243752511418</v>
      </c>
      <c r="K403" s="307">
        <f t="shared" ca="1" si="189"/>
        <v>-2.3792873747686025</v>
      </c>
      <c r="L403" s="304">
        <f t="shared" ca="1" si="174"/>
        <v>737.71627438172811</v>
      </c>
      <c r="M403" s="306">
        <f t="shared" ca="1" si="190"/>
        <v>-1.4830436345736733</v>
      </c>
      <c r="N403" s="304">
        <f t="shared" ca="1" si="191"/>
        <v>-84.972141094813409</v>
      </c>
      <c r="P403" s="310">
        <f t="shared" ca="1" si="192"/>
        <v>23</v>
      </c>
      <c r="Q403" s="304">
        <f t="shared" ca="1" si="193"/>
        <v>0</v>
      </c>
      <c r="R403" s="306">
        <f t="shared" ca="1" si="194"/>
        <v>0</v>
      </c>
      <c r="S403" s="307">
        <f t="shared" ca="1" si="195"/>
        <v>5.083000000000002</v>
      </c>
      <c r="T403" s="304">
        <f t="shared" ca="1" si="175"/>
        <v>49.86423000000002</v>
      </c>
      <c r="U403" s="311">
        <f t="shared" ca="1" si="176"/>
        <v>0</v>
      </c>
      <c r="V403" s="306">
        <f t="shared" ca="1" si="177"/>
        <v>1.2252914973812112</v>
      </c>
      <c r="W403" s="304">
        <f t="shared" ca="1" si="178"/>
        <v>42.879561622337334</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1.3364057367234317</v>
      </c>
      <c r="AH403" s="304">
        <f t="shared" ca="1" si="202"/>
        <v>-8.4358466786925046</v>
      </c>
    </row>
    <row r="404" spans="1:34" x14ac:dyDescent="0.2">
      <c r="A404" s="347">
        <f t="shared" ca="1" si="180"/>
        <v>1E-4</v>
      </c>
      <c r="B404" s="304">
        <f t="shared" ca="1" si="181"/>
        <v>33.502100000000254</v>
      </c>
      <c r="D404" s="306">
        <f t="shared" ca="1" si="182"/>
        <v>-0.73932118323525142</v>
      </c>
      <c r="E404" s="307">
        <f t="shared" ca="1" si="183"/>
        <v>-1.4065827743671075</v>
      </c>
      <c r="F404" s="304">
        <f t="shared" ca="1" si="184"/>
        <v>1.5890471714605081</v>
      </c>
      <c r="G404" s="306">
        <f t="shared" ca="1" si="185"/>
        <v>9.3562804342377746</v>
      </c>
      <c r="H404" s="307">
        <f t="shared" ca="1" si="186"/>
        <v>-106.34816805727574</v>
      </c>
      <c r="I404" s="304">
        <f t="shared" ca="1" si="187"/>
        <v>106.75894731919504</v>
      </c>
      <c r="J404" s="306">
        <f t="shared" ca="1" si="188"/>
        <v>737.71243752511418</v>
      </c>
      <c r="K404" s="307">
        <f t="shared" ca="1" si="189"/>
        <v>-2.3899221845414163</v>
      </c>
      <c r="L404" s="304">
        <f t="shared" ca="1" si="174"/>
        <v>737.71630875784058</v>
      </c>
      <c r="M404" s="306">
        <f t="shared" ca="1" si="190"/>
        <v>-1.4830444398921203</v>
      </c>
      <c r="N404" s="304">
        <f t="shared" ca="1" si="191"/>
        <v>-84.972187236161602</v>
      </c>
      <c r="P404" s="310">
        <f t="shared" ca="1" si="192"/>
        <v>23</v>
      </c>
      <c r="Q404" s="304">
        <f t="shared" ca="1" si="193"/>
        <v>0</v>
      </c>
      <c r="R404" s="306">
        <f t="shared" ca="1" si="194"/>
        <v>0</v>
      </c>
      <c r="S404" s="307">
        <f t="shared" ca="1" si="195"/>
        <v>5.083000000000002</v>
      </c>
      <c r="T404" s="304">
        <f t="shared" ca="1" si="175"/>
        <v>49.86423000000002</v>
      </c>
      <c r="U404" s="311">
        <f t="shared" ca="1" si="176"/>
        <v>0</v>
      </c>
      <c r="V404" s="306">
        <f t="shared" ca="1" si="177"/>
        <v>1.2252928004561219</v>
      </c>
      <c r="W404" s="304">
        <f t="shared" ca="1" si="178"/>
        <v>42.879714574990544</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1.3363763377143698</v>
      </c>
      <c r="AH404" s="304">
        <f t="shared" ca="1" si="202"/>
        <v>-8.435876770084068</v>
      </c>
    </row>
    <row r="405" spans="1:34" x14ac:dyDescent="0.2">
      <c r="A405" s="347">
        <f t="shared" ca="1" si="180"/>
        <v>1E-4</v>
      </c>
      <c r="B405" s="304">
        <f t="shared" ca="1" si="181"/>
        <v>33.502200000000258</v>
      </c>
      <c r="D405" s="306">
        <f t="shared" ca="1" si="182"/>
        <v>-0.73931705296429406</v>
      </c>
      <c r="E405" s="307">
        <f t="shared" ca="1" si="183"/>
        <v>-1.4065522037431517</v>
      </c>
      <c r="F405" s="304">
        <f t="shared" ca="1" si="184"/>
        <v>1.5890181895304174</v>
      </c>
      <c r="G405" s="306">
        <f t="shared" ca="1" si="185"/>
        <v>9.3562065025324781</v>
      </c>
      <c r="H405" s="307">
        <f t="shared" ca="1" si="186"/>
        <v>-106.34830871249612</v>
      </c>
      <c r="I405" s="304">
        <f t="shared" ca="1" si="187"/>
        <v>106.75908095392359</v>
      </c>
      <c r="J405" s="306">
        <f t="shared" ca="1" si="188"/>
        <v>737.71243752511418</v>
      </c>
      <c r="K405" s="307">
        <f t="shared" ca="1" si="189"/>
        <v>-2.4005570083799048</v>
      </c>
      <c r="L405" s="304">
        <f t="shared" ca="1" si="174"/>
        <v>737.71634328730715</v>
      </c>
      <c r="M405" s="306">
        <f t="shared" ca="1" si="190"/>
        <v>-1.4830452452021881</v>
      </c>
      <c r="N405" s="304">
        <f t="shared" ca="1" si="191"/>
        <v>-84.972233377029681</v>
      </c>
      <c r="P405" s="310">
        <f t="shared" ca="1" si="192"/>
        <v>23</v>
      </c>
      <c r="Q405" s="304">
        <f t="shared" ca="1" si="193"/>
        <v>0</v>
      </c>
      <c r="R405" s="306">
        <f t="shared" ca="1" si="194"/>
        <v>0</v>
      </c>
      <c r="S405" s="307">
        <f t="shared" ca="1" si="195"/>
        <v>5.083000000000002</v>
      </c>
      <c r="T405" s="304">
        <f t="shared" ca="1" si="175"/>
        <v>49.86423000000002</v>
      </c>
      <c r="U405" s="311">
        <f t="shared" ca="1" si="176"/>
        <v>0</v>
      </c>
      <c r="V405" s="306">
        <f t="shared" ca="1" si="177"/>
        <v>1.2252941035341416</v>
      </c>
      <c r="W405" s="304">
        <f t="shared" ca="1" si="178"/>
        <v>42.87986752575371</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1.3363469390636169</v>
      </c>
      <c r="AH405" s="304">
        <f t="shared" ca="1" si="202"/>
        <v>-8.4359068611037831</v>
      </c>
    </row>
    <row r="406" spans="1:34" x14ac:dyDescent="0.2">
      <c r="A406" s="347">
        <f t="shared" ca="1" si="180"/>
        <v>1E-4</v>
      </c>
      <c r="B406" s="304">
        <f t="shared" ca="1" si="181"/>
        <v>33.502300000000261</v>
      </c>
      <c r="D406" s="306">
        <f t="shared" ca="1" si="182"/>
        <v>-0.73931292268240578</v>
      </c>
      <c r="E406" s="307">
        <f t="shared" ca="1" si="183"/>
        <v>-1.4065216334970021</v>
      </c>
      <c r="F406" s="304">
        <f t="shared" ca="1" si="184"/>
        <v>1.5889892079999399</v>
      </c>
      <c r="G406" s="306">
        <f t="shared" ca="1" si="185"/>
        <v>9.3561325712402095</v>
      </c>
      <c r="H406" s="307">
        <f t="shared" ca="1" si="186"/>
        <v>-106.34844936465947</v>
      </c>
      <c r="I406" s="304">
        <f t="shared" ca="1" si="187"/>
        <v>106.75921458571229</v>
      </c>
      <c r="J406" s="306">
        <f t="shared" ca="1" si="188"/>
        <v>737.71243752511418</v>
      </c>
      <c r="K406" s="307">
        <f t="shared" ca="1" si="189"/>
        <v>-2.4111918462837627</v>
      </c>
      <c r="L406" s="304">
        <f t="shared" ca="1" si="174"/>
        <v>737.71637797012818</v>
      </c>
      <c r="M406" s="306">
        <f t="shared" ca="1" si="190"/>
        <v>-1.4830460505038761</v>
      </c>
      <c r="N406" s="304">
        <f t="shared" ca="1" si="191"/>
        <v>-84.972279517417633</v>
      </c>
      <c r="P406" s="310">
        <f t="shared" ca="1" si="192"/>
        <v>23</v>
      </c>
      <c r="Q406" s="304">
        <f t="shared" ca="1" si="193"/>
        <v>0</v>
      </c>
      <c r="R406" s="306">
        <f t="shared" ca="1" si="194"/>
        <v>0</v>
      </c>
      <c r="S406" s="307">
        <f t="shared" ca="1" si="195"/>
        <v>5.083000000000002</v>
      </c>
      <c r="T406" s="304">
        <f t="shared" ca="1" si="175"/>
        <v>49.86423000000002</v>
      </c>
      <c r="U406" s="311">
        <f t="shared" ca="1" si="176"/>
        <v>0</v>
      </c>
      <c r="V406" s="306">
        <f t="shared" ca="1" si="177"/>
        <v>1.225295406615271</v>
      </c>
      <c r="W406" s="304">
        <f t="shared" ca="1" si="178"/>
        <v>42.880020474626804</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1.3363175407711587</v>
      </c>
      <c r="AH406" s="304">
        <f t="shared" ca="1" si="202"/>
        <v>-8.4359369517516605</v>
      </c>
    </row>
    <row r="407" spans="1:34" x14ac:dyDescent="0.2">
      <c r="A407" s="347">
        <f t="shared" ca="1" si="180"/>
        <v>1E-4</v>
      </c>
      <c r="B407" s="304">
        <f t="shared" ca="1" si="181"/>
        <v>33.502400000000264</v>
      </c>
      <c r="D407" s="306">
        <f t="shared" ca="1" si="182"/>
        <v>-0.73930879238959224</v>
      </c>
      <c r="E407" s="307">
        <f t="shared" ca="1" si="183"/>
        <v>-1.4064910636286587</v>
      </c>
      <c r="F407" s="304">
        <f t="shared" ca="1" si="184"/>
        <v>1.5889602268690783</v>
      </c>
      <c r="G407" s="306">
        <f t="shared" ca="1" si="185"/>
        <v>9.3560586403609705</v>
      </c>
      <c r="H407" s="307">
        <f t="shared" ca="1" si="186"/>
        <v>-106.34859001376583</v>
      </c>
      <c r="I407" s="304">
        <f t="shared" ca="1" si="187"/>
        <v>106.75934821456117</v>
      </c>
      <c r="J407" s="306">
        <f t="shared" ca="1" si="188"/>
        <v>737.71243752511418</v>
      </c>
      <c r="K407" s="307">
        <f t="shared" ca="1" si="189"/>
        <v>-2.4218266982526839</v>
      </c>
      <c r="L407" s="304">
        <f t="shared" ca="1" si="174"/>
        <v>737.71641280630445</v>
      </c>
      <c r="M407" s="306">
        <f t="shared" ca="1" si="190"/>
        <v>-1.4830468557971848</v>
      </c>
      <c r="N407" s="304">
        <f t="shared" ca="1" si="191"/>
        <v>-84.972325657325499</v>
      </c>
      <c r="P407" s="310">
        <f t="shared" ca="1" si="192"/>
        <v>23</v>
      </c>
      <c r="Q407" s="304">
        <f t="shared" ca="1" si="193"/>
        <v>0</v>
      </c>
      <c r="R407" s="306">
        <f t="shared" ca="1" si="194"/>
        <v>0</v>
      </c>
      <c r="S407" s="307">
        <f t="shared" ca="1" si="195"/>
        <v>5.083000000000002</v>
      </c>
      <c r="T407" s="304">
        <f t="shared" ca="1" si="175"/>
        <v>49.86423000000002</v>
      </c>
      <c r="U407" s="311">
        <f t="shared" ca="1" si="176"/>
        <v>0</v>
      </c>
      <c r="V407" s="306">
        <f t="shared" ca="1" si="177"/>
        <v>1.2252967096995098</v>
      </c>
      <c r="W407" s="304">
        <f t="shared" ca="1" si="178"/>
        <v>42.880173421609847</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1.336288142836997</v>
      </c>
      <c r="AH407" s="304">
        <f t="shared" ca="1" si="202"/>
        <v>-8.4359670420276984</v>
      </c>
    </row>
    <row r="408" spans="1:34" x14ac:dyDescent="0.2">
      <c r="A408" s="347">
        <f t="shared" ca="1" si="180"/>
        <v>1E-4</v>
      </c>
      <c r="B408" s="304">
        <f t="shared" ca="1" si="181"/>
        <v>33.502500000000268</v>
      </c>
      <c r="D408" s="306">
        <f t="shared" ca="1" si="182"/>
        <v>-0.73930466208585088</v>
      </c>
      <c r="E408" s="307">
        <f t="shared" ca="1" si="183"/>
        <v>-1.4064604941381216</v>
      </c>
      <c r="F408" s="304">
        <f t="shared" ca="1" si="184"/>
        <v>1.588931246137832</v>
      </c>
      <c r="G408" s="306">
        <f t="shared" ca="1" si="185"/>
        <v>9.3559847098947611</v>
      </c>
      <c r="H408" s="307">
        <f t="shared" ca="1" si="186"/>
        <v>-106.34873065981525</v>
      </c>
      <c r="I408" s="304">
        <f t="shared" ca="1" si="187"/>
        <v>106.75948184047031</v>
      </c>
      <c r="J408" s="306">
        <f t="shared" ca="1" si="188"/>
        <v>737.71243752511418</v>
      </c>
      <c r="K408" s="307">
        <f t="shared" ca="1" si="189"/>
        <v>-2.432461564286363</v>
      </c>
      <c r="L408" s="304">
        <f t="shared" ca="1" si="174"/>
        <v>737.71644779583653</v>
      </c>
      <c r="M408" s="306">
        <f t="shared" ca="1" si="190"/>
        <v>-1.4830476610821144</v>
      </c>
      <c r="N408" s="304">
        <f t="shared" ca="1" si="191"/>
        <v>-84.972371796753265</v>
      </c>
      <c r="P408" s="310">
        <f t="shared" ca="1" si="192"/>
        <v>23</v>
      </c>
      <c r="Q408" s="304">
        <f t="shared" ca="1" si="193"/>
        <v>0</v>
      </c>
      <c r="R408" s="306">
        <f t="shared" ca="1" si="194"/>
        <v>0</v>
      </c>
      <c r="S408" s="307">
        <f t="shared" ca="1" si="195"/>
        <v>5.083000000000002</v>
      </c>
      <c r="T408" s="304">
        <f t="shared" ca="1" si="175"/>
        <v>49.86423000000002</v>
      </c>
      <c r="U408" s="311">
        <f t="shared" ca="1" si="176"/>
        <v>0</v>
      </c>
      <c r="V408" s="306">
        <f t="shared" ca="1" si="177"/>
        <v>1.2252980127868578</v>
      </c>
      <c r="W408" s="304">
        <f t="shared" ca="1" si="178"/>
        <v>42.88032636670286</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1.3362587452611336</v>
      </c>
      <c r="AH408" s="304">
        <f t="shared" ca="1" si="202"/>
        <v>-8.4359971319318969</v>
      </c>
    </row>
    <row r="409" spans="1:34" x14ac:dyDescent="0.2">
      <c r="A409" s="347">
        <f t="shared" ca="1" si="180"/>
        <v>1E-4</v>
      </c>
      <c r="B409" s="304">
        <f t="shared" ca="1" si="181"/>
        <v>33.502600000000271</v>
      </c>
      <c r="D409" s="306">
        <f t="shared" ca="1" si="182"/>
        <v>-0.73930053177118238</v>
      </c>
      <c r="E409" s="307">
        <f t="shared" ca="1" si="183"/>
        <v>-1.4064299250253853</v>
      </c>
      <c r="F409" s="304">
        <f t="shared" ca="1" si="184"/>
        <v>1.5889022658061962</v>
      </c>
      <c r="G409" s="306">
        <f t="shared" ca="1" si="185"/>
        <v>9.3559107798415848</v>
      </c>
      <c r="H409" s="307">
        <f t="shared" ca="1" si="186"/>
        <v>-106.34887130280775</v>
      </c>
      <c r="I409" s="304">
        <f t="shared" ca="1" si="187"/>
        <v>106.75961546343974</v>
      </c>
      <c r="J409" s="306">
        <f t="shared" ca="1" si="188"/>
        <v>737.71243752511418</v>
      </c>
      <c r="K409" s="307">
        <f t="shared" ca="1" si="189"/>
        <v>-2.4430964443844942</v>
      </c>
      <c r="L409" s="304">
        <f t="shared" ca="1" si="174"/>
        <v>737.71648293872488</v>
      </c>
      <c r="M409" s="306">
        <f t="shared" ca="1" si="190"/>
        <v>-1.4830484663586647</v>
      </c>
      <c r="N409" s="304">
        <f t="shared" ca="1" si="191"/>
        <v>-84.972417935700946</v>
      </c>
      <c r="P409" s="310">
        <f t="shared" ca="1" si="192"/>
        <v>23</v>
      </c>
      <c r="Q409" s="304">
        <f t="shared" ca="1" si="193"/>
        <v>0</v>
      </c>
      <c r="R409" s="306">
        <f t="shared" ca="1" si="194"/>
        <v>0</v>
      </c>
      <c r="S409" s="307">
        <f t="shared" ca="1" si="195"/>
        <v>5.083000000000002</v>
      </c>
      <c r="T409" s="304">
        <f t="shared" ca="1" si="175"/>
        <v>49.86423000000002</v>
      </c>
      <c r="U409" s="311">
        <f t="shared" ca="1" si="176"/>
        <v>0</v>
      </c>
      <c r="V409" s="306">
        <f t="shared" ca="1" si="177"/>
        <v>1.2252993158773151</v>
      </c>
      <c r="W409" s="304">
        <f t="shared" ca="1" si="178"/>
        <v>42.880479309905859</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1.336229348043565</v>
      </c>
      <c r="AH409" s="304">
        <f t="shared" ca="1" si="202"/>
        <v>-8.4360272214642613</v>
      </c>
    </row>
    <row r="410" spans="1:34" x14ac:dyDescent="0.2">
      <c r="A410" s="347">
        <f t="shared" ca="1" si="180"/>
        <v>1E-4</v>
      </c>
      <c r="B410" s="304">
        <f t="shared" ca="1" si="181"/>
        <v>33.502700000000274</v>
      </c>
      <c r="D410" s="306">
        <f t="shared" ca="1" si="182"/>
        <v>-0.73929640144559039</v>
      </c>
      <c r="E410" s="307">
        <f t="shared" ca="1" si="183"/>
        <v>-1.4063993562904429</v>
      </c>
      <c r="F410" s="304">
        <f t="shared" ca="1" si="184"/>
        <v>1.5888732858741668</v>
      </c>
      <c r="G410" s="306">
        <f t="shared" ca="1" si="185"/>
        <v>9.35583685020144</v>
      </c>
      <c r="H410" s="307">
        <f t="shared" ca="1" si="186"/>
        <v>-106.34901194274337</v>
      </c>
      <c r="I410" s="304">
        <f t="shared" ca="1" si="187"/>
        <v>106.75974908346947</v>
      </c>
      <c r="J410" s="306">
        <f t="shared" ca="1" si="188"/>
        <v>737.71243752511418</v>
      </c>
      <c r="K410" s="307">
        <f t="shared" ca="1" si="189"/>
        <v>-2.4537313385467718</v>
      </c>
      <c r="L410" s="304">
        <f t="shared" ca="1" si="174"/>
        <v>737.71651823497029</v>
      </c>
      <c r="M410" s="306">
        <f t="shared" ca="1" si="190"/>
        <v>-1.4830492716268362</v>
      </c>
      <c r="N410" s="304">
        <f t="shared" ca="1" si="191"/>
        <v>-84.972464074168542</v>
      </c>
      <c r="P410" s="310">
        <f t="shared" ca="1" si="192"/>
        <v>23</v>
      </c>
      <c r="Q410" s="304">
        <f t="shared" ca="1" si="193"/>
        <v>0</v>
      </c>
      <c r="R410" s="306">
        <f t="shared" ca="1" si="194"/>
        <v>0</v>
      </c>
      <c r="S410" s="307">
        <f t="shared" ca="1" si="195"/>
        <v>5.083000000000002</v>
      </c>
      <c r="T410" s="304">
        <f t="shared" ca="1" si="175"/>
        <v>49.86423000000002</v>
      </c>
      <c r="U410" s="311">
        <f t="shared" ca="1" si="176"/>
        <v>0</v>
      </c>
      <c r="V410" s="306">
        <f t="shared" ca="1" si="177"/>
        <v>1.2253006189708817</v>
      </c>
      <c r="W410" s="304">
        <f t="shared" ca="1" si="178"/>
        <v>42.880632251218842</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1.3361999511842839</v>
      </c>
      <c r="AH410" s="304">
        <f t="shared" ca="1" si="202"/>
        <v>-8.4360573106247969</v>
      </c>
    </row>
    <row r="411" spans="1:34" x14ac:dyDescent="0.2">
      <c r="A411" s="347">
        <f t="shared" ca="1" si="180"/>
        <v>1E-4</v>
      </c>
      <c r="B411" s="304">
        <f t="shared" ca="1" si="181"/>
        <v>33.502800000000278</v>
      </c>
      <c r="D411" s="306">
        <f t="shared" ca="1" si="182"/>
        <v>-0.73929227110907281</v>
      </c>
      <c r="E411" s="307">
        <f t="shared" ca="1" si="183"/>
        <v>-1.4063687879333013</v>
      </c>
      <c r="F411" s="304">
        <f t="shared" ca="1" si="184"/>
        <v>1.5888443063417492</v>
      </c>
      <c r="G411" s="306">
        <f t="shared" ca="1" si="185"/>
        <v>9.3557629209743283</v>
      </c>
      <c r="H411" s="307">
        <f t="shared" ca="1" si="186"/>
        <v>-106.34915257962217</v>
      </c>
      <c r="I411" s="304">
        <f t="shared" ca="1" si="187"/>
        <v>106.75988270055956</v>
      </c>
      <c r="J411" s="306">
        <f t="shared" ca="1" si="188"/>
        <v>737.71243752511418</v>
      </c>
      <c r="K411" s="307">
        <f t="shared" ca="1" si="189"/>
        <v>-2.4643662467728902</v>
      </c>
      <c r="L411" s="304">
        <f t="shared" ca="1" si="174"/>
        <v>737.71655368457311</v>
      </c>
      <c r="M411" s="306">
        <f t="shared" ca="1" si="190"/>
        <v>-1.4830500768866288</v>
      </c>
      <c r="N411" s="304">
        <f t="shared" ca="1" si="191"/>
        <v>-84.972510212156067</v>
      </c>
      <c r="P411" s="310">
        <f t="shared" ca="1" si="192"/>
        <v>23</v>
      </c>
      <c r="Q411" s="304">
        <f t="shared" ca="1" si="193"/>
        <v>0</v>
      </c>
      <c r="R411" s="306">
        <f t="shared" ca="1" si="194"/>
        <v>0</v>
      </c>
      <c r="S411" s="307">
        <f t="shared" ca="1" si="195"/>
        <v>5.083000000000002</v>
      </c>
      <c r="T411" s="304">
        <f t="shared" ca="1" si="175"/>
        <v>49.86423000000002</v>
      </c>
      <c r="U411" s="311">
        <f t="shared" ca="1" si="176"/>
        <v>0</v>
      </c>
      <c r="V411" s="306">
        <f t="shared" ca="1" si="177"/>
        <v>1.2253019220675572</v>
      </c>
      <c r="W411" s="304">
        <f t="shared" ca="1" si="178"/>
        <v>42.880785190641809</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1.336170554683294</v>
      </c>
      <c r="AH411" s="304">
        <f t="shared" ca="1" si="202"/>
        <v>-8.4360873994135002</v>
      </c>
    </row>
    <row r="412" spans="1:34" x14ac:dyDescent="0.2">
      <c r="A412" s="347">
        <f t="shared" ca="1" si="180"/>
        <v>1E-4</v>
      </c>
      <c r="B412" s="304">
        <f t="shared" ca="1" si="181"/>
        <v>33.502900000000281</v>
      </c>
      <c r="D412" s="306">
        <f t="shared" ca="1" si="182"/>
        <v>-0.73928814076163152</v>
      </c>
      <c r="E412" s="307">
        <f t="shared" ca="1" si="183"/>
        <v>-1.4063382199539536</v>
      </c>
      <c r="F412" s="304">
        <f t="shared" ca="1" si="184"/>
        <v>1.588815327208938</v>
      </c>
      <c r="G412" s="306">
        <f t="shared" ca="1" si="185"/>
        <v>9.3556889921602515</v>
      </c>
      <c r="H412" s="307">
        <f t="shared" ca="1" si="186"/>
        <v>-106.34929321344417</v>
      </c>
      <c r="I412" s="304">
        <f t="shared" ca="1" si="187"/>
        <v>106.76001631471003</v>
      </c>
      <c r="J412" s="306">
        <f t="shared" ca="1" si="188"/>
        <v>737.71243752511418</v>
      </c>
      <c r="K412" s="307">
        <f t="shared" ca="1" si="189"/>
        <v>-2.4750011690625433</v>
      </c>
      <c r="L412" s="304">
        <f t="shared" ca="1" si="174"/>
        <v>737.71658928753413</v>
      </c>
      <c r="M412" s="306">
        <f t="shared" ca="1" si="190"/>
        <v>-1.4830508821380426</v>
      </c>
      <c r="N412" s="304">
        <f t="shared" ca="1" si="191"/>
        <v>-84.97255634966352</v>
      </c>
      <c r="P412" s="310">
        <f t="shared" ca="1" si="192"/>
        <v>23</v>
      </c>
      <c r="Q412" s="304">
        <f t="shared" ca="1" si="193"/>
        <v>0</v>
      </c>
      <c r="R412" s="306">
        <f t="shared" ca="1" si="194"/>
        <v>0</v>
      </c>
      <c r="S412" s="307">
        <f t="shared" ca="1" si="195"/>
        <v>5.083000000000002</v>
      </c>
      <c r="T412" s="304">
        <f t="shared" ca="1" si="175"/>
        <v>49.86423000000002</v>
      </c>
      <c r="U412" s="311">
        <f t="shared" ca="1" si="176"/>
        <v>0</v>
      </c>
      <c r="V412" s="306">
        <f t="shared" ca="1" si="177"/>
        <v>1.2253032251673426</v>
      </c>
      <c r="W412" s="304">
        <f t="shared" ca="1" si="178"/>
        <v>42.880938128174826</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1.3361411585405936</v>
      </c>
      <c r="AH412" s="304">
        <f t="shared" ca="1" si="202"/>
        <v>-8.4361174878303746</v>
      </c>
    </row>
    <row r="413" spans="1:34" x14ac:dyDescent="0.2">
      <c r="A413" s="347">
        <f t="shared" ca="1" si="180"/>
        <v>1E-4</v>
      </c>
      <c r="B413" s="304">
        <f t="shared" ca="1" si="181"/>
        <v>33.503000000000284</v>
      </c>
      <c r="D413" s="306">
        <f t="shared" ca="1" si="182"/>
        <v>-0.73928401040326874</v>
      </c>
      <c r="E413" s="307">
        <f t="shared" ca="1" si="183"/>
        <v>-1.4063076523523943</v>
      </c>
      <c r="F413" s="304">
        <f t="shared" ca="1" si="184"/>
        <v>1.5887863484757296</v>
      </c>
      <c r="G413" s="306">
        <f t="shared" ca="1" si="185"/>
        <v>9.3556150637592115</v>
      </c>
      <c r="H413" s="307">
        <f t="shared" ca="1" si="186"/>
        <v>-106.3494338442094</v>
      </c>
      <c r="I413" s="304">
        <f t="shared" ca="1" si="187"/>
        <v>106.76014992592091</v>
      </c>
      <c r="J413" s="306">
        <f t="shared" ca="1" si="188"/>
        <v>737.71243752511418</v>
      </c>
      <c r="K413" s="307">
        <f t="shared" ca="1" si="189"/>
        <v>-2.4856361054154261</v>
      </c>
      <c r="L413" s="304">
        <f t="shared" ca="1" si="174"/>
        <v>737.71662504385381</v>
      </c>
      <c r="M413" s="306">
        <f t="shared" ca="1" si="190"/>
        <v>-1.483051687381078</v>
      </c>
      <c r="N413" s="304">
        <f t="shared" ca="1" si="191"/>
        <v>-84.972602486690931</v>
      </c>
      <c r="P413" s="310">
        <f t="shared" ca="1" si="192"/>
        <v>23</v>
      </c>
      <c r="Q413" s="304">
        <f t="shared" ca="1" si="193"/>
        <v>0</v>
      </c>
      <c r="R413" s="306">
        <f t="shared" ca="1" si="194"/>
        <v>0</v>
      </c>
      <c r="S413" s="307">
        <f t="shared" ca="1" si="195"/>
        <v>5.083000000000002</v>
      </c>
      <c r="T413" s="304">
        <f t="shared" ca="1" si="175"/>
        <v>49.86423000000002</v>
      </c>
      <c r="U413" s="311">
        <f t="shared" ca="1" si="176"/>
        <v>0</v>
      </c>
      <c r="V413" s="306">
        <f t="shared" ca="1" si="177"/>
        <v>1.2253045282702366</v>
      </c>
      <c r="W413" s="304">
        <f t="shared" ca="1" si="178"/>
        <v>42.881091063817848</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1.3361117627561736</v>
      </c>
      <c r="AH413" s="304">
        <f t="shared" ca="1" si="202"/>
        <v>-8.4361475758754292</v>
      </c>
    </row>
    <row r="414" spans="1:34" x14ac:dyDescent="0.2">
      <c r="A414" s="347">
        <f t="shared" ca="1" si="180"/>
        <v>1E-4</v>
      </c>
      <c r="B414" s="304">
        <f t="shared" ca="1" si="181"/>
        <v>33.503100000000288</v>
      </c>
      <c r="D414" s="306">
        <f t="shared" ca="1" si="182"/>
        <v>-0.73927988003398226</v>
      </c>
      <c r="E414" s="307">
        <f t="shared" ca="1" si="183"/>
        <v>-1.4062770851286253</v>
      </c>
      <c r="F414" s="304">
        <f t="shared" ca="1" si="184"/>
        <v>1.5887573701421251</v>
      </c>
      <c r="G414" s="306">
        <f t="shared" ca="1" si="185"/>
        <v>9.3555411357712082</v>
      </c>
      <c r="H414" s="307">
        <f t="shared" ca="1" si="186"/>
        <v>-106.34957447191792</v>
      </c>
      <c r="I414" s="304">
        <f t="shared" ca="1" si="187"/>
        <v>106.76028353419225</v>
      </c>
      <c r="J414" s="306">
        <f t="shared" ca="1" si="188"/>
        <v>737.71243752511418</v>
      </c>
      <c r="K414" s="307">
        <f t="shared" ca="1" si="189"/>
        <v>-2.4962710558312327</v>
      </c>
      <c r="L414" s="304">
        <f t="shared" ca="1" si="174"/>
        <v>737.71666095353282</v>
      </c>
      <c r="M414" s="306">
        <f t="shared" ca="1" si="190"/>
        <v>-1.4830524926157347</v>
      </c>
      <c r="N414" s="304">
        <f t="shared" ca="1" si="191"/>
        <v>-84.972648623238285</v>
      </c>
      <c r="P414" s="310">
        <f t="shared" ca="1" si="192"/>
        <v>23</v>
      </c>
      <c r="Q414" s="304">
        <f t="shared" ca="1" si="193"/>
        <v>0</v>
      </c>
      <c r="R414" s="306">
        <f t="shared" ca="1" si="194"/>
        <v>0</v>
      </c>
      <c r="S414" s="307">
        <f t="shared" ca="1" si="195"/>
        <v>5.083000000000002</v>
      </c>
      <c r="T414" s="304">
        <f t="shared" ca="1" si="175"/>
        <v>49.86423000000002</v>
      </c>
      <c r="U414" s="311">
        <f t="shared" ca="1" si="176"/>
        <v>0</v>
      </c>
      <c r="V414" s="306">
        <f t="shared" ca="1" si="177"/>
        <v>1.2253058313762402</v>
      </c>
      <c r="W414" s="304">
        <f t="shared" ca="1" si="178"/>
        <v>42.881243997570913</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1.3360823673300395</v>
      </c>
      <c r="AH414" s="304">
        <f t="shared" ca="1" si="202"/>
        <v>-8.4361776635486585</v>
      </c>
    </row>
    <row r="415" spans="1:34" x14ac:dyDescent="0.2">
      <c r="A415" s="347">
        <f t="shared" ca="1" si="180"/>
        <v>1E-4</v>
      </c>
      <c r="B415" s="304">
        <f t="shared" ca="1" si="181"/>
        <v>33.503200000000291</v>
      </c>
      <c r="D415" s="306">
        <f t="shared" ca="1" si="182"/>
        <v>-0.73927574965377607</v>
      </c>
      <c r="E415" s="307">
        <f t="shared" ca="1" si="183"/>
        <v>-1.4062465182826429</v>
      </c>
      <c r="F415" s="304">
        <f t="shared" ca="1" si="184"/>
        <v>1.588728392208123</v>
      </c>
      <c r="G415" s="306">
        <f t="shared" ca="1" si="185"/>
        <v>9.3554672081962433</v>
      </c>
      <c r="H415" s="307">
        <f t="shared" ca="1" si="186"/>
        <v>-106.34971509656975</v>
      </c>
      <c r="I415" s="304">
        <f t="shared" ca="1" si="187"/>
        <v>106.76041713952409</v>
      </c>
      <c r="J415" s="306">
        <f t="shared" ca="1" si="188"/>
        <v>737.71243752511418</v>
      </c>
      <c r="K415" s="307">
        <f t="shared" ca="1" si="189"/>
        <v>-2.5069060203096569</v>
      </c>
      <c r="L415" s="304">
        <f t="shared" ca="1" si="174"/>
        <v>737.71669701657163</v>
      </c>
      <c r="M415" s="306">
        <f t="shared" ca="1" si="190"/>
        <v>-1.483053297842013</v>
      </c>
      <c r="N415" s="304">
        <f t="shared" ca="1" si="191"/>
        <v>-84.972694759305583</v>
      </c>
      <c r="P415" s="310">
        <f t="shared" ca="1" si="192"/>
        <v>23</v>
      </c>
      <c r="Q415" s="304">
        <f t="shared" ca="1" si="193"/>
        <v>0</v>
      </c>
      <c r="R415" s="306">
        <f t="shared" ca="1" si="194"/>
        <v>0</v>
      </c>
      <c r="S415" s="307">
        <f t="shared" ca="1" si="195"/>
        <v>5.083000000000002</v>
      </c>
      <c r="T415" s="304">
        <f t="shared" ca="1" si="175"/>
        <v>49.86423000000002</v>
      </c>
      <c r="U415" s="311">
        <f t="shared" ca="1" si="176"/>
        <v>0</v>
      </c>
      <c r="V415" s="306">
        <f t="shared" ca="1" si="177"/>
        <v>1.2253071344853526</v>
      </c>
      <c r="W415" s="304">
        <f t="shared" ca="1" si="178"/>
        <v>42.88139692943404</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1.3360529722621859</v>
      </c>
      <c r="AH415" s="304">
        <f t="shared" ca="1" si="202"/>
        <v>-8.4362077508500679</v>
      </c>
    </row>
    <row r="416" spans="1:34" x14ac:dyDescent="0.2">
      <c r="A416" s="347">
        <f t="shared" ca="1" si="180"/>
        <v>1E-4</v>
      </c>
      <c r="B416" s="304">
        <f t="shared" ca="1" si="181"/>
        <v>33.503300000000294</v>
      </c>
      <c r="D416" s="306">
        <f t="shared" ca="1" si="182"/>
        <v>-0.73927161926265017</v>
      </c>
      <c r="E416" s="307">
        <f t="shared" ca="1" si="183"/>
        <v>-1.4062159518144419</v>
      </c>
      <c r="F416" s="304">
        <f t="shared" ca="1" si="184"/>
        <v>1.588699414673719</v>
      </c>
      <c r="G416" s="306">
        <f t="shared" ca="1" si="185"/>
        <v>9.355393281034317</v>
      </c>
      <c r="H416" s="307">
        <f t="shared" ca="1" si="186"/>
        <v>-106.34985571816493</v>
      </c>
      <c r="I416" s="304">
        <f t="shared" ca="1" si="187"/>
        <v>106.76055074191646</v>
      </c>
      <c r="J416" s="306">
        <f t="shared" ca="1" si="188"/>
        <v>737.71243752511418</v>
      </c>
      <c r="K416" s="307">
        <f t="shared" ca="1" si="189"/>
        <v>-2.5175409988503938</v>
      </c>
      <c r="L416" s="304">
        <f t="shared" ca="1" si="174"/>
        <v>737.71673323297091</v>
      </c>
      <c r="M416" s="306">
        <f t="shared" ca="1" si="190"/>
        <v>-1.4830541030599129</v>
      </c>
      <c r="N416" s="304">
        <f t="shared" ca="1" si="191"/>
        <v>-84.972740894892837</v>
      </c>
      <c r="P416" s="310">
        <f t="shared" ca="1" si="192"/>
        <v>23</v>
      </c>
      <c r="Q416" s="304">
        <f t="shared" ca="1" si="193"/>
        <v>0</v>
      </c>
      <c r="R416" s="306">
        <f t="shared" ca="1" si="194"/>
        <v>0</v>
      </c>
      <c r="S416" s="307">
        <f t="shared" ca="1" si="195"/>
        <v>5.083000000000002</v>
      </c>
      <c r="T416" s="304">
        <f t="shared" ca="1" si="175"/>
        <v>49.86423000000002</v>
      </c>
      <c r="U416" s="311">
        <f t="shared" ca="1" si="176"/>
        <v>0</v>
      </c>
      <c r="V416" s="306">
        <f t="shared" ca="1" si="177"/>
        <v>1.2253084375975742</v>
      </c>
      <c r="W416" s="304">
        <f t="shared" ca="1" si="178"/>
        <v>42.881549859407237</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1.3360235775526075</v>
      </c>
      <c r="AH416" s="304">
        <f t="shared" ca="1" si="202"/>
        <v>-8.4362378377796627</v>
      </c>
    </row>
    <row r="417" spans="1:34" x14ac:dyDescent="0.2">
      <c r="A417" s="347">
        <f t="shared" ca="1" si="180"/>
        <v>1E-4</v>
      </c>
      <c r="B417" s="304">
        <f t="shared" ca="1" si="181"/>
        <v>33.503400000000298</v>
      </c>
      <c r="D417" s="306">
        <f t="shared" ca="1" si="182"/>
        <v>-0.73926748886060645</v>
      </c>
      <c r="E417" s="307">
        <f t="shared" ca="1" si="183"/>
        <v>-1.4061853857240223</v>
      </c>
      <c r="F417" s="304">
        <f t="shared" ca="1" si="184"/>
        <v>1.588670437538914</v>
      </c>
      <c r="G417" s="306">
        <f t="shared" ca="1" si="185"/>
        <v>9.3553193542854309</v>
      </c>
      <c r="H417" s="307">
        <f t="shared" ca="1" si="186"/>
        <v>-106.3499963367035</v>
      </c>
      <c r="I417" s="304">
        <f t="shared" ca="1" si="187"/>
        <v>106.7606843413694</v>
      </c>
      <c r="J417" s="306">
        <f t="shared" ca="1" si="188"/>
        <v>737.71243752511418</v>
      </c>
      <c r="K417" s="307">
        <f t="shared" ca="1" si="189"/>
        <v>-2.5281759914531374</v>
      </c>
      <c r="L417" s="304">
        <f t="shared" ca="1" si="174"/>
        <v>737.71676960273123</v>
      </c>
      <c r="M417" s="306">
        <f t="shared" ca="1" si="190"/>
        <v>-1.4830549082694349</v>
      </c>
      <c r="N417" s="304">
        <f t="shared" ca="1" si="191"/>
        <v>-84.972787030000063</v>
      </c>
      <c r="P417" s="310">
        <f t="shared" ca="1" si="192"/>
        <v>23</v>
      </c>
      <c r="Q417" s="304">
        <f t="shared" ca="1" si="193"/>
        <v>0</v>
      </c>
      <c r="R417" s="306">
        <f t="shared" ca="1" si="194"/>
        <v>0</v>
      </c>
      <c r="S417" s="307">
        <f t="shared" ca="1" si="195"/>
        <v>5.083000000000002</v>
      </c>
      <c r="T417" s="304">
        <f t="shared" ca="1" si="175"/>
        <v>49.86423000000002</v>
      </c>
      <c r="U417" s="311">
        <f t="shared" ca="1" si="176"/>
        <v>0</v>
      </c>
      <c r="V417" s="306">
        <f t="shared" ca="1" si="177"/>
        <v>1.225309740712905</v>
      </c>
      <c r="W417" s="304">
        <f t="shared" ca="1" si="178"/>
        <v>42.881702787490511</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1.3359941832013043</v>
      </c>
      <c r="AH417" s="304">
        <f t="shared" ca="1" si="202"/>
        <v>-8.436267924337443</v>
      </c>
    </row>
    <row r="418" spans="1:34" x14ac:dyDescent="0.2">
      <c r="A418" s="347">
        <f t="shared" ca="1" si="180"/>
        <v>1E-4</v>
      </c>
      <c r="B418" s="304">
        <f t="shared" ca="1" si="181"/>
        <v>33.503500000000301</v>
      </c>
      <c r="D418" s="306">
        <f t="shared" ca="1" si="182"/>
        <v>-0.73926335844764279</v>
      </c>
      <c r="E418" s="307">
        <f t="shared" ca="1" si="183"/>
        <v>-1.4061548200113805</v>
      </c>
      <c r="F418" s="304">
        <f t="shared" ca="1" si="184"/>
        <v>1.5886414608037038</v>
      </c>
      <c r="G418" s="306">
        <f t="shared" ca="1" si="185"/>
        <v>9.3552454279495869</v>
      </c>
      <c r="H418" s="307">
        <f t="shared" ca="1" si="186"/>
        <v>-106.35013695218549</v>
      </c>
      <c r="I418" s="304">
        <f t="shared" ca="1" si="187"/>
        <v>106.76081793788292</v>
      </c>
      <c r="J418" s="306">
        <f t="shared" ca="1" si="188"/>
        <v>737.71243752511418</v>
      </c>
      <c r="K418" s="307">
        <f t="shared" ca="1" si="189"/>
        <v>-2.5388109981175817</v>
      </c>
      <c r="L418" s="304">
        <f t="shared" ca="1" si="174"/>
        <v>737.71680612585317</v>
      </c>
      <c r="M418" s="306">
        <f t="shared" ca="1" si="190"/>
        <v>-1.4830557134705789</v>
      </c>
      <c r="N418" s="304">
        <f t="shared" ca="1" si="191"/>
        <v>-84.972833164627275</v>
      </c>
      <c r="P418" s="310">
        <f t="shared" ca="1" si="192"/>
        <v>23</v>
      </c>
      <c r="Q418" s="304">
        <f t="shared" ca="1" si="193"/>
        <v>0</v>
      </c>
      <c r="R418" s="306">
        <f t="shared" ca="1" si="194"/>
        <v>0</v>
      </c>
      <c r="S418" s="307">
        <f t="shared" ca="1" si="195"/>
        <v>5.083000000000002</v>
      </c>
      <c r="T418" s="304">
        <f t="shared" ca="1" si="175"/>
        <v>49.86423000000002</v>
      </c>
      <c r="U418" s="311">
        <f t="shared" ca="1" si="176"/>
        <v>0</v>
      </c>
      <c r="V418" s="306">
        <f t="shared" ca="1" si="177"/>
        <v>1.2253110438313446</v>
      </c>
      <c r="W418" s="304">
        <f t="shared" ca="1" si="178"/>
        <v>42.881855713683862</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1.3359647892082762</v>
      </c>
      <c r="AH418" s="304">
        <f t="shared" ca="1" si="202"/>
        <v>-8.4362980105234104</v>
      </c>
    </row>
    <row r="419" spans="1:34" x14ac:dyDescent="0.2">
      <c r="A419" s="347">
        <f t="shared" ca="1" si="180"/>
        <v>1E-4</v>
      </c>
      <c r="B419" s="304">
        <f t="shared" ca="1" si="181"/>
        <v>33.503600000000304</v>
      </c>
      <c r="D419" s="306">
        <f t="shared" ca="1" si="182"/>
        <v>-0.73925922802376098</v>
      </c>
      <c r="E419" s="307">
        <f t="shared" ca="1" si="183"/>
        <v>-1.4061242546765182</v>
      </c>
      <c r="F419" s="304">
        <f t="shared" ca="1" si="184"/>
        <v>1.5886124844680911</v>
      </c>
      <c r="G419" s="306">
        <f t="shared" ca="1" si="185"/>
        <v>9.3551715020267849</v>
      </c>
      <c r="H419" s="307">
        <f t="shared" ca="1" si="186"/>
        <v>-106.35027756461096</v>
      </c>
      <c r="I419" s="304">
        <f t="shared" ca="1" si="187"/>
        <v>106.76095153145708</v>
      </c>
      <c r="J419" s="306">
        <f t="shared" ca="1" si="188"/>
        <v>737.71243752511418</v>
      </c>
      <c r="K419" s="307">
        <f t="shared" ca="1" si="189"/>
        <v>-2.5494460188434216</v>
      </c>
      <c r="L419" s="304">
        <f t="shared" ca="1" si="174"/>
        <v>737.71684280233728</v>
      </c>
      <c r="M419" s="306">
        <f t="shared" ca="1" si="190"/>
        <v>-1.4830565186633449</v>
      </c>
      <c r="N419" s="304">
        <f t="shared" ca="1" si="191"/>
        <v>-84.972879298774473</v>
      </c>
      <c r="P419" s="310">
        <f t="shared" ca="1" si="192"/>
        <v>23</v>
      </c>
      <c r="Q419" s="304">
        <f t="shared" ca="1" si="193"/>
        <v>0</v>
      </c>
      <c r="R419" s="306">
        <f t="shared" ca="1" si="194"/>
        <v>0</v>
      </c>
      <c r="S419" s="307">
        <f t="shared" ca="1" si="195"/>
        <v>5.083000000000002</v>
      </c>
      <c r="T419" s="304">
        <f t="shared" ca="1" si="175"/>
        <v>49.86423000000002</v>
      </c>
      <c r="U419" s="311">
        <f t="shared" ca="1" si="176"/>
        <v>0</v>
      </c>
      <c r="V419" s="306">
        <f t="shared" ca="1" si="177"/>
        <v>1.225312346952893</v>
      </c>
      <c r="W419" s="304">
        <f t="shared" ca="1" si="178"/>
        <v>42.882008637987305</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1.3359353955735251</v>
      </c>
      <c r="AH419" s="304">
        <f t="shared" ca="1" si="202"/>
        <v>-8.4363280963375651</v>
      </c>
    </row>
    <row r="420" spans="1:34" x14ac:dyDescent="0.2">
      <c r="A420" s="347">
        <f t="shared" ca="1" si="180"/>
        <v>1E-4</v>
      </c>
      <c r="B420" s="304">
        <f t="shared" ca="1" si="181"/>
        <v>33.503700000000308</v>
      </c>
      <c r="D420" s="306">
        <f t="shared" ca="1" si="182"/>
        <v>-0.73925509758896313</v>
      </c>
      <c r="E420" s="307">
        <f t="shared" ca="1" si="183"/>
        <v>-1.4060936897194303</v>
      </c>
      <c r="F420" s="304">
        <f t="shared" ca="1" si="184"/>
        <v>1.5885835085320723</v>
      </c>
      <c r="G420" s="306">
        <f t="shared" ca="1" si="185"/>
        <v>9.3550975765170268</v>
      </c>
      <c r="H420" s="307">
        <f t="shared" ca="1" si="186"/>
        <v>-106.35041817397993</v>
      </c>
      <c r="I420" s="304">
        <f t="shared" ca="1" si="187"/>
        <v>106.76108512209191</v>
      </c>
      <c r="J420" s="306">
        <f t="shared" ca="1" si="188"/>
        <v>737.71243752511418</v>
      </c>
      <c r="K420" s="307">
        <f t="shared" ca="1" si="189"/>
        <v>-2.5600810536303511</v>
      </c>
      <c r="L420" s="304">
        <f t="shared" ca="1" si="174"/>
        <v>737.71687963218426</v>
      </c>
      <c r="M420" s="306">
        <f t="shared" ca="1" si="190"/>
        <v>-1.4830573238477329</v>
      </c>
      <c r="N420" s="304">
        <f t="shared" ca="1" si="191"/>
        <v>-84.972925432441627</v>
      </c>
      <c r="P420" s="310">
        <f t="shared" ca="1" si="192"/>
        <v>23</v>
      </c>
      <c r="Q420" s="304">
        <f t="shared" ca="1" si="193"/>
        <v>0</v>
      </c>
      <c r="R420" s="306">
        <f t="shared" ca="1" si="194"/>
        <v>0</v>
      </c>
      <c r="S420" s="307">
        <f t="shared" ca="1" si="195"/>
        <v>5.083000000000002</v>
      </c>
      <c r="T420" s="304">
        <f t="shared" ca="1" si="175"/>
        <v>49.86423000000002</v>
      </c>
      <c r="U420" s="311">
        <f t="shared" ca="1" si="176"/>
        <v>0</v>
      </c>
      <c r="V420" s="306">
        <f t="shared" ca="1" si="177"/>
        <v>1.225313650077551</v>
      </c>
      <c r="W420" s="304">
        <f t="shared" ca="1" si="178"/>
        <v>42.882161560400888</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1.3359060022970421</v>
      </c>
      <c r="AH420" s="304">
        <f t="shared" ca="1" si="202"/>
        <v>-8.4363581817799105</v>
      </c>
    </row>
    <row r="421" spans="1:34" x14ac:dyDescent="0.2">
      <c r="A421" s="347">
        <f t="shared" ca="1" si="180"/>
        <v>1E-4</v>
      </c>
      <c r="B421" s="304">
        <f t="shared" ca="1" si="181"/>
        <v>33.503800000000311</v>
      </c>
      <c r="D421" s="306">
        <f t="shared" ca="1" si="182"/>
        <v>-0.73925096714325156</v>
      </c>
      <c r="E421" s="307">
        <f t="shared" ca="1" si="183"/>
        <v>-1.4060631251401094</v>
      </c>
      <c r="F421" s="304">
        <f t="shared" ca="1" si="184"/>
        <v>1.5885545329956425</v>
      </c>
      <c r="G421" s="306">
        <f t="shared" ca="1" si="185"/>
        <v>9.3550236514203124</v>
      </c>
      <c r="H421" s="307">
        <f t="shared" ca="1" si="186"/>
        <v>-106.35055878029245</v>
      </c>
      <c r="I421" s="304">
        <f t="shared" ca="1" si="187"/>
        <v>106.76121870978746</v>
      </c>
      <c r="J421" s="306">
        <f t="shared" ca="1" si="188"/>
        <v>737.71243752511418</v>
      </c>
      <c r="K421" s="307">
        <f t="shared" ca="1" si="189"/>
        <v>-2.5707161024780647</v>
      </c>
      <c r="L421" s="304">
        <f t="shared" ca="1" si="174"/>
        <v>737.71691661539455</v>
      </c>
      <c r="M421" s="306">
        <f t="shared" ca="1" si="190"/>
        <v>-1.4830581290237435</v>
      </c>
      <c r="N421" s="304">
        <f t="shared" ca="1" si="191"/>
        <v>-84.972971565628796</v>
      </c>
      <c r="P421" s="310">
        <f t="shared" ca="1" si="192"/>
        <v>23</v>
      </c>
      <c r="Q421" s="304">
        <f t="shared" ca="1" si="193"/>
        <v>0</v>
      </c>
      <c r="R421" s="306">
        <f t="shared" ca="1" si="194"/>
        <v>0</v>
      </c>
      <c r="S421" s="307">
        <f t="shared" ca="1" si="195"/>
        <v>5.083000000000002</v>
      </c>
      <c r="T421" s="304">
        <f t="shared" ca="1" si="175"/>
        <v>49.86423000000002</v>
      </c>
      <c r="U421" s="311">
        <f t="shared" ca="1" si="176"/>
        <v>0</v>
      </c>
      <c r="V421" s="306">
        <f t="shared" ca="1" si="177"/>
        <v>1.2253149532053174</v>
      </c>
      <c r="W421" s="304">
        <f t="shared" ca="1" si="178"/>
        <v>42.882314480924592</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1.3358766093788219</v>
      </c>
      <c r="AH421" s="304">
        <f t="shared" ca="1" si="202"/>
        <v>-8.4363882668504573</v>
      </c>
    </row>
    <row r="422" spans="1:34" x14ac:dyDescent="0.2">
      <c r="A422" s="347">
        <f t="shared" ca="1" si="180"/>
        <v>1E-4</v>
      </c>
      <c r="B422" s="304">
        <f t="shared" ca="1" si="181"/>
        <v>33.503900000000314</v>
      </c>
      <c r="D422" s="306">
        <f t="shared" ca="1" si="182"/>
        <v>-0.73924683668662383</v>
      </c>
      <c r="E422" s="307">
        <f t="shared" ca="1" si="183"/>
        <v>-1.4060325609385593</v>
      </c>
      <c r="F422" s="304">
        <f t="shared" ca="1" si="184"/>
        <v>1.5885255578588036</v>
      </c>
      <c r="G422" s="306">
        <f t="shared" ca="1" si="185"/>
        <v>9.3549497267366437</v>
      </c>
      <c r="H422" s="307">
        <f t="shared" ca="1" si="186"/>
        <v>-106.35069938354854</v>
      </c>
      <c r="I422" s="304">
        <f t="shared" ca="1" si="187"/>
        <v>106.76135229454376</v>
      </c>
      <c r="J422" s="306">
        <f t="shared" ca="1" si="188"/>
        <v>737.71243752511418</v>
      </c>
      <c r="K422" s="307">
        <f t="shared" ca="1" si="189"/>
        <v>-2.5813511653862569</v>
      </c>
      <c r="L422" s="304">
        <f t="shared" ca="1" si="174"/>
        <v>737.71695375196873</v>
      </c>
      <c r="M422" s="306">
        <f t="shared" ca="1" si="190"/>
        <v>-1.4830589341913765</v>
      </c>
      <c r="N422" s="304">
        <f t="shared" ca="1" si="191"/>
        <v>-84.973017698335966</v>
      </c>
      <c r="P422" s="310">
        <f t="shared" ca="1" si="192"/>
        <v>23</v>
      </c>
      <c r="Q422" s="304">
        <f t="shared" ca="1" si="193"/>
        <v>0</v>
      </c>
      <c r="R422" s="306">
        <f t="shared" ca="1" si="194"/>
        <v>0</v>
      </c>
      <c r="S422" s="307">
        <f t="shared" ca="1" si="195"/>
        <v>5.083000000000002</v>
      </c>
      <c r="T422" s="304">
        <f t="shared" ca="1" si="175"/>
        <v>49.86423000000002</v>
      </c>
      <c r="U422" s="311">
        <f t="shared" ca="1" si="176"/>
        <v>0</v>
      </c>
      <c r="V422" s="306">
        <f t="shared" ca="1" si="177"/>
        <v>1.225316256336193</v>
      </c>
      <c r="W422" s="304">
        <f t="shared" ca="1" si="178"/>
        <v>42.882467399558458</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1.3358472168188698</v>
      </c>
      <c r="AH422" s="304">
        <f t="shared" ca="1" si="202"/>
        <v>-8.4364183515491984</v>
      </c>
    </row>
    <row r="423" spans="1:34" x14ac:dyDescent="0.2">
      <c r="A423" s="347">
        <f t="shared" ca="1" si="180"/>
        <v>1E-4</v>
      </c>
      <c r="B423" s="304">
        <f t="shared" ca="1" si="181"/>
        <v>33.504000000000318</v>
      </c>
      <c r="D423" s="306">
        <f t="shared" ca="1" si="182"/>
        <v>-0.73924270621908228</v>
      </c>
      <c r="E423" s="307">
        <f t="shared" ca="1" si="183"/>
        <v>-1.406001997114771</v>
      </c>
      <c r="F423" s="304">
        <f t="shared" ca="1" si="184"/>
        <v>1.5884965831215494</v>
      </c>
      <c r="G423" s="306">
        <f t="shared" ca="1" si="185"/>
        <v>9.3548758024660223</v>
      </c>
      <c r="H423" s="307">
        <f t="shared" ca="1" si="186"/>
        <v>-106.35083998374826</v>
      </c>
      <c r="I423" s="304">
        <f t="shared" ca="1" si="187"/>
        <v>106.76148587636082</v>
      </c>
      <c r="J423" s="306">
        <f t="shared" ca="1" si="188"/>
        <v>737.71243752511418</v>
      </c>
      <c r="K423" s="307">
        <f t="shared" ca="1" si="189"/>
        <v>-2.5919862423546216</v>
      </c>
      <c r="L423" s="304">
        <f t="shared" ca="1" si="174"/>
        <v>737.71699104190759</v>
      </c>
      <c r="M423" s="306">
        <f t="shared" ca="1" si="190"/>
        <v>-1.483059739350632</v>
      </c>
      <c r="N423" s="304">
        <f t="shared" ca="1" si="191"/>
        <v>-84.973063830563149</v>
      </c>
      <c r="P423" s="310">
        <f t="shared" ca="1" si="192"/>
        <v>23</v>
      </c>
      <c r="Q423" s="304">
        <f t="shared" ca="1" si="193"/>
        <v>0</v>
      </c>
      <c r="R423" s="306">
        <f t="shared" ca="1" si="194"/>
        <v>0</v>
      </c>
      <c r="S423" s="307">
        <f t="shared" ca="1" si="195"/>
        <v>5.083000000000002</v>
      </c>
      <c r="T423" s="304">
        <f t="shared" ca="1" si="175"/>
        <v>49.86423000000002</v>
      </c>
      <c r="U423" s="311">
        <f t="shared" ca="1" si="176"/>
        <v>0</v>
      </c>
      <c r="V423" s="306">
        <f t="shared" ca="1" si="177"/>
        <v>1.2253175594701775</v>
      </c>
      <c r="W423" s="304">
        <f t="shared" ca="1" si="178"/>
        <v>42.882620316302457</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1.3358178246171768</v>
      </c>
      <c r="AH423" s="304">
        <f t="shared" ca="1" si="202"/>
        <v>-8.4364484358761445</v>
      </c>
    </row>
    <row r="424" spans="1:34" x14ac:dyDescent="0.2">
      <c r="A424" s="347">
        <f t="shared" ca="1" si="180"/>
        <v>1E-4</v>
      </c>
      <c r="B424" s="304">
        <f t="shared" ca="1" si="181"/>
        <v>33.504100000000321</v>
      </c>
      <c r="D424" s="306">
        <f t="shared" ca="1" si="182"/>
        <v>-0.73923857574062823</v>
      </c>
      <c r="E424" s="307">
        <f t="shared" ca="1" si="183"/>
        <v>-1.4059714336687499</v>
      </c>
      <c r="F424" s="304">
        <f t="shared" ca="1" si="184"/>
        <v>1.5884676087838847</v>
      </c>
      <c r="G424" s="306">
        <f t="shared" ca="1" si="185"/>
        <v>9.3548018786084484</v>
      </c>
      <c r="H424" s="307">
        <f t="shared" ca="1" si="186"/>
        <v>-106.35098058089163</v>
      </c>
      <c r="I424" s="304">
        <f t="shared" ca="1" si="187"/>
        <v>106.7616194552387</v>
      </c>
      <c r="J424" s="306">
        <f t="shared" ca="1" si="188"/>
        <v>737.71243752511418</v>
      </c>
      <c r="K424" s="307">
        <f t="shared" ca="1" si="189"/>
        <v>-2.6026213333828534</v>
      </c>
      <c r="L424" s="304">
        <f t="shared" ca="1" si="174"/>
        <v>737.71702848521159</v>
      </c>
      <c r="M424" s="306">
        <f t="shared" ca="1" si="190"/>
        <v>-1.4830605445015104</v>
      </c>
      <c r="N424" s="304">
        <f t="shared" ca="1" si="191"/>
        <v>-84.973109962310346</v>
      </c>
      <c r="P424" s="310">
        <f t="shared" ca="1" si="192"/>
        <v>23</v>
      </c>
      <c r="Q424" s="304">
        <f t="shared" ca="1" si="193"/>
        <v>0</v>
      </c>
      <c r="R424" s="306">
        <f t="shared" ca="1" si="194"/>
        <v>0</v>
      </c>
      <c r="S424" s="307">
        <f t="shared" ca="1" si="195"/>
        <v>5.083000000000002</v>
      </c>
      <c r="T424" s="304">
        <f t="shared" ca="1" si="175"/>
        <v>49.86423000000002</v>
      </c>
      <c r="U424" s="311">
        <f t="shared" ca="1" si="176"/>
        <v>0</v>
      </c>
      <c r="V424" s="306">
        <f t="shared" ca="1" si="177"/>
        <v>1.2253188626072706</v>
      </c>
      <c r="W424" s="304">
        <f t="shared" ca="1" si="178"/>
        <v>42.882773231156627</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1.3357884327737501</v>
      </c>
      <c r="AH424" s="304">
        <f t="shared" ca="1" si="202"/>
        <v>-8.4364785198312884</v>
      </c>
    </row>
    <row r="425" spans="1:34" x14ac:dyDescent="0.2">
      <c r="A425" s="347">
        <f t="shared" ca="1" si="180"/>
        <v>1E-4</v>
      </c>
      <c r="B425" s="304">
        <f t="shared" ca="1" si="181"/>
        <v>33.504200000000324</v>
      </c>
      <c r="D425" s="306">
        <f t="shared" ca="1" si="182"/>
        <v>-0.73923444525126003</v>
      </c>
      <c r="E425" s="307">
        <f t="shared" ca="1" si="183"/>
        <v>-1.4059408706004888</v>
      </c>
      <c r="F425" s="304">
        <f t="shared" ca="1" si="184"/>
        <v>1.5884386348458031</v>
      </c>
      <c r="G425" s="306">
        <f t="shared" ca="1" si="185"/>
        <v>9.3547279551639235</v>
      </c>
      <c r="H425" s="307">
        <f t="shared" ca="1" si="186"/>
        <v>-106.35112117497869</v>
      </c>
      <c r="I425" s="304">
        <f t="shared" ca="1" si="187"/>
        <v>106.76175303117745</v>
      </c>
      <c r="J425" s="306">
        <f t="shared" ca="1" si="188"/>
        <v>737.71243752511418</v>
      </c>
      <c r="K425" s="307">
        <f t="shared" ca="1" si="189"/>
        <v>-2.6132564384706467</v>
      </c>
      <c r="L425" s="304">
        <f t="shared" ca="1" si="174"/>
        <v>737.71706608188117</v>
      </c>
      <c r="M425" s="306">
        <f t="shared" ca="1" si="190"/>
        <v>-1.4830613496440113</v>
      </c>
      <c r="N425" s="304">
        <f t="shared" ca="1" si="191"/>
        <v>-84.973156093577558</v>
      </c>
      <c r="P425" s="310">
        <f t="shared" ca="1" si="192"/>
        <v>23</v>
      </c>
      <c r="Q425" s="304">
        <f t="shared" ca="1" si="193"/>
        <v>0</v>
      </c>
      <c r="R425" s="306">
        <f t="shared" ca="1" si="194"/>
        <v>0</v>
      </c>
      <c r="S425" s="307">
        <f t="shared" ca="1" si="195"/>
        <v>5.083000000000002</v>
      </c>
      <c r="T425" s="304">
        <f t="shared" ca="1" si="175"/>
        <v>49.86423000000002</v>
      </c>
      <c r="U425" s="311">
        <f t="shared" ca="1" si="176"/>
        <v>0</v>
      </c>
      <c r="V425" s="306">
        <f t="shared" ca="1" si="177"/>
        <v>1.2253201657474728</v>
      </c>
      <c r="W425" s="304">
        <f t="shared" ca="1" si="178"/>
        <v>42.882926144121001</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1.3357590412885791</v>
      </c>
      <c r="AH425" s="304">
        <f t="shared" ca="1" si="202"/>
        <v>-8.436508603414639</v>
      </c>
    </row>
    <row r="426" spans="1:34" x14ac:dyDescent="0.2">
      <c r="A426" s="347">
        <f t="shared" ca="1" si="180"/>
        <v>1E-4</v>
      </c>
      <c r="B426" s="304">
        <f t="shared" ca="1" si="181"/>
        <v>33.504300000000327</v>
      </c>
      <c r="D426" s="306">
        <f t="shared" ca="1" si="182"/>
        <v>-0.73923031475098389</v>
      </c>
      <c r="E426" s="307">
        <f t="shared" ca="1" si="183"/>
        <v>-1.4059103079099806</v>
      </c>
      <c r="F426" s="304">
        <f t="shared" ca="1" si="184"/>
        <v>1.5884096613073013</v>
      </c>
      <c r="G426" s="306">
        <f t="shared" ca="1" si="185"/>
        <v>9.3546540321324478</v>
      </c>
      <c r="H426" s="307">
        <f t="shared" ca="1" si="186"/>
        <v>-106.35126176600947</v>
      </c>
      <c r="I426" s="304">
        <f t="shared" ca="1" si="187"/>
        <v>106.76188660417706</v>
      </c>
      <c r="J426" s="306">
        <f t="shared" ca="1" si="188"/>
        <v>737.71243752511418</v>
      </c>
      <c r="K426" s="307">
        <f t="shared" ca="1" si="189"/>
        <v>-2.623891557617696</v>
      </c>
      <c r="L426" s="304">
        <f t="shared" ca="1" si="174"/>
        <v>737.71710383191714</v>
      </c>
      <c r="M426" s="306">
        <f t="shared" ca="1" si="190"/>
        <v>-1.4830621547781353</v>
      </c>
      <c r="N426" s="304">
        <f t="shared" ca="1" si="191"/>
        <v>-84.973202224364812</v>
      </c>
      <c r="P426" s="310">
        <f t="shared" ca="1" si="192"/>
        <v>23</v>
      </c>
      <c r="Q426" s="304">
        <f t="shared" ca="1" si="193"/>
        <v>0</v>
      </c>
      <c r="R426" s="306">
        <f t="shared" ca="1" si="194"/>
        <v>0</v>
      </c>
      <c r="S426" s="307">
        <f t="shared" ca="1" si="195"/>
        <v>5.083000000000002</v>
      </c>
      <c r="T426" s="304">
        <f t="shared" ca="1" si="175"/>
        <v>49.86423000000002</v>
      </c>
      <c r="U426" s="311">
        <f t="shared" ca="1" si="176"/>
        <v>0</v>
      </c>
      <c r="V426" s="306">
        <f t="shared" ca="1" si="177"/>
        <v>1.2253214688907836</v>
      </c>
      <c r="W426" s="304">
        <f t="shared" ca="1" si="178"/>
        <v>42.88307905519553</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1.335729650161662</v>
      </c>
      <c r="AH426" s="304">
        <f t="shared" ca="1" si="202"/>
        <v>-8.4365386866262018</v>
      </c>
    </row>
    <row r="427" spans="1:34" x14ac:dyDescent="0.2">
      <c r="A427" s="347">
        <f t="shared" ca="1" si="180"/>
        <v>1E-4</v>
      </c>
      <c r="B427" s="304">
        <f t="shared" ca="1" si="181"/>
        <v>33.504400000000331</v>
      </c>
      <c r="D427" s="306">
        <f t="shared" ca="1" si="182"/>
        <v>-0.73922618423979491</v>
      </c>
      <c r="E427" s="307">
        <f t="shared" ca="1" si="183"/>
        <v>-1.4058797455972361</v>
      </c>
      <c r="F427" s="304">
        <f t="shared" ca="1" si="184"/>
        <v>1.5883806881683862</v>
      </c>
      <c r="G427" s="306">
        <f t="shared" ca="1" si="185"/>
        <v>9.3545801095140231</v>
      </c>
      <c r="H427" s="307">
        <f t="shared" ca="1" si="186"/>
        <v>-106.35140235398403</v>
      </c>
      <c r="I427" s="304">
        <f t="shared" ca="1" si="187"/>
        <v>106.76202017423759</v>
      </c>
      <c r="J427" s="306">
        <f t="shared" ca="1" si="188"/>
        <v>737.71243752511418</v>
      </c>
      <c r="K427" s="307">
        <f t="shared" ca="1" si="189"/>
        <v>-2.6345266908236957</v>
      </c>
      <c r="L427" s="304">
        <f t="shared" ca="1" si="174"/>
        <v>737.71714173531996</v>
      </c>
      <c r="M427" s="306">
        <f t="shared" ca="1" si="190"/>
        <v>-1.4830629599038823</v>
      </c>
      <c r="N427" s="304">
        <f t="shared" ca="1" si="191"/>
        <v>-84.973248354672094</v>
      </c>
      <c r="P427" s="310">
        <f t="shared" ca="1" si="192"/>
        <v>23</v>
      </c>
      <c r="Q427" s="304">
        <f t="shared" ca="1" si="193"/>
        <v>0</v>
      </c>
      <c r="R427" s="306">
        <f t="shared" ca="1" si="194"/>
        <v>0</v>
      </c>
      <c r="S427" s="307">
        <f t="shared" ca="1" si="195"/>
        <v>5.083000000000002</v>
      </c>
      <c r="T427" s="304">
        <f t="shared" ca="1" si="175"/>
        <v>49.86423000000002</v>
      </c>
      <c r="U427" s="311">
        <f t="shared" ca="1" si="176"/>
        <v>0</v>
      </c>
      <c r="V427" s="306">
        <f t="shared" ca="1" si="177"/>
        <v>1.2253227720372035</v>
      </c>
      <c r="W427" s="304">
        <f t="shared" ca="1" si="178"/>
        <v>42.883231964380279</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1.3357002593930041</v>
      </c>
      <c r="AH427" s="304">
        <f t="shared" ca="1" si="202"/>
        <v>-8.4365687694659677</v>
      </c>
    </row>
    <row r="428" spans="1:34" x14ac:dyDescent="0.2">
      <c r="A428" s="347">
        <f t="shared" ca="1" si="180"/>
        <v>1E-4</v>
      </c>
      <c r="B428" s="304">
        <f t="shared" ca="1" si="181"/>
        <v>33.504500000000334</v>
      </c>
      <c r="D428" s="306">
        <f t="shared" ca="1" si="182"/>
        <v>-0.73922205371769778</v>
      </c>
      <c r="E428" s="307">
        <f t="shared" ca="1" si="183"/>
        <v>-1.4058491836622409</v>
      </c>
      <c r="F428" s="304">
        <f t="shared" ca="1" si="184"/>
        <v>1.5883517154290481</v>
      </c>
      <c r="G428" s="306">
        <f t="shared" ca="1" si="185"/>
        <v>9.354506187308651</v>
      </c>
      <c r="H428" s="307">
        <f t="shared" ca="1" si="186"/>
        <v>-106.3515429389024</v>
      </c>
      <c r="I428" s="304">
        <f t="shared" ca="1" si="187"/>
        <v>106.7621537413591</v>
      </c>
      <c r="J428" s="306">
        <f t="shared" ca="1" si="188"/>
        <v>737.71243752511418</v>
      </c>
      <c r="K428" s="307">
        <f t="shared" ca="1" si="189"/>
        <v>-2.6451618380883399</v>
      </c>
      <c r="L428" s="304">
        <f t="shared" ca="1" si="174"/>
        <v>737.71717979209018</v>
      </c>
      <c r="M428" s="306">
        <f t="shared" ca="1" si="190"/>
        <v>-1.4830637650212526</v>
      </c>
      <c r="N428" s="304">
        <f t="shared" ca="1" si="191"/>
        <v>-84.973294484499419</v>
      </c>
      <c r="P428" s="310">
        <f t="shared" ca="1" si="192"/>
        <v>23</v>
      </c>
      <c r="Q428" s="304">
        <f t="shared" ca="1" si="193"/>
        <v>0</v>
      </c>
      <c r="R428" s="306">
        <f t="shared" ca="1" si="194"/>
        <v>0</v>
      </c>
      <c r="S428" s="307">
        <f t="shared" ca="1" si="195"/>
        <v>5.083000000000002</v>
      </c>
      <c r="T428" s="304">
        <f t="shared" ca="1" si="175"/>
        <v>49.86423000000002</v>
      </c>
      <c r="U428" s="311">
        <f t="shared" ca="1" si="176"/>
        <v>0</v>
      </c>
      <c r="V428" s="306">
        <f t="shared" ca="1" si="177"/>
        <v>1.2253240751867318</v>
      </c>
      <c r="W428" s="304">
        <f t="shared" ca="1" si="178"/>
        <v>42.883384871675247</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1.3356708689825947</v>
      </c>
      <c r="AH428" s="304">
        <f t="shared" ca="1" si="202"/>
        <v>-8.4365988519339492</v>
      </c>
    </row>
    <row r="429" spans="1:34" x14ac:dyDescent="0.2">
      <c r="A429" s="347">
        <f t="shared" ca="1" si="180"/>
        <v>1E-4</v>
      </c>
      <c r="B429" s="304">
        <f t="shared" ca="1" si="181"/>
        <v>33.504600000000337</v>
      </c>
      <c r="D429" s="306">
        <f t="shared" ca="1" si="182"/>
        <v>-0.73921792318469048</v>
      </c>
      <c r="E429" s="307">
        <f t="shared" ca="1" si="183"/>
        <v>-1.4058186221049969</v>
      </c>
      <c r="F429" s="304">
        <f t="shared" ca="1" si="184"/>
        <v>1.5883227430892874</v>
      </c>
      <c r="G429" s="306">
        <f t="shared" ca="1" si="185"/>
        <v>9.3544322655163317</v>
      </c>
      <c r="H429" s="307">
        <f t="shared" ca="1" si="186"/>
        <v>-106.35168352076461</v>
      </c>
      <c r="I429" s="304">
        <f t="shared" ca="1" si="187"/>
        <v>106.76228730554159</v>
      </c>
      <c r="J429" s="306">
        <f t="shared" ca="1" si="188"/>
        <v>737.71243752511418</v>
      </c>
      <c r="K429" s="307">
        <f t="shared" ca="1" si="189"/>
        <v>-2.6557969994113231</v>
      </c>
      <c r="L429" s="304">
        <f t="shared" ca="1" si="174"/>
        <v>737.71721800222849</v>
      </c>
      <c r="M429" s="306">
        <f t="shared" ca="1" si="190"/>
        <v>-1.4830645701302461</v>
      </c>
      <c r="N429" s="304">
        <f t="shared" ca="1" si="191"/>
        <v>-84.973340613846801</v>
      </c>
      <c r="P429" s="310">
        <f t="shared" ca="1" si="192"/>
        <v>23</v>
      </c>
      <c r="Q429" s="304">
        <f t="shared" ca="1" si="193"/>
        <v>0</v>
      </c>
      <c r="R429" s="306">
        <f t="shared" ca="1" si="194"/>
        <v>0</v>
      </c>
      <c r="S429" s="307">
        <f t="shared" ca="1" si="195"/>
        <v>5.083000000000002</v>
      </c>
      <c r="T429" s="304">
        <f t="shared" ca="1" si="175"/>
        <v>49.86423000000002</v>
      </c>
      <c r="U429" s="311">
        <f t="shared" ca="1" si="176"/>
        <v>0</v>
      </c>
      <c r="V429" s="306">
        <f t="shared" ca="1" si="177"/>
        <v>1.2253253783393687</v>
      </c>
      <c r="W429" s="304">
        <f t="shared" ca="1" si="178"/>
        <v>42.883537777080427</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1.3356414789304374</v>
      </c>
      <c r="AH429" s="304">
        <f t="shared" ca="1" si="202"/>
        <v>-8.4366289340301464</v>
      </c>
    </row>
    <row r="430" spans="1:34" x14ac:dyDescent="0.2">
      <c r="A430" s="347">
        <f t="shared" ca="1" si="180"/>
        <v>1E-4</v>
      </c>
      <c r="B430" s="304">
        <f t="shared" ca="1" si="181"/>
        <v>33.504700000000341</v>
      </c>
      <c r="D430" s="306">
        <f t="shared" ca="1" si="182"/>
        <v>-0.73921379264077614</v>
      </c>
      <c r="E430" s="307">
        <f t="shared" ca="1" si="183"/>
        <v>-1.405788060925504</v>
      </c>
      <c r="F430" s="304">
        <f t="shared" ca="1" si="184"/>
        <v>1.5882937711491061</v>
      </c>
      <c r="G430" s="306">
        <f t="shared" ca="1" si="185"/>
        <v>9.3543583441370668</v>
      </c>
      <c r="H430" s="307">
        <f t="shared" ca="1" si="186"/>
        <v>-106.35182409957071</v>
      </c>
      <c r="I430" s="304">
        <f t="shared" ca="1" si="187"/>
        <v>106.76242086678512</v>
      </c>
      <c r="J430" s="306">
        <f t="shared" ca="1" si="188"/>
        <v>737.71243752511418</v>
      </c>
      <c r="K430" s="307">
        <f t="shared" ca="1" si="189"/>
        <v>-2.6664321747923396</v>
      </c>
      <c r="L430" s="304">
        <f t="shared" ca="1" si="174"/>
        <v>737.71725636573547</v>
      </c>
      <c r="M430" s="306">
        <f t="shared" ca="1" si="190"/>
        <v>-1.4830653752308629</v>
      </c>
      <c r="N430" s="304">
        <f t="shared" ca="1" si="191"/>
        <v>-84.973386742714226</v>
      </c>
      <c r="P430" s="310">
        <f t="shared" ca="1" si="192"/>
        <v>23</v>
      </c>
      <c r="Q430" s="304">
        <f t="shared" ca="1" si="193"/>
        <v>0</v>
      </c>
      <c r="R430" s="306">
        <f t="shared" ca="1" si="194"/>
        <v>0</v>
      </c>
      <c r="S430" s="307">
        <f t="shared" ca="1" si="195"/>
        <v>5.083000000000002</v>
      </c>
      <c r="T430" s="304">
        <f t="shared" ca="1" si="175"/>
        <v>49.86423000000002</v>
      </c>
      <c r="U430" s="311">
        <f t="shared" ca="1" si="176"/>
        <v>0</v>
      </c>
      <c r="V430" s="306">
        <f t="shared" ca="1" si="177"/>
        <v>1.2253266814951147</v>
      </c>
      <c r="W430" s="304">
        <f t="shared" ca="1" si="178"/>
        <v>42.883690680595869</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1.3356120892365286</v>
      </c>
      <c r="AH430" s="304">
        <f t="shared" ca="1" si="202"/>
        <v>-8.4366590157545573</v>
      </c>
    </row>
    <row r="431" spans="1:34" x14ac:dyDescent="0.2">
      <c r="A431" s="347">
        <f t="shared" ca="1" si="180"/>
        <v>1E-4</v>
      </c>
      <c r="B431" s="304">
        <f t="shared" ca="1" si="181"/>
        <v>33.504800000000344</v>
      </c>
      <c r="D431" s="306">
        <f t="shared" ca="1" si="182"/>
        <v>-0.73920966208595562</v>
      </c>
      <c r="E431" s="307">
        <f t="shared" ca="1" si="183"/>
        <v>-1.4057575001237552</v>
      </c>
      <c r="F431" s="304">
        <f t="shared" ca="1" si="184"/>
        <v>1.588264799608498</v>
      </c>
      <c r="G431" s="306">
        <f t="shared" ca="1" si="185"/>
        <v>9.3542844231708582</v>
      </c>
      <c r="H431" s="307">
        <f t="shared" ca="1" si="186"/>
        <v>-106.35196467532072</v>
      </c>
      <c r="I431" s="304">
        <f t="shared" ca="1" si="187"/>
        <v>106.76255442508972</v>
      </c>
      <c r="J431" s="306">
        <f t="shared" ca="1" si="188"/>
        <v>737.71243752511418</v>
      </c>
      <c r="K431" s="307">
        <f t="shared" ca="1" si="189"/>
        <v>-2.677067364231084</v>
      </c>
      <c r="L431" s="304">
        <f t="shared" ca="1" si="174"/>
        <v>737.71729488261155</v>
      </c>
      <c r="M431" s="306">
        <f t="shared" ca="1" si="190"/>
        <v>-1.4830661803231031</v>
      </c>
      <c r="N431" s="304">
        <f t="shared" ca="1" si="191"/>
        <v>-84.973432871101707</v>
      </c>
      <c r="P431" s="310">
        <f t="shared" ca="1" si="192"/>
        <v>23</v>
      </c>
      <c r="Q431" s="304">
        <f t="shared" ca="1" si="193"/>
        <v>0</v>
      </c>
      <c r="R431" s="306">
        <f t="shared" ca="1" si="194"/>
        <v>0</v>
      </c>
      <c r="S431" s="307">
        <f t="shared" ca="1" si="195"/>
        <v>5.083000000000002</v>
      </c>
      <c r="T431" s="304">
        <f t="shared" ca="1" si="175"/>
        <v>49.86423000000002</v>
      </c>
      <c r="U431" s="311">
        <f t="shared" ca="1" si="176"/>
        <v>0</v>
      </c>
      <c r="V431" s="306">
        <f t="shared" ca="1" si="177"/>
        <v>1.2253279846539691</v>
      </c>
      <c r="W431" s="304">
        <f t="shared" ca="1" si="178"/>
        <v>42.88384358222158</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1.3355826999008649</v>
      </c>
      <c r="AH431" s="304">
        <f t="shared" ca="1" si="202"/>
        <v>-8.4366890971071911</v>
      </c>
    </row>
    <row r="432" spans="1:34" x14ac:dyDescent="0.2">
      <c r="A432" s="347">
        <f t="shared" ca="1" si="180"/>
        <v>1E-4</v>
      </c>
      <c r="B432" s="304">
        <f t="shared" ca="1" si="181"/>
        <v>33.504900000000347</v>
      </c>
      <c r="D432" s="306">
        <f t="shared" ca="1" si="182"/>
        <v>-0.73920553152023072</v>
      </c>
      <c r="E432" s="307">
        <f t="shared" ca="1" si="183"/>
        <v>-1.4057269396997452</v>
      </c>
      <c r="F432" s="304">
        <f t="shared" ca="1" si="184"/>
        <v>1.5882358284674596</v>
      </c>
      <c r="G432" s="306">
        <f t="shared" ca="1" si="185"/>
        <v>9.3542105026177058</v>
      </c>
      <c r="H432" s="307">
        <f t="shared" ca="1" si="186"/>
        <v>-106.35210524801468</v>
      </c>
      <c r="I432" s="304">
        <f t="shared" ca="1" si="187"/>
        <v>106.7626879804554</v>
      </c>
      <c r="J432" s="306">
        <f t="shared" ca="1" si="188"/>
        <v>737.71243752511418</v>
      </c>
      <c r="K432" s="307">
        <f t="shared" ca="1" si="189"/>
        <v>-2.6877025677272508</v>
      </c>
      <c r="L432" s="304">
        <f t="shared" ca="1" si="174"/>
        <v>737.71733355285744</v>
      </c>
      <c r="M432" s="306">
        <f t="shared" ca="1" si="190"/>
        <v>-1.4830669854069674</v>
      </c>
      <c r="N432" s="304">
        <f t="shared" ca="1" si="191"/>
        <v>-84.973478999009274</v>
      </c>
      <c r="P432" s="310">
        <f t="shared" ca="1" si="192"/>
        <v>23</v>
      </c>
      <c r="Q432" s="304">
        <f t="shared" ca="1" si="193"/>
        <v>0</v>
      </c>
      <c r="R432" s="306">
        <f t="shared" ca="1" si="194"/>
        <v>0</v>
      </c>
      <c r="S432" s="307">
        <f t="shared" ca="1" si="195"/>
        <v>5.083000000000002</v>
      </c>
      <c r="T432" s="304">
        <f t="shared" ca="1" si="175"/>
        <v>49.86423000000002</v>
      </c>
      <c r="U432" s="311">
        <f t="shared" ca="1" si="176"/>
        <v>0</v>
      </c>
      <c r="V432" s="306">
        <f t="shared" ca="1" si="177"/>
        <v>1.2253292878159321</v>
      </c>
      <c r="W432" s="304">
        <f t="shared" ca="1" si="178"/>
        <v>42.883996481957517</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1.3355533109234408</v>
      </c>
      <c r="AH432" s="304">
        <f t="shared" ca="1" si="202"/>
        <v>-8.4367191780880511</v>
      </c>
    </row>
    <row r="433" spans="1:34" x14ac:dyDescent="0.2">
      <c r="A433" s="347">
        <f t="shared" ca="1" si="180"/>
        <v>1E-4</v>
      </c>
      <c r="B433" s="304">
        <f t="shared" ca="1" si="181"/>
        <v>33.505000000000351</v>
      </c>
      <c r="D433" s="306">
        <f t="shared" ca="1" si="182"/>
        <v>-0.73920140094359688</v>
      </c>
      <c r="E433" s="307">
        <f t="shared" ca="1" si="183"/>
        <v>-1.4056963796534845</v>
      </c>
      <c r="F433" s="304">
        <f t="shared" ca="1" si="184"/>
        <v>1.5882068577259982</v>
      </c>
      <c r="G433" s="306">
        <f t="shared" ca="1" si="185"/>
        <v>9.3541365824776115</v>
      </c>
      <c r="H433" s="307">
        <f t="shared" ca="1" si="186"/>
        <v>-106.35224581765264</v>
      </c>
      <c r="I433" s="304">
        <f t="shared" ca="1" si="187"/>
        <v>106.76282153288223</v>
      </c>
      <c r="J433" s="306">
        <f t="shared" ca="1" si="188"/>
        <v>737.71243752511418</v>
      </c>
      <c r="K433" s="307">
        <f t="shared" ca="1" si="189"/>
        <v>-2.6983377852805344</v>
      </c>
      <c r="L433" s="304">
        <f t="shared" ca="1" si="174"/>
        <v>737.7173723764738</v>
      </c>
      <c r="M433" s="306">
        <f t="shared" ca="1" si="190"/>
        <v>-1.483067790482455</v>
      </c>
      <c r="N433" s="304">
        <f t="shared" ca="1" si="191"/>
        <v>-84.973525126436911</v>
      </c>
      <c r="P433" s="310">
        <f t="shared" ca="1" si="192"/>
        <v>23</v>
      </c>
      <c r="Q433" s="304">
        <f t="shared" ca="1" si="193"/>
        <v>0</v>
      </c>
      <c r="R433" s="306">
        <f t="shared" ca="1" si="194"/>
        <v>0</v>
      </c>
      <c r="S433" s="307">
        <f t="shared" ca="1" si="195"/>
        <v>5.083000000000002</v>
      </c>
      <c r="T433" s="304">
        <f t="shared" ca="1" si="175"/>
        <v>49.86423000000002</v>
      </c>
      <c r="U433" s="311">
        <f t="shared" ca="1" si="176"/>
        <v>0</v>
      </c>
      <c r="V433" s="306">
        <f t="shared" ca="1" si="177"/>
        <v>1.2253305909810039</v>
      </c>
      <c r="W433" s="304">
        <f t="shared" ca="1" si="178"/>
        <v>42.884149379803766</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1.3355239223042634</v>
      </c>
      <c r="AH433" s="304">
        <f t="shared" ca="1" si="202"/>
        <v>-8.4367492586971284</v>
      </c>
    </row>
    <row r="434" spans="1:34" x14ac:dyDescent="0.2">
      <c r="A434" s="347">
        <f t="shared" ca="1" si="180"/>
        <v>1E-4</v>
      </c>
      <c r="B434" s="304">
        <f t="shared" ca="1" si="181"/>
        <v>33.505100000000354</v>
      </c>
      <c r="D434" s="306">
        <f t="shared" ca="1" si="182"/>
        <v>-0.73919727035606242</v>
      </c>
      <c r="E434" s="307">
        <f t="shared" ca="1" si="183"/>
        <v>-1.4056658199849554</v>
      </c>
      <c r="F434" s="304">
        <f t="shared" ca="1" si="184"/>
        <v>1.5881778873841026</v>
      </c>
      <c r="G434" s="306">
        <f t="shared" ca="1" si="185"/>
        <v>9.3540626627505752</v>
      </c>
      <c r="H434" s="307">
        <f t="shared" ca="1" si="186"/>
        <v>-106.35238638423465</v>
      </c>
      <c r="I434" s="304">
        <f t="shared" ca="1" si="187"/>
        <v>106.76295508237023</v>
      </c>
      <c r="J434" s="306">
        <f t="shared" ca="1" si="188"/>
        <v>737.71243752511418</v>
      </c>
      <c r="K434" s="307">
        <f t="shared" ca="1" si="189"/>
        <v>-2.7089730168906287</v>
      </c>
      <c r="L434" s="304">
        <f t="shared" ca="1" si="174"/>
        <v>737.7174113534611</v>
      </c>
      <c r="M434" s="306">
        <f t="shared" ca="1" si="190"/>
        <v>-1.4830685955495668</v>
      </c>
      <c r="N434" s="304">
        <f t="shared" ca="1" si="191"/>
        <v>-84.973571253384648</v>
      </c>
      <c r="P434" s="310">
        <f t="shared" ca="1" si="192"/>
        <v>23</v>
      </c>
      <c r="Q434" s="304">
        <f t="shared" ca="1" si="193"/>
        <v>0</v>
      </c>
      <c r="R434" s="306">
        <f t="shared" ca="1" si="194"/>
        <v>0</v>
      </c>
      <c r="S434" s="307">
        <f t="shared" ca="1" si="195"/>
        <v>5.083000000000002</v>
      </c>
      <c r="T434" s="304">
        <f t="shared" ca="1" si="175"/>
        <v>49.86423000000002</v>
      </c>
      <c r="U434" s="311">
        <f t="shared" ca="1" si="176"/>
        <v>0</v>
      </c>
      <c r="V434" s="306">
        <f t="shared" ca="1" si="177"/>
        <v>1.225331894149184</v>
      </c>
      <c r="W434" s="304">
        <f t="shared" ca="1" si="178"/>
        <v>42.884302275760291</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1.335494534043324</v>
      </c>
      <c r="AH434" s="304">
        <f t="shared" ca="1" si="202"/>
        <v>-8.4367793389344374</v>
      </c>
    </row>
    <row r="435" spans="1:34" x14ac:dyDescent="0.2">
      <c r="A435" s="347">
        <f t="shared" ca="1" si="180"/>
        <v>1E-4</v>
      </c>
      <c r="B435" s="304">
        <f t="shared" ca="1" si="181"/>
        <v>33.505200000000357</v>
      </c>
      <c r="D435" s="306">
        <f t="shared" ca="1" si="182"/>
        <v>-0.73919313975762135</v>
      </c>
      <c r="E435" s="307">
        <f t="shared" ca="1" si="183"/>
        <v>-1.4056352606941651</v>
      </c>
      <c r="F435" s="304">
        <f t="shared" ca="1" si="184"/>
        <v>1.5881489174417758</v>
      </c>
      <c r="G435" s="306">
        <f t="shared" ca="1" si="185"/>
        <v>9.3539887434365987</v>
      </c>
      <c r="H435" s="307">
        <f t="shared" ca="1" si="186"/>
        <v>-106.35252694776072</v>
      </c>
      <c r="I435" s="304">
        <f t="shared" ca="1" si="187"/>
        <v>106.76308862891945</v>
      </c>
      <c r="J435" s="306">
        <f t="shared" ca="1" si="188"/>
        <v>737.71243752511418</v>
      </c>
      <c r="K435" s="307">
        <f t="shared" ca="1" si="189"/>
        <v>-2.7196082625572284</v>
      </c>
      <c r="L435" s="304">
        <f t="shared" ca="1" si="174"/>
        <v>737.7174504838199</v>
      </c>
      <c r="M435" s="306">
        <f t="shared" ca="1" si="190"/>
        <v>-1.4830694006083025</v>
      </c>
      <c r="N435" s="304">
        <f t="shared" ca="1" si="191"/>
        <v>-84.973617379852456</v>
      </c>
      <c r="P435" s="310">
        <f t="shared" ca="1" si="192"/>
        <v>23</v>
      </c>
      <c r="Q435" s="304">
        <f t="shared" ca="1" si="193"/>
        <v>0</v>
      </c>
      <c r="R435" s="306">
        <f t="shared" ca="1" si="194"/>
        <v>0</v>
      </c>
      <c r="S435" s="307">
        <f t="shared" ca="1" si="195"/>
        <v>5.083000000000002</v>
      </c>
      <c r="T435" s="304">
        <f t="shared" ca="1" si="175"/>
        <v>49.86423000000002</v>
      </c>
      <c r="U435" s="311">
        <f t="shared" ca="1" si="176"/>
        <v>0</v>
      </c>
      <c r="V435" s="306">
        <f t="shared" ca="1" si="177"/>
        <v>1.2253331973204724</v>
      </c>
      <c r="W435" s="304">
        <f t="shared" ca="1" si="178"/>
        <v>42.884455169827127</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1.3354651461406206</v>
      </c>
      <c r="AH435" s="304">
        <f t="shared" ca="1" si="202"/>
        <v>-8.4368094187999745</v>
      </c>
    </row>
    <row r="436" spans="1:34" x14ac:dyDescent="0.2">
      <c r="A436" s="347">
        <f t="shared" ca="1" si="180"/>
        <v>1E-4</v>
      </c>
      <c r="B436" s="304">
        <f t="shared" ca="1" si="181"/>
        <v>33.505300000000361</v>
      </c>
      <c r="D436" s="306">
        <f t="shared" ca="1" si="182"/>
        <v>-0.73918900914827956</v>
      </c>
      <c r="E436" s="307">
        <f t="shared" ca="1" si="183"/>
        <v>-1.4056047017811064</v>
      </c>
      <c r="F436" s="304">
        <f t="shared" ca="1" si="184"/>
        <v>1.5881199478990145</v>
      </c>
      <c r="G436" s="306">
        <f t="shared" ca="1" si="185"/>
        <v>9.3539148245356838</v>
      </c>
      <c r="H436" s="307">
        <f t="shared" ca="1" si="186"/>
        <v>-106.35266750823089</v>
      </c>
      <c r="I436" s="304">
        <f t="shared" ca="1" si="187"/>
        <v>106.76322217252989</v>
      </c>
      <c r="J436" s="306">
        <f t="shared" ca="1" si="188"/>
        <v>737.71243752511418</v>
      </c>
      <c r="K436" s="307">
        <f t="shared" ca="1" si="189"/>
        <v>-2.7302435222800279</v>
      </c>
      <c r="L436" s="304">
        <f t="shared" ca="1" si="174"/>
        <v>737.71748976755077</v>
      </c>
      <c r="M436" s="306">
        <f t="shared" ca="1" si="190"/>
        <v>-1.4830702056586622</v>
      </c>
      <c r="N436" s="304">
        <f t="shared" ca="1" si="191"/>
        <v>-84.973663505840364</v>
      </c>
      <c r="P436" s="310">
        <f t="shared" ca="1" si="192"/>
        <v>23</v>
      </c>
      <c r="Q436" s="304">
        <f t="shared" ca="1" si="193"/>
        <v>0</v>
      </c>
      <c r="R436" s="306">
        <f t="shared" ca="1" si="194"/>
        <v>0</v>
      </c>
      <c r="S436" s="307">
        <f t="shared" ca="1" si="195"/>
        <v>5.083000000000002</v>
      </c>
      <c r="T436" s="304">
        <f t="shared" ca="1" si="175"/>
        <v>49.86423000000002</v>
      </c>
      <c r="U436" s="311">
        <f t="shared" ca="1" si="176"/>
        <v>0</v>
      </c>
      <c r="V436" s="306">
        <f t="shared" ca="1" si="177"/>
        <v>1.2253345004948699</v>
      </c>
      <c r="W436" s="304">
        <f t="shared" ca="1" si="178"/>
        <v>42.88460806200429</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1.3354357585961498</v>
      </c>
      <c r="AH436" s="304">
        <f t="shared" ca="1" si="202"/>
        <v>-8.4368394982937467</v>
      </c>
    </row>
    <row r="437" spans="1:34" x14ac:dyDescent="0.2">
      <c r="A437" s="347">
        <f t="shared" ca="1" si="180"/>
        <v>1E-4</v>
      </c>
      <c r="B437" s="304">
        <f t="shared" ca="1" si="181"/>
        <v>33.505400000000364</v>
      </c>
      <c r="D437" s="306">
        <f t="shared" ca="1" si="182"/>
        <v>-0.73918487852803683</v>
      </c>
      <c r="E437" s="307">
        <f t="shared" ca="1" si="183"/>
        <v>-1.4055741432457793</v>
      </c>
      <c r="F437" s="304">
        <f t="shared" ca="1" si="184"/>
        <v>1.5880909787558191</v>
      </c>
      <c r="G437" s="306">
        <f t="shared" ca="1" si="185"/>
        <v>9.3538409060478305</v>
      </c>
      <c r="H437" s="307">
        <f t="shared" ca="1" si="186"/>
        <v>-106.35280806564522</v>
      </c>
      <c r="I437" s="304">
        <f t="shared" ca="1" si="187"/>
        <v>106.76335571320163</v>
      </c>
      <c r="J437" s="306">
        <f t="shared" ca="1" si="188"/>
        <v>737.71243752511418</v>
      </c>
      <c r="K437" s="307">
        <f t="shared" ca="1" si="189"/>
        <v>-2.7408787960587215</v>
      </c>
      <c r="L437" s="304">
        <f t="shared" ca="1" si="174"/>
        <v>737.7175292046544</v>
      </c>
      <c r="M437" s="306">
        <f t="shared" ca="1" si="190"/>
        <v>-1.4830710107006462</v>
      </c>
      <c r="N437" s="304">
        <f t="shared" ca="1" si="191"/>
        <v>-84.973709631348385</v>
      </c>
      <c r="P437" s="310">
        <f t="shared" ca="1" si="192"/>
        <v>23</v>
      </c>
      <c r="Q437" s="304">
        <f t="shared" ca="1" si="193"/>
        <v>0</v>
      </c>
      <c r="R437" s="306">
        <f t="shared" ca="1" si="194"/>
        <v>0</v>
      </c>
      <c r="S437" s="307">
        <f t="shared" ca="1" si="195"/>
        <v>5.083000000000002</v>
      </c>
      <c r="T437" s="304">
        <f t="shared" ca="1" si="175"/>
        <v>49.86423000000002</v>
      </c>
      <c r="U437" s="311">
        <f t="shared" ca="1" si="176"/>
        <v>0</v>
      </c>
      <c r="V437" s="306">
        <f t="shared" ca="1" si="177"/>
        <v>1.2253358036723756</v>
      </c>
      <c r="W437" s="304">
        <f t="shared" ca="1" si="178"/>
        <v>42.884760952291778</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1.3354063714099134</v>
      </c>
      <c r="AH437" s="304">
        <f t="shared" ca="1" si="202"/>
        <v>-8.4368695774157523</v>
      </c>
    </row>
    <row r="438" spans="1:34" x14ac:dyDescent="0.2">
      <c r="A438" s="347">
        <f t="shared" ca="1" si="180"/>
        <v>1E-4</v>
      </c>
      <c r="B438" s="304">
        <f t="shared" ca="1" si="181"/>
        <v>33.505500000000367</v>
      </c>
      <c r="D438" s="306">
        <f t="shared" ca="1" si="182"/>
        <v>-0.73918074789689336</v>
      </c>
      <c r="E438" s="307">
        <f t="shared" ca="1" si="183"/>
        <v>-1.4055435850881768</v>
      </c>
      <c r="F438" s="304">
        <f t="shared" ca="1" si="184"/>
        <v>1.5880620100121832</v>
      </c>
      <c r="G438" s="306">
        <f t="shared" ca="1" si="185"/>
        <v>9.3537669879730405</v>
      </c>
      <c r="H438" s="307">
        <f t="shared" ca="1" si="186"/>
        <v>-106.35294862000373</v>
      </c>
      <c r="I438" s="304">
        <f t="shared" ca="1" si="187"/>
        <v>106.7634892509347</v>
      </c>
      <c r="J438" s="306">
        <f t="shared" ca="1" si="188"/>
        <v>737.71243752511418</v>
      </c>
      <c r="K438" s="307">
        <f t="shared" ca="1" si="189"/>
        <v>-2.7515140838930039</v>
      </c>
      <c r="L438" s="304">
        <f t="shared" ca="1" si="174"/>
        <v>737.71756879513134</v>
      </c>
      <c r="M438" s="306">
        <f t="shared" ca="1" si="190"/>
        <v>-1.4830718157342546</v>
      </c>
      <c r="N438" s="304">
        <f t="shared" ca="1" si="191"/>
        <v>-84.973755756376505</v>
      </c>
      <c r="P438" s="310">
        <f t="shared" ca="1" si="192"/>
        <v>23</v>
      </c>
      <c r="Q438" s="304">
        <f t="shared" ca="1" si="193"/>
        <v>0</v>
      </c>
      <c r="R438" s="306">
        <f t="shared" ca="1" si="194"/>
        <v>0</v>
      </c>
      <c r="S438" s="307">
        <f t="shared" ca="1" si="195"/>
        <v>5.083000000000002</v>
      </c>
      <c r="T438" s="304">
        <f t="shared" ca="1" si="175"/>
        <v>49.86423000000002</v>
      </c>
      <c r="U438" s="311">
        <f t="shared" ca="1" si="176"/>
        <v>0</v>
      </c>
      <c r="V438" s="306">
        <f t="shared" ca="1" si="177"/>
        <v>1.2253371068529895</v>
      </c>
      <c r="W438" s="304">
        <f t="shared" ca="1" si="178"/>
        <v>42.884913840689606</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1.3353769845819077</v>
      </c>
      <c r="AH438" s="304">
        <f t="shared" ca="1" si="202"/>
        <v>-8.4368996561659966</v>
      </c>
    </row>
    <row r="439" spans="1:34" x14ac:dyDescent="0.2">
      <c r="A439" s="347">
        <f t="shared" ca="1" si="180"/>
        <v>1E-4</v>
      </c>
      <c r="B439" s="304">
        <f t="shared" ca="1" si="181"/>
        <v>33.505600000000371</v>
      </c>
      <c r="D439" s="306">
        <f t="shared" ca="1" si="182"/>
        <v>-0.73917661725484896</v>
      </c>
      <c r="E439" s="307">
        <f t="shared" ca="1" si="183"/>
        <v>-1.4055130273083023</v>
      </c>
      <c r="F439" s="304">
        <f t="shared" ca="1" si="184"/>
        <v>1.5880330416681101</v>
      </c>
      <c r="G439" s="306">
        <f t="shared" ca="1" si="185"/>
        <v>9.3536930703113157</v>
      </c>
      <c r="H439" s="307">
        <f t="shared" ca="1" si="186"/>
        <v>-106.35308917130646</v>
      </c>
      <c r="I439" s="304">
        <f t="shared" ca="1" si="187"/>
        <v>106.7636227857291</v>
      </c>
      <c r="J439" s="306">
        <f t="shared" ca="1" si="188"/>
        <v>737.71243752511418</v>
      </c>
      <c r="K439" s="307">
        <f t="shared" ca="1" si="189"/>
        <v>-2.7621493857825694</v>
      </c>
      <c r="L439" s="304">
        <f t="shared" ca="1" si="174"/>
        <v>737.71760853898206</v>
      </c>
      <c r="M439" s="306">
        <f t="shared" ca="1" si="190"/>
        <v>-1.4830726207594875</v>
      </c>
      <c r="N439" s="304">
        <f t="shared" ca="1" si="191"/>
        <v>-84.973801880924754</v>
      </c>
      <c r="P439" s="310">
        <f t="shared" ca="1" si="192"/>
        <v>23</v>
      </c>
      <c r="Q439" s="304">
        <f t="shared" ca="1" si="193"/>
        <v>0</v>
      </c>
      <c r="R439" s="306">
        <f t="shared" ca="1" si="194"/>
        <v>0</v>
      </c>
      <c r="S439" s="307">
        <f t="shared" ca="1" si="195"/>
        <v>5.083000000000002</v>
      </c>
      <c r="T439" s="304">
        <f t="shared" ca="1" si="175"/>
        <v>49.86423000000002</v>
      </c>
      <c r="U439" s="311">
        <f t="shared" ca="1" si="176"/>
        <v>0</v>
      </c>
      <c r="V439" s="306">
        <f t="shared" ca="1" si="177"/>
        <v>1.2253384100367124</v>
      </c>
      <c r="W439" s="304">
        <f t="shared" ca="1" si="178"/>
        <v>42.885066727197803</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1.3353475981121292</v>
      </c>
      <c r="AH439" s="304">
        <f t="shared" ca="1" si="202"/>
        <v>-8.4369297345444796</v>
      </c>
    </row>
    <row r="440" spans="1:34" x14ac:dyDescent="0.2">
      <c r="A440" s="347">
        <f t="shared" ca="1" si="180"/>
        <v>1E-4</v>
      </c>
      <c r="B440" s="304">
        <f t="shared" ca="1" si="181"/>
        <v>33.505700000000374</v>
      </c>
      <c r="D440" s="306">
        <f t="shared" ca="1" si="182"/>
        <v>-0.73917248660190582</v>
      </c>
      <c r="E440" s="307">
        <f t="shared" ca="1" si="183"/>
        <v>-1.4054824699061488</v>
      </c>
      <c r="F440" s="304">
        <f t="shared" ca="1" si="184"/>
        <v>1.588004073723595</v>
      </c>
      <c r="G440" s="306">
        <f t="shared" ca="1" si="185"/>
        <v>9.353619153062656</v>
      </c>
      <c r="H440" s="307">
        <f t="shared" ca="1" si="186"/>
        <v>-106.35322971955345</v>
      </c>
      <c r="I440" s="304">
        <f t="shared" ca="1" si="187"/>
        <v>106.76375631758489</v>
      </c>
      <c r="J440" s="306">
        <f t="shared" ca="1" si="188"/>
        <v>737.71243752511418</v>
      </c>
      <c r="K440" s="307">
        <f t="shared" ca="1" si="189"/>
        <v>-2.7727847017271126</v>
      </c>
      <c r="L440" s="304">
        <f t="shared" ca="1" si="174"/>
        <v>737.71764843620736</v>
      </c>
      <c r="M440" s="306">
        <f t="shared" ca="1" si="190"/>
        <v>-1.4830734257763449</v>
      </c>
      <c r="N440" s="304">
        <f t="shared" ca="1" si="191"/>
        <v>-84.973848004993116</v>
      </c>
      <c r="P440" s="310">
        <f t="shared" ca="1" si="192"/>
        <v>23</v>
      </c>
      <c r="Q440" s="304">
        <f t="shared" ca="1" si="193"/>
        <v>0</v>
      </c>
      <c r="R440" s="306">
        <f t="shared" ca="1" si="194"/>
        <v>0</v>
      </c>
      <c r="S440" s="307">
        <f t="shared" ca="1" si="195"/>
        <v>5.083000000000002</v>
      </c>
      <c r="T440" s="304">
        <f t="shared" ca="1" si="175"/>
        <v>49.86423000000002</v>
      </c>
      <c r="U440" s="311">
        <f t="shared" ca="1" si="176"/>
        <v>0</v>
      </c>
      <c r="V440" s="306">
        <f t="shared" ca="1" si="177"/>
        <v>1.2253397132235431</v>
      </c>
      <c r="W440" s="304">
        <f t="shared" ca="1" si="178"/>
        <v>42.885219611816346</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1.3353182120005744</v>
      </c>
      <c r="AH440" s="304">
        <f t="shared" ca="1" si="202"/>
        <v>-8.4369598125512066</v>
      </c>
    </row>
    <row r="441" spans="1:34" x14ac:dyDescent="0.2">
      <c r="A441" s="347">
        <f t="shared" ca="1" si="180"/>
        <v>1E-4</v>
      </c>
      <c r="B441" s="304">
        <f t="shared" ca="1" si="181"/>
        <v>33.505800000000377</v>
      </c>
      <c r="D441" s="306">
        <f t="shared" ca="1" si="182"/>
        <v>-0.73916835593806529</v>
      </c>
      <c r="E441" s="307">
        <f t="shared" ca="1" si="183"/>
        <v>-1.4054519128817198</v>
      </c>
      <c r="F441" s="304">
        <f t="shared" ca="1" si="184"/>
        <v>1.5879751061786413</v>
      </c>
      <c r="G441" s="306">
        <f t="shared" ca="1" si="185"/>
        <v>9.3535452362270615</v>
      </c>
      <c r="H441" s="307">
        <f t="shared" ca="1" si="186"/>
        <v>-106.35337026474474</v>
      </c>
      <c r="I441" s="304">
        <f t="shared" ca="1" si="187"/>
        <v>106.76388984650211</v>
      </c>
      <c r="J441" s="306">
        <f t="shared" ca="1" si="188"/>
        <v>737.71243752511418</v>
      </c>
      <c r="K441" s="307">
        <f t="shared" ca="1" si="189"/>
        <v>-2.7834200317263273</v>
      </c>
      <c r="L441" s="304">
        <f t="shared" ca="1" si="174"/>
        <v>737.71768848680756</v>
      </c>
      <c r="M441" s="306">
        <f t="shared" ca="1" si="190"/>
        <v>-1.4830742307848273</v>
      </c>
      <c r="N441" s="304">
        <f t="shared" ca="1" si="191"/>
        <v>-84.973894128581634</v>
      </c>
      <c r="P441" s="310">
        <f t="shared" ca="1" si="192"/>
        <v>23</v>
      </c>
      <c r="Q441" s="304">
        <f t="shared" ca="1" si="193"/>
        <v>0</v>
      </c>
      <c r="R441" s="306">
        <f t="shared" ca="1" si="194"/>
        <v>0</v>
      </c>
      <c r="S441" s="307">
        <f t="shared" ca="1" si="195"/>
        <v>5.083000000000002</v>
      </c>
      <c r="T441" s="304">
        <f t="shared" ca="1" si="175"/>
        <v>49.86423000000002</v>
      </c>
      <c r="U441" s="311">
        <f t="shared" ca="1" si="176"/>
        <v>0</v>
      </c>
      <c r="V441" s="306">
        <f t="shared" ca="1" si="177"/>
        <v>1.2253410164134826</v>
      </c>
      <c r="W441" s="304">
        <f t="shared" ca="1" si="178"/>
        <v>42.885372494545287</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1.3352888262472487</v>
      </c>
      <c r="AH441" s="304">
        <f t="shared" ca="1" si="202"/>
        <v>-8.436989890186176</v>
      </c>
    </row>
    <row r="442" spans="1:34" x14ac:dyDescent="0.2">
      <c r="A442" s="347">
        <f t="shared" ca="1" si="180"/>
        <v>1E-4</v>
      </c>
      <c r="B442" s="304">
        <f t="shared" ca="1" si="181"/>
        <v>33.505900000000381</v>
      </c>
      <c r="D442" s="306">
        <f t="shared" ca="1" si="182"/>
        <v>-0.73916422526332604</v>
      </c>
      <c r="E442" s="307">
        <f t="shared" ca="1" si="183"/>
        <v>-1.4054213562350046</v>
      </c>
      <c r="F442" s="304">
        <f t="shared" ca="1" si="184"/>
        <v>1.5879461390332397</v>
      </c>
      <c r="G442" s="306">
        <f t="shared" ca="1" si="185"/>
        <v>9.3534713198045356</v>
      </c>
      <c r="H442" s="307">
        <f t="shared" ca="1" si="186"/>
        <v>-106.35351080688037</v>
      </c>
      <c r="I442" s="304">
        <f t="shared" ca="1" si="187"/>
        <v>106.76402337248078</v>
      </c>
      <c r="J442" s="306">
        <f t="shared" ca="1" si="188"/>
        <v>737.71243752511418</v>
      </c>
      <c r="K442" s="307">
        <f t="shared" ca="1" si="189"/>
        <v>-2.7940553757799087</v>
      </c>
      <c r="L442" s="304">
        <f t="shared" ca="1" si="174"/>
        <v>737.71772869078347</v>
      </c>
      <c r="M442" s="306">
        <f t="shared" ca="1" si="190"/>
        <v>-1.4830750357849343</v>
      </c>
      <c r="N442" s="304">
        <f t="shared" ca="1" si="191"/>
        <v>-84.973940251690266</v>
      </c>
      <c r="P442" s="310">
        <f t="shared" ca="1" si="192"/>
        <v>23</v>
      </c>
      <c r="Q442" s="304">
        <f t="shared" ca="1" si="193"/>
        <v>0</v>
      </c>
      <c r="R442" s="306">
        <f t="shared" ca="1" si="194"/>
        <v>0</v>
      </c>
      <c r="S442" s="307">
        <f t="shared" ca="1" si="195"/>
        <v>5.083000000000002</v>
      </c>
      <c r="T442" s="304">
        <f t="shared" ca="1" si="175"/>
        <v>49.86423000000002</v>
      </c>
      <c r="U442" s="311">
        <f t="shared" ca="1" si="176"/>
        <v>0</v>
      </c>
      <c r="V442" s="306">
        <f t="shared" ca="1" si="177"/>
        <v>1.2253423196065301</v>
      </c>
      <c r="W442" s="304">
        <f t="shared" ca="1" si="178"/>
        <v>42.885525375384603</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1.3352594408521394</v>
      </c>
      <c r="AH442" s="304">
        <f t="shared" ca="1" si="202"/>
        <v>-8.4370199674493946</v>
      </c>
    </row>
    <row r="443" spans="1:34" x14ac:dyDescent="0.2">
      <c r="A443" s="347">
        <f t="shared" ca="1" si="180"/>
        <v>1E-4</v>
      </c>
      <c r="B443" s="304">
        <f t="shared" ca="1" si="181"/>
        <v>33.506000000000384</v>
      </c>
      <c r="D443" s="306">
        <f t="shared" ca="1" si="182"/>
        <v>-0.73916009457769127</v>
      </c>
      <c r="E443" s="307">
        <f t="shared" ca="1" si="183"/>
        <v>-1.4053907999660105</v>
      </c>
      <c r="F443" s="304">
        <f t="shared" ca="1" si="184"/>
        <v>1.5879171722873975</v>
      </c>
      <c r="G443" s="306">
        <f t="shared" ca="1" si="185"/>
        <v>9.3533974037950784</v>
      </c>
      <c r="H443" s="307">
        <f t="shared" ca="1" si="186"/>
        <v>-106.35365134596036</v>
      </c>
      <c r="I443" s="304">
        <f t="shared" ca="1" si="187"/>
        <v>106.76415689552096</v>
      </c>
      <c r="J443" s="306">
        <f t="shared" ca="1" si="188"/>
        <v>737.71243752511418</v>
      </c>
      <c r="K443" s="307">
        <f t="shared" ca="1" si="189"/>
        <v>-2.8046907338875506</v>
      </c>
      <c r="L443" s="304">
        <f t="shared" ca="1" si="174"/>
        <v>737.71776904813555</v>
      </c>
      <c r="M443" s="306">
        <f t="shared" ca="1" si="190"/>
        <v>-1.4830758407766662</v>
      </c>
      <c r="N443" s="304">
        <f t="shared" ca="1" si="191"/>
        <v>-84.973986374319054</v>
      </c>
      <c r="P443" s="310">
        <f t="shared" ca="1" si="192"/>
        <v>23</v>
      </c>
      <c r="Q443" s="304">
        <f t="shared" ca="1" si="193"/>
        <v>0</v>
      </c>
      <c r="R443" s="306">
        <f t="shared" ca="1" si="194"/>
        <v>0</v>
      </c>
      <c r="S443" s="307">
        <f t="shared" ca="1" si="195"/>
        <v>5.083000000000002</v>
      </c>
      <c r="T443" s="304">
        <f t="shared" ca="1" si="175"/>
        <v>49.86423000000002</v>
      </c>
      <c r="U443" s="311">
        <f t="shared" ca="1" si="176"/>
        <v>0</v>
      </c>
      <c r="V443" s="306">
        <f t="shared" ca="1" si="177"/>
        <v>1.2253436228026857</v>
      </c>
      <c r="W443" s="304">
        <f t="shared" ca="1" si="178"/>
        <v>42.885678254334337</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1.3352300558152557</v>
      </c>
      <c r="AH443" s="304">
        <f t="shared" ca="1" si="202"/>
        <v>-8.4370500443408591</v>
      </c>
    </row>
    <row r="444" spans="1:34" x14ac:dyDescent="0.2">
      <c r="A444" s="347">
        <f t="shared" ca="1" si="180"/>
        <v>1E-4</v>
      </c>
      <c r="B444" s="304">
        <f t="shared" ca="1" si="181"/>
        <v>33.506100000000387</v>
      </c>
      <c r="D444" s="306">
        <f t="shared" ca="1" si="182"/>
        <v>-0.73915596388116156</v>
      </c>
      <c r="E444" s="307">
        <f t="shared" ca="1" si="183"/>
        <v>-1.4053602440747266</v>
      </c>
      <c r="F444" s="304">
        <f t="shared" ca="1" si="184"/>
        <v>1.5878882059411059</v>
      </c>
      <c r="G444" s="306">
        <f t="shared" ca="1" si="185"/>
        <v>9.35332348819869</v>
      </c>
      <c r="H444" s="307">
        <f t="shared" ca="1" si="186"/>
        <v>-106.35379188198476</v>
      </c>
      <c r="I444" s="304">
        <f t="shared" ca="1" si="187"/>
        <v>106.76429041562267</v>
      </c>
      <c r="J444" s="306">
        <f t="shared" ca="1" si="188"/>
        <v>737.71243752511418</v>
      </c>
      <c r="K444" s="307">
        <f t="shared" ca="1" si="189"/>
        <v>-2.8153261060489481</v>
      </c>
      <c r="L444" s="304">
        <f t="shared" ca="1" si="174"/>
        <v>737.71780955886436</v>
      </c>
      <c r="M444" s="306">
        <f t="shared" ca="1" si="190"/>
        <v>-1.4830766457600233</v>
      </c>
      <c r="N444" s="304">
        <f t="shared" ca="1" si="191"/>
        <v>-84.974032496467998</v>
      </c>
      <c r="P444" s="310">
        <f t="shared" ca="1" si="192"/>
        <v>23</v>
      </c>
      <c r="Q444" s="304">
        <f t="shared" ca="1" si="193"/>
        <v>0</v>
      </c>
      <c r="R444" s="306">
        <f t="shared" ca="1" si="194"/>
        <v>0</v>
      </c>
      <c r="S444" s="307">
        <f t="shared" ca="1" si="195"/>
        <v>5.083000000000002</v>
      </c>
      <c r="T444" s="304">
        <f t="shared" ca="1" si="175"/>
        <v>49.86423000000002</v>
      </c>
      <c r="U444" s="311">
        <f t="shared" ca="1" si="176"/>
        <v>0</v>
      </c>
      <c r="V444" s="306">
        <f t="shared" ca="1" si="177"/>
        <v>1.2253449260019502</v>
      </c>
      <c r="W444" s="304">
        <f t="shared" ca="1" si="178"/>
        <v>42.885831131394504</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1.3352006711365867</v>
      </c>
      <c r="AH444" s="304">
        <f t="shared" ca="1" si="202"/>
        <v>-8.4370801208605783</v>
      </c>
    </row>
    <row r="445" spans="1:34" x14ac:dyDescent="0.2">
      <c r="A445" s="347">
        <f t="shared" ca="1" si="180"/>
        <v>1E-4</v>
      </c>
      <c r="B445" s="304">
        <f t="shared" ca="1" si="181"/>
        <v>33.506200000000391</v>
      </c>
      <c r="D445" s="306">
        <f t="shared" ca="1" si="182"/>
        <v>-0.73915183317373689</v>
      </c>
      <c r="E445" s="307">
        <f t="shared" ca="1" si="183"/>
        <v>-1.4053296885611477</v>
      </c>
      <c r="F445" s="304">
        <f t="shared" ca="1" si="184"/>
        <v>1.5878592399943605</v>
      </c>
      <c r="G445" s="306">
        <f t="shared" ca="1" si="185"/>
        <v>9.353249573015372</v>
      </c>
      <c r="H445" s="307">
        <f t="shared" ca="1" si="186"/>
        <v>-106.35393241495362</v>
      </c>
      <c r="I445" s="304">
        <f t="shared" ca="1" si="187"/>
        <v>106.76442393278593</v>
      </c>
      <c r="J445" s="306">
        <f t="shared" ca="1" si="188"/>
        <v>737.71243752511418</v>
      </c>
      <c r="K445" s="307">
        <f t="shared" ca="1" si="189"/>
        <v>-2.825961492263795</v>
      </c>
      <c r="L445" s="304">
        <f t="shared" ca="1" si="174"/>
        <v>737.71785022297058</v>
      </c>
      <c r="M445" s="306">
        <f t="shared" ca="1" si="190"/>
        <v>-1.4830774507350055</v>
      </c>
      <c r="N445" s="304">
        <f t="shared" ca="1" si="191"/>
        <v>-84.974078618137085</v>
      </c>
      <c r="P445" s="310">
        <f t="shared" ca="1" si="192"/>
        <v>23</v>
      </c>
      <c r="Q445" s="304">
        <f t="shared" ca="1" si="193"/>
        <v>0</v>
      </c>
      <c r="R445" s="306">
        <f t="shared" ca="1" si="194"/>
        <v>0</v>
      </c>
      <c r="S445" s="307">
        <f t="shared" ca="1" si="195"/>
        <v>5.083000000000002</v>
      </c>
      <c r="T445" s="304">
        <f t="shared" ca="1" si="175"/>
        <v>49.86423000000002</v>
      </c>
      <c r="U445" s="311">
        <f t="shared" ca="1" si="176"/>
        <v>0</v>
      </c>
      <c r="V445" s="306">
        <f t="shared" ca="1" si="177"/>
        <v>1.2253462292043225</v>
      </c>
      <c r="W445" s="304">
        <f t="shared" ca="1" si="178"/>
        <v>42.885984006565081</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1.3351712868161272</v>
      </c>
      <c r="AH445" s="304">
        <f t="shared" ca="1" si="202"/>
        <v>-8.4371101970085558</v>
      </c>
    </row>
    <row r="446" spans="1:34" x14ac:dyDescent="0.2">
      <c r="A446" s="347">
        <f t="shared" ca="1" si="180"/>
        <v>1E-4</v>
      </c>
      <c r="B446" s="304">
        <f t="shared" ca="1" si="181"/>
        <v>33.506300000000394</v>
      </c>
      <c r="D446" s="306">
        <f t="shared" ca="1" si="182"/>
        <v>-0.73914770245541872</v>
      </c>
      <c r="E446" s="307">
        <f t="shared" ca="1" si="183"/>
        <v>-1.4052991334252827</v>
      </c>
      <c r="F446" s="304">
        <f t="shared" ca="1" si="184"/>
        <v>1.5878302744471697</v>
      </c>
      <c r="G446" s="306">
        <f t="shared" ca="1" si="185"/>
        <v>9.3531756582451262</v>
      </c>
      <c r="H446" s="307">
        <f t="shared" ca="1" si="186"/>
        <v>-106.35407294486696</v>
      </c>
      <c r="I446" s="304">
        <f t="shared" ca="1" si="187"/>
        <v>106.7645574470108</v>
      </c>
      <c r="J446" s="306">
        <f t="shared" ca="1" si="188"/>
        <v>737.71243752511418</v>
      </c>
      <c r="K446" s="307">
        <f t="shared" ca="1" si="189"/>
        <v>-2.8365968925317859</v>
      </c>
      <c r="L446" s="304">
        <f t="shared" ca="1" si="174"/>
        <v>737.71789104045467</v>
      </c>
      <c r="M446" s="306">
        <f t="shared" ca="1" si="190"/>
        <v>-1.4830782557016131</v>
      </c>
      <c r="N446" s="304">
        <f t="shared" ca="1" si="191"/>
        <v>-84.974124739326356</v>
      </c>
      <c r="P446" s="310">
        <f t="shared" ca="1" si="192"/>
        <v>23</v>
      </c>
      <c r="Q446" s="304">
        <f t="shared" ca="1" si="193"/>
        <v>0</v>
      </c>
      <c r="R446" s="306">
        <f t="shared" ca="1" si="194"/>
        <v>0</v>
      </c>
      <c r="S446" s="307">
        <f t="shared" ca="1" si="195"/>
        <v>5.083000000000002</v>
      </c>
      <c r="T446" s="304">
        <f t="shared" ca="1" si="175"/>
        <v>49.86423000000002</v>
      </c>
      <c r="U446" s="311">
        <f t="shared" ca="1" si="176"/>
        <v>0</v>
      </c>
      <c r="V446" s="306">
        <f t="shared" ca="1" si="177"/>
        <v>1.2253475324098029</v>
      </c>
      <c r="W446" s="304">
        <f t="shared" ca="1" si="178"/>
        <v>42.886136879846099</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1.3351419028538878</v>
      </c>
      <c r="AH446" s="304">
        <f t="shared" ca="1" si="202"/>
        <v>-8.4371402727847862</v>
      </c>
    </row>
    <row r="447" spans="1:34" x14ac:dyDescent="0.2">
      <c r="A447" s="347">
        <f t="shared" ca="1" si="180"/>
        <v>1E-4</v>
      </c>
      <c r="B447" s="304">
        <f t="shared" ca="1" si="181"/>
        <v>33.506400000000397</v>
      </c>
      <c r="D447" s="306">
        <f t="shared" ca="1" si="182"/>
        <v>-0.73914357172620704</v>
      </c>
      <c r="E447" s="307">
        <f t="shared" ca="1" si="183"/>
        <v>-1.4052685786671244</v>
      </c>
      <c r="F447" s="304">
        <f t="shared" ca="1" si="184"/>
        <v>1.5878013092995278</v>
      </c>
      <c r="G447" s="306">
        <f t="shared" ca="1" si="185"/>
        <v>9.3531017438879545</v>
      </c>
      <c r="H447" s="307">
        <f t="shared" ca="1" si="186"/>
        <v>-106.35421347172482</v>
      </c>
      <c r="I447" s="304">
        <f t="shared" ca="1" si="187"/>
        <v>106.76469095829731</v>
      </c>
      <c r="J447" s="306">
        <f t="shared" ca="1" si="188"/>
        <v>737.71243752511418</v>
      </c>
      <c r="K447" s="307">
        <f t="shared" ca="1" si="189"/>
        <v>-2.8472323068526153</v>
      </c>
      <c r="L447" s="304">
        <f t="shared" ca="1" si="174"/>
        <v>737.71793201131732</v>
      </c>
      <c r="M447" s="306">
        <f t="shared" ca="1" si="190"/>
        <v>-1.4830790606598461</v>
      </c>
      <c r="N447" s="304">
        <f t="shared" ca="1" si="191"/>
        <v>-84.974170860035784</v>
      </c>
      <c r="P447" s="310">
        <f t="shared" ca="1" si="192"/>
        <v>23</v>
      </c>
      <c r="Q447" s="304">
        <f t="shared" ca="1" si="193"/>
        <v>0</v>
      </c>
      <c r="R447" s="306">
        <f t="shared" ca="1" si="194"/>
        <v>0</v>
      </c>
      <c r="S447" s="307">
        <f t="shared" ca="1" si="195"/>
        <v>5.083000000000002</v>
      </c>
      <c r="T447" s="304">
        <f t="shared" ca="1" si="175"/>
        <v>49.86423000000002</v>
      </c>
      <c r="U447" s="311">
        <f t="shared" ca="1" si="176"/>
        <v>0</v>
      </c>
      <c r="V447" s="306">
        <f t="shared" ca="1" si="177"/>
        <v>1.2253488356183917</v>
      </c>
      <c r="W447" s="304">
        <f t="shared" ca="1" si="178"/>
        <v>42.886289751237577</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1.3351125192498579</v>
      </c>
      <c r="AH447" s="304">
        <f t="shared" ca="1" si="202"/>
        <v>-8.4371703481892748</v>
      </c>
    </row>
    <row r="448" spans="1:34" x14ac:dyDescent="0.2">
      <c r="A448" s="347">
        <f t="shared" ca="1" si="180"/>
        <v>1E-4</v>
      </c>
      <c r="B448" s="304">
        <f t="shared" ca="1" si="181"/>
        <v>33.506500000000401</v>
      </c>
      <c r="D448" s="306">
        <f t="shared" ca="1" si="182"/>
        <v>-0.73913944098610407</v>
      </c>
      <c r="E448" s="307">
        <f t="shared" ca="1" si="183"/>
        <v>-1.4052380242866676</v>
      </c>
      <c r="F448" s="304">
        <f t="shared" ca="1" si="184"/>
        <v>1.5877723445514307</v>
      </c>
      <c r="G448" s="306">
        <f t="shared" ca="1" si="185"/>
        <v>9.3530278299438567</v>
      </c>
      <c r="H448" s="307">
        <f t="shared" ca="1" si="186"/>
        <v>-106.35435399552725</v>
      </c>
      <c r="I448" s="304">
        <f t="shared" ca="1" si="187"/>
        <v>106.76482446664551</v>
      </c>
      <c r="J448" s="306">
        <f t="shared" ca="1" si="188"/>
        <v>737.71243752511418</v>
      </c>
      <c r="K448" s="307">
        <f t="shared" ca="1" si="189"/>
        <v>-2.857867735225978</v>
      </c>
      <c r="L448" s="304">
        <f t="shared" ca="1" si="174"/>
        <v>737.71797313555908</v>
      </c>
      <c r="M448" s="306">
        <f t="shared" ca="1" si="190"/>
        <v>-1.4830798656097044</v>
      </c>
      <c r="N448" s="304">
        <f t="shared" ca="1" si="191"/>
        <v>-84.974216980265382</v>
      </c>
      <c r="P448" s="310">
        <f t="shared" ca="1" si="192"/>
        <v>23</v>
      </c>
      <c r="Q448" s="304">
        <f t="shared" ca="1" si="193"/>
        <v>0</v>
      </c>
      <c r="R448" s="306">
        <f t="shared" ca="1" si="194"/>
        <v>0</v>
      </c>
      <c r="S448" s="307">
        <f t="shared" ca="1" si="195"/>
        <v>5.083000000000002</v>
      </c>
      <c r="T448" s="304">
        <f t="shared" ca="1" si="175"/>
        <v>49.86423000000002</v>
      </c>
      <c r="U448" s="311">
        <f t="shared" ca="1" si="176"/>
        <v>0</v>
      </c>
      <c r="V448" s="306">
        <f t="shared" ca="1" si="177"/>
        <v>1.2253501388300887</v>
      </c>
      <c r="W448" s="304">
        <f t="shared" ca="1" si="178"/>
        <v>42.886442620739544</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1.3350831360040374</v>
      </c>
      <c r="AH448" s="304">
        <f t="shared" ca="1" si="202"/>
        <v>-8.437200423222027</v>
      </c>
    </row>
    <row r="449" spans="1:34" x14ac:dyDescent="0.2">
      <c r="A449" s="347">
        <f t="shared" ca="1" si="180"/>
        <v>1E-4</v>
      </c>
      <c r="B449" s="304">
        <f t="shared" ca="1" si="181"/>
        <v>33.506600000000404</v>
      </c>
      <c r="D449" s="306">
        <f t="shared" ca="1" si="182"/>
        <v>-0.73913531023511192</v>
      </c>
      <c r="E449" s="307">
        <f t="shared" ca="1" si="183"/>
        <v>-1.4052074702839068</v>
      </c>
      <c r="F449" s="304">
        <f t="shared" ca="1" si="184"/>
        <v>1.5877433802028751</v>
      </c>
      <c r="G449" s="306">
        <f t="shared" ca="1" si="185"/>
        <v>9.352953916412833</v>
      </c>
      <c r="H449" s="307">
        <f t="shared" ca="1" si="186"/>
        <v>-106.35449451627427</v>
      </c>
      <c r="I449" s="304">
        <f t="shared" ca="1" si="187"/>
        <v>106.7649579720554</v>
      </c>
      <c r="J449" s="306">
        <f t="shared" ca="1" si="188"/>
        <v>737.71243752511418</v>
      </c>
      <c r="K449" s="307">
        <f t="shared" ca="1" si="189"/>
        <v>-2.8685031776515681</v>
      </c>
      <c r="L449" s="304">
        <f t="shared" ca="1" si="174"/>
        <v>737.71801441318053</v>
      </c>
      <c r="M449" s="306">
        <f t="shared" ca="1" si="190"/>
        <v>-1.4830806705511888</v>
      </c>
      <c r="N449" s="304">
        <f t="shared" ca="1" si="191"/>
        <v>-84.974263100015193</v>
      </c>
      <c r="P449" s="310">
        <f t="shared" ca="1" si="192"/>
        <v>23</v>
      </c>
      <c r="Q449" s="304">
        <f t="shared" ca="1" si="193"/>
        <v>0</v>
      </c>
      <c r="R449" s="306">
        <f t="shared" ca="1" si="194"/>
        <v>0</v>
      </c>
      <c r="S449" s="307">
        <f t="shared" ca="1" si="195"/>
        <v>5.083000000000002</v>
      </c>
      <c r="T449" s="304">
        <f t="shared" ca="1" si="175"/>
        <v>49.86423000000002</v>
      </c>
      <c r="U449" s="311">
        <f t="shared" ca="1" si="176"/>
        <v>0</v>
      </c>
      <c r="V449" s="306">
        <f t="shared" ca="1" si="177"/>
        <v>1.2253514420448934</v>
      </c>
      <c r="W449" s="304">
        <f t="shared" ca="1" si="178"/>
        <v>42.886595488351965</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1.3350537531164193</v>
      </c>
      <c r="AH449" s="304">
        <f t="shared" ca="1" si="202"/>
        <v>-8.4372304978830464</v>
      </c>
    </row>
    <row r="450" spans="1:34" x14ac:dyDescent="0.2">
      <c r="A450" s="347">
        <f t="shared" ca="1" si="180"/>
        <v>1E-4</v>
      </c>
      <c r="B450" s="304">
        <f t="shared" ca="1" si="181"/>
        <v>33.506700000000407</v>
      </c>
      <c r="D450" s="306">
        <f t="shared" ca="1" si="182"/>
        <v>-0.73913117947322615</v>
      </c>
      <c r="E450" s="307">
        <f t="shared" ca="1" si="183"/>
        <v>-1.4051769166588493</v>
      </c>
      <c r="F450" s="304">
        <f t="shared" ca="1" si="184"/>
        <v>1.5877144162538657</v>
      </c>
      <c r="G450" s="306">
        <f t="shared" ca="1" si="185"/>
        <v>9.3528800032948851</v>
      </c>
      <c r="H450" s="307">
        <f t="shared" ca="1" si="186"/>
        <v>-106.35463503396593</v>
      </c>
      <c r="I450" s="304">
        <f t="shared" ca="1" si="187"/>
        <v>106.76509147452704</v>
      </c>
      <c r="J450" s="306">
        <f t="shared" ca="1" si="188"/>
        <v>737.71243752511418</v>
      </c>
      <c r="K450" s="307">
        <f t="shared" ca="1" si="189"/>
        <v>-2.8791386341290801</v>
      </c>
      <c r="L450" s="304">
        <f t="shared" ca="1" si="174"/>
        <v>737.71805584418223</v>
      </c>
      <c r="M450" s="306">
        <f t="shared" ca="1" si="190"/>
        <v>-1.4830814754842987</v>
      </c>
      <c r="N450" s="304">
        <f t="shared" ca="1" si="191"/>
        <v>-84.974309219285189</v>
      </c>
      <c r="P450" s="310">
        <f t="shared" ca="1" si="192"/>
        <v>23</v>
      </c>
      <c r="Q450" s="304">
        <f t="shared" ca="1" si="193"/>
        <v>0</v>
      </c>
      <c r="R450" s="306">
        <f t="shared" ca="1" si="194"/>
        <v>0</v>
      </c>
      <c r="S450" s="307">
        <f t="shared" ca="1" si="195"/>
        <v>5.083000000000002</v>
      </c>
      <c r="T450" s="304">
        <f t="shared" ca="1" si="175"/>
        <v>49.86423000000002</v>
      </c>
      <c r="U450" s="311">
        <f t="shared" ca="1" si="176"/>
        <v>0</v>
      </c>
      <c r="V450" s="306">
        <f t="shared" ca="1" si="177"/>
        <v>1.2253527452628066</v>
      </c>
      <c r="W450" s="304">
        <f t="shared" ca="1" si="178"/>
        <v>42.886748354074889</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1.3350243705870106</v>
      </c>
      <c r="AH450" s="304">
        <f t="shared" ca="1" si="202"/>
        <v>-8.4372605721723293</v>
      </c>
    </row>
    <row r="451" spans="1:34" x14ac:dyDescent="0.2">
      <c r="A451" s="347">
        <f t="shared" ca="1" si="180"/>
        <v>1E-4</v>
      </c>
      <c r="B451" s="304">
        <f t="shared" ca="1" si="181"/>
        <v>33.50680000000041</v>
      </c>
      <c r="D451" s="306">
        <f t="shared" ca="1" si="182"/>
        <v>-0.73912704870045276</v>
      </c>
      <c r="E451" s="307">
        <f t="shared" ca="1" si="183"/>
        <v>-1.4051463634114842</v>
      </c>
      <c r="F451" s="304">
        <f t="shared" ca="1" si="184"/>
        <v>1.5876854527043953</v>
      </c>
      <c r="G451" s="306">
        <f t="shared" ca="1" si="185"/>
        <v>9.3528060905900148</v>
      </c>
      <c r="H451" s="307">
        <f t="shared" ca="1" si="186"/>
        <v>-106.35477554860228</v>
      </c>
      <c r="I451" s="304">
        <f t="shared" ca="1" si="187"/>
        <v>106.76522497406047</v>
      </c>
      <c r="J451" s="306">
        <f t="shared" ca="1" si="188"/>
        <v>737.71243752511418</v>
      </c>
      <c r="K451" s="307">
        <f t="shared" ca="1" si="189"/>
        <v>-2.8897741046582084</v>
      </c>
      <c r="L451" s="304">
        <f t="shared" ca="1" si="174"/>
        <v>737.71809742856476</v>
      </c>
      <c r="M451" s="306">
        <f t="shared" ca="1" si="190"/>
        <v>-1.4830822804090347</v>
      </c>
      <c r="N451" s="304">
        <f t="shared" ca="1" si="191"/>
        <v>-84.974355338075384</v>
      </c>
      <c r="P451" s="310">
        <f t="shared" ca="1" si="192"/>
        <v>23</v>
      </c>
      <c r="Q451" s="304">
        <f t="shared" ca="1" si="193"/>
        <v>0</v>
      </c>
      <c r="R451" s="306">
        <f t="shared" ca="1" si="194"/>
        <v>0</v>
      </c>
      <c r="S451" s="307">
        <f t="shared" ca="1" si="195"/>
        <v>5.083000000000002</v>
      </c>
      <c r="T451" s="304">
        <f t="shared" ca="1" si="175"/>
        <v>49.86423000000002</v>
      </c>
      <c r="U451" s="311">
        <f t="shared" ca="1" si="176"/>
        <v>0</v>
      </c>
      <c r="V451" s="306">
        <f t="shared" ca="1" si="177"/>
        <v>1.2253540484838275</v>
      </c>
      <c r="W451" s="304">
        <f t="shared" ca="1" si="178"/>
        <v>42.886901217908324</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1.3349949884158008</v>
      </c>
      <c r="AH451" s="304">
        <f t="shared" ca="1" si="202"/>
        <v>-8.4372906460898829</v>
      </c>
    </row>
    <row r="452" spans="1:34" x14ac:dyDescent="0.2">
      <c r="A452" s="347">
        <f t="shared" ca="1" si="180"/>
        <v>1E-4</v>
      </c>
      <c r="B452" s="304">
        <f t="shared" ca="1" si="181"/>
        <v>33.506900000000414</v>
      </c>
      <c r="D452" s="306">
        <f t="shared" ca="1" si="182"/>
        <v>-0.73912291791678997</v>
      </c>
      <c r="E452" s="307">
        <f t="shared" ca="1" si="183"/>
        <v>-1.4051158105418136</v>
      </c>
      <c r="F452" s="304">
        <f t="shared" ca="1" si="184"/>
        <v>1.5876564895544651</v>
      </c>
      <c r="G452" s="306">
        <f t="shared" ca="1" si="185"/>
        <v>9.3527321782982238</v>
      </c>
      <c r="H452" s="307">
        <f t="shared" ca="1" si="186"/>
        <v>-106.35491606018333</v>
      </c>
      <c r="I452" s="304">
        <f t="shared" ca="1" si="187"/>
        <v>106.76535847065571</v>
      </c>
      <c r="J452" s="306">
        <f t="shared" ca="1" si="188"/>
        <v>737.71243752511418</v>
      </c>
      <c r="K452" s="307">
        <f t="shared" ca="1" si="189"/>
        <v>-2.9004095892386479</v>
      </c>
      <c r="L452" s="304">
        <f t="shared" ref="L452:L515" ca="1" si="203">SQRT(pos_x^2+pos_z^2)</f>
        <v>737.71813916632868</v>
      </c>
      <c r="M452" s="306">
        <f t="shared" ca="1" si="190"/>
        <v>-1.4830830853253965</v>
      </c>
      <c r="N452" s="304">
        <f t="shared" ca="1" si="191"/>
        <v>-84.974401456385777</v>
      </c>
      <c r="P452" s="310">
        <f t="shared" ca="1" si="192"/>
        <v>23</v>
      </c>
      <c r="Q452" s="304">
        <f t="shared" ca="1" si="193"/>
        <v>0</v>
      </c>
      <c r="R452" s="306">
        <f t="shared" ca="1" si="194"/>
        <v>0</v>
      </c>
      <c r="S452" s="307">
        <f t="shared" ca="1" si="195"/>
        <v>5.083000000000002</v>
      </c>
      <c r="T452" s="304">
        <f t="shared" ref="T452:T515" ca="1" si="204">m*g</f>
        <v>49.86423000000002</v>
      </c>
      <c r="U452" s="311">
        <f t="shared" ref="U452:U515" ca="1" si="205">IF(pos_xz&lt;L_rampe,Poids*COS(Beta),0)</f>
        <v>0</v>
      </c>
      <c r="V452" s="306">
        <f t="shared" ref="V452:V515" ca="1" si="206">Rho_moyen*(20000-Alt_rampe-pos_z)/(20000+Alt_rampe+pos_z)</f>
        <v>1.2253553517079567</v>
      </c>
      <c r="W452" s="304">
        <f t="shared" ref="W452:W515" ca="1" si="207">1/2*Rho*Sref*Cx*vit_xz^2</f>
        <v>42.887054079852284</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1.3349656066027915</v>
      </c>
      <c r="AH452" s="304">
        <f t="shared" ca="1" si="202"/>
        <v>-8.437320719635709</v>
      </c>
    </row>
    <row r="453" spans="1:34" x14ac:dyDescent="0.2">
      <c r="A453" s="347">
        <f t="shared" ref="A453:A516" ca="1" si="209">IF(B452+0.01&lt;=T_ini+ROUNDUP(Temps_fin_propu,0), 0.01, IF(K452&gt;0, 0.1, 0.0001))</f>
        <v>1E-4</v>
      </c>
      <c r="B453" s="304">
        <f t="shared" ref="B453:B516" ca="1" si="210">B452+pas</f>
        <v>33.507000000000417</v>
      </c>
      <c r="D453" s="306">
        <f t="shared" ref="D453:D516" ca="1" si="211">IF(AND(L452&lt;L_rampe,Poussee&lt;Poids*SIN(M452)),0,(-W452+Poussee)/m*COS(M452)-U452/m*SIN(M452))</f>
        <v>-0.73911878712224166</v>
      </c>
      <c r="E453" s="307">
        <f t="shared" ref="E453:E516" ca="1" si="212">IF(AND(L452&lt;L_rampe,Poussee&lt;Poids*SIN(M452)),0,(-W452+Poussee)/m*SIN(M452)+U452/m*COS(M452)-Poids/m)</f>
        <v>-1.4050852580498301</v>
      </c>
      <c r="F453" s="304">
        <f t="shared" ref="F453:F516" ca="1" si="213">SQRT(acc_x^2+acc_z^2)</f>
        <v>1.5876275268040709</v>
      </c>
      <c r="G453" s="306">
        <f t="shared" ref="G453:G516" ca="1" si="214">G452+acc_x*pas</f>
        <v>9.3526582664195121</v>
      </c>
      <c r="H453" s="307">
        <f t="shared" ref="H453:H516" ca="1" si="215">H452+acc_z*pas</f>
        <v>-106.35505656870913</v>
      </c>
      <c r="I453" s="304">
        <f t="shared" ref="I453:I516" ca="1" si="216">SQRT(vit_x^2+vit_z^2)</f>
        <v>106.76549196431282</v>
      </c>
      <c r="J453" s="306">
        <f t="shared" ref="J453:J516" ca="1" si="217">J452+0.5*(vit_x+G452)*pas*(K452&gt;=0)</f>
        <v>737.71243752511418</v>
      </c>
      <c r="K453" s="307">
        <f t="shared" ref="K453:K516" ca="1" si="218">K452+0.5*(vit_z+H452)*pas</f>
        <v>-2.9110450878700926</v>
      </c>
      <c r="L453" s="304">
        <f t="shared" ca="1" si="203"/>
        <v>737.71818105747479</v>
      </c>
      <c r="M453" s="306">
        <f t="shared" ref="M453:M516" ca="1" si="219">IF(AND(L452&gt;L_rampe,G453&gt;0),ATAN2(G453,H453),$M$4)</f>
        <v>-1.4830838902333845</v>
      </c>
      <c r="N453" s="304">
        <f t="shared" ref="N453:N516" ca="1" si="220">DEGREES(Beta)</f>
        <v>-84.974447574216384</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5.083000000000002</v>
      </c>
      <c r="T453" s="304">
        <f t="shared" ca="1" si="204"/>
        <v>49.86423000000002</v>
      </c>
      <c r="U453" s="311">
        <f t="shared" ca="1" si="205"/>
        <v>0</v>
      </c>
      <c r="V453" s="306">
        <f t="shared" ca="1" si="206"/>
        <v>1.2253566549351937</v>
      </c>
      <c r="W453" s="304">
        <f t="shared" ca="1" si="207"/>
        <v>42.887206939906768</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1.3349362251479775</v>
      </c>
      <c r="AH453" s="304">
        <f t="shared" ref="AH453:AH516" ca="1" si="231">IF(AND(L452&lt;L_rampe,Poussee&lt;Poids*SIN(M452)), g*SIN(M452), (-W452+Poussee)/m)</f>
        <v>-8.437350792809811</v>
      </c>
    </row>
    <row r="454" spans="1:34" x14ac:dyDescent="0.2">
      <c r="A454" s="347">
        <f t="shared" ca="1" si="209"/>
        <v>1E-4</v>
      </c>
      <c r="B454" s="304">
        <f t="shared" ca="1" si="210"/>
        <v>33.50710000000042</v>
      </c>
      <c r="D454" s="306">
        <f t="shared" ca="1" si="211"/>
        <v>-0.73911465631680551</v>
      </c>
      <c r="E454" s="307">
        <f t="shared" ca="1" si="212"/>
        <v>-1.4050547059355374</v>
      </c>
      <c r="F454" s="304">
        <f t="shared" ca="1" si="213"/>
        <v>1.5875985644532149</v>
      </c>
      <c r="G454" s="306">
        <f t="shared" ca="1" si="214"/>
        <v>9.3525843549538799</v>
      </c>
      <c r="H454" s="307">
        <f t="shared" ca="1" si="215"/>
        <v>-106.35519707417973</v>
      </c>
      <c r="I454" s="304">
        <f t="shared" ca="1" si="216"/>
        <v>106.76562545503181</v>
      </c>
      <c r="J454" s="306">
        <f t="shared" ca="1" si="217"/>
        <v>737.71243752511418</v>
      </c>
      <c r="K454" s="307">
        <f t="shared" ca="1" si="218"/>
        <v>-2.9216806005522371</v>
      </c>
      <c r="L454" s="304">
        <f t="shared" ca="1" si="203"/>
        <v>737.71822310200332</v>
      </c>
      <c r="M454" s="306">
        <f t="shared" ca="1" si="219"/>
        <v>-1.483084695132999</v>
      </c>
      <c r="N454" s="304">
        <f t="shared" ca="1" si="220"/>
        <v>-84.974493691567233</v>
      </c>
      <c r="P454" s="310">
        <f t="shared" ca="1" si="221"/>
        <v>23</v>
      </c>
      <c r="Q454" s="304">
        <f t="shared" ca="1" si="222"/>
        <v>0</v>
      </c>
      <c r="R454" s="306">
        <f t="shared" ca="1" si="223"/>
        <v>0</v>
      </c>
      <c r="S454" s="307">
        <f t="shared" ca="1" si="224"/>
        <v>5.083000000000002</v>
      </c>
      <c r="T454" s="304">
        <f t="shared" ca="1" si="204"/>
        <v>49.86423000000002</v>
      </c>
      <c r="U454" s="311">
        <f t="shared" ca="1" si="205"/>
        <v>0</v>
      </c>
      <c r="V454" s="306">
        <f t="shared" ca="1" si="206"/>
        <v>1.2253579581655392</v>
      </c>
      <c r="W454" s="304">
        <f t="shared" ca="1" si="207"/>
        <v>42.887359798071813</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1.3349068440513623</v>
      </c>
      <c r="AH454" s="304">
        <f t="shared" ca="1" si="231"/>
        <v>-8.4373808656121874</v>
      </c>
    </row>
    <row r="455" spans="1:34" x14ac:dyDescent="0.2">
      <c r="A455" s="347">
        <f t="shared" ca="1" si="209"/>
        <v>1E-4</v>
      </c>
      <c r="B455" s="304">
        <f t="shared" ca="1" si="210"/>
        <v>33.507200000000424</v>
      </c>
      <c r="D455" s="306">
        <f t="shared" ca="1" si="211"/>
        <v>-0.73911052550048217</v>
      </c>
      <c r="E455" s="307">
        <f t="shared" ca="1" si="212"/>
        <v>-1.4050241541989248</v>
      </c>
      <c r="F455" s="304">
        <f t="shared" ca="1" si="213"/>
        <v>1.5875696025018882</v>
      </c>
      <c r="G455" s="306">
        <f t="shared" ca="1" si="214"/>
        <v>9.3525104439013305</v>
      </c>
      <c r="H455" s="307">
        <f t="shared" ca="1" si="215"/>
        <v>-106.35533757659515</v>
      </c>
      <c r="I455" s="304">
        <f t="shared" ca="1" si="216"/>
        <v>106.76575894281272</v>
      </c>
      <c r="J455" s="306">
        <f t="shared" ca="1" si="217"/>
        <v>737.71243752511418</v>
      </c>
      <c r="K455" s="307">
        <f t="shared" ca="1" si="218"/>
        <v>-2.9323161272847758</v>
      </c>
      <c r="L455" s="304">
        <f t="shared" ca="1" si="203"/>
        <v>737.71826529991506</v>
      </c>
      <c r="M455" s="306">
        <f t="shared" ca="1" si="219"/>
        <v>-1.4830855000242396</v>
      </c>
      <c r="N455" s="304">
        <f t="shared" ca="1" si="220"/>
        <v>-84.97453980843828</v>
      </c>
      <c r="P455" s="310">
        <f t="shared" ca="1" si="221"/>
        <v>23</v>
      </c>
      <c r="Q455" s="304">
        <f t="shared" ca="1" si="222"/>
        <v>0</v>
      </c>
      <c r="R455" s="306">
        <f t="shared" ca="1" si="223"/>
        <v>0</v>
      </c>
      <c r="S455" s="307">
        <f t="shared" ca="1" si="224"/>
        <v>5.083000000000002</v>
      </c>
      <c r="T455" s="304">
        <f t="shared" ca="1" si="204"/>
        <v>49.86423000000002</v>
      </c>
      <c r="U455" s="311">
        <f t="shared" ca="1" si="205"/>
        <v>0</v>
      </c>
      <c r="V455" s="306">
        <f t="shared" ca="1" si="206"/>
        <v>1.2253592613989921</v>
      </c>
      <c r="W455" s="304">
        <f t="shared" ca="1" si="207"/>
        <v>42.887512654347397</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1.3348774633129352</v>
      </c>
      <c r="AH455" s="304">
        <f t="shared" ca="1" si="231"/>
        <v>-8.4374109380428486</v>
      </c>
    </row>
    <row r="456" spans="1:34" x14ac:dyDescent="0.2">
      <c r="A456" s="347">
        <f t="shared" ca="1" si="209"/>
        <v>1E-4</v>
      </c>
      <c r="B456" s="304">
        <f t="shared" ca="1" si="210"/>
        <v>33.507300000000427</v>
      </c>
      <c r="D456" s="306">
        <f t="shared" ca="1" si="211"/>
        <v>-0.73910639467327632</v>
      </c>
      <c r="E456" s="307">
        <f t="shared" ca="1" si="212"/>
        <v>-1.4049936028400012</v>
      </c>
      <c r="F456" s="304">
        <f t="shared" ca="1" si="213"/>
        <v>1.5875406409501005</v>
      </c>
      <c r="G456" s="306">
        <f t="shared" ca="1" si="214"/>
        <v>9.352436533261864</v>
      </c>
      <c r="H456" s="307">
        <f t="shared" ca="1" si="215"/>
        <v>-106.35547807595543</v>
      </c>
      <c r="I456" s="304">
        <f t="shared" ca="1" si="216"/>
        <v>106.7658924276556</v>
      </c>
      <c r="J456" s="306">
        <f t="shared" ca="1" si="217"/>
        <v>737.71243752511418</v>
      </c>
      <c r="K456" s="307">
        <f t="shared" ca="1" si="218"/>
        <v>-2.9429516680674035</v>
      </c>
      <c r="L456" s="304">
        <f t="shared" ca="1" si="203"/>
        <v>737.71830765121047</v>
      </c>
      <c r="M456" s="306">
        <f t="shared" ca="1" si="219"/>
        <v>-1.4830863049071068</v>
      </c>
      <c r="N456" s="304">
        <f t="shared" ca="1" si="220"/>
        <v>-84.974585924829569</v>
      </c>
      <c r="P456" s="310">
        <f t="shared" ca="1" si="221"/>
        <v>23</v>
      </c>
      <c r="Q456" s="304">
        <f t="shared" ca="1" si="222"/>
        <v>0</v>
      </c>
      <c r="R456" s="306">
        <f t="shared" ca="1" si="223"/>
        <v>0</v>
      </c>
      <c r="S456" s="307">
        <f t="shared" ca="1" si="224"/>
        <v>5.083000000000002</v>
      </c>
      <c r="T456" s="304">
        <f t="shared" ca="1" si="204"/>
        <v>49.86423000000002</v>
      </c>
      <c r="U456" s="311">
        <f t="shared" ca="1" si="205"/>
        <v>0</v>
      </c>
      <c r="V456" s="306">
        <f t="shared" ca="1" si="206"/>
        <v>1.2253605646355534</v>
      </c>
      <c r="W456" s="304">
        <f t="shared" ca="1" si="207"/>
        <v>42.887665508733569</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1.3348480829327034</v>
      </c>
      <c r="AH456" s="304">
        <f t="shared" ca="1" si="231"/>
        <v>-8.4374410101017858</v>
      </c>
    </row>
    <row r="457" spans="1:34" x14ac:dyDescent="0.2">
      <c r="A457" s="347">
        <f t="shared" ca="1" si="209"/>
        <v>1E-4</v>
      </c>
      <c r="B457" s="304">
        <f t="shared" ca="1" si="210"/>
        <v>33.50740000000043</v>
      </c>
      <c r="D457" s="306">
        <f t="shared" ca="1" si="211"/>
        <v>-0.7391022638351854</v>
      </c>
      <c r="E457" s="307">
        <f t="shared" ca="1" si="212"/>
        <v>-1.4049630518587524</v>
      </c>
      <c r="F457" s="304">
        <f t="shared" ca="1" si="213"/>
        <v>1.5875116797978386</v>
      </c>
      <c r="G457" s="306">
        <f t="shared" ca="1" si="214"/>
        <v>9.3523626230354804</v>
      </c>
      <c r="H457" s="307">
        <f t="shared" ca="1" si="215"/>
        <v>-106.35561857226062</v>
      </c>
      <c r="I457" s="304">
        <f t="shared" ca="1" si="216"/>
        <v>106.76602590956048</v>
      </c>
      <c r="J457" s="306">
        <f t="shared" ca="1" si="217"/>
        <v>737.71243752511418</v>
      </c>
      <c r="K457" s="307">
        <f t="shared" ca="1" si="218"/>
        <v>-2.9535872228998143</v>
      </c>
      <c r="L457" s="304">
        <f t="shared" ca="1" si="203"/>
        <v>737.71835015589022</v>
      </c>
      <c r="M457" s="306">
        <f t="shared" ca="1" si="219"/>
        <v>-1.4830871097816007</v>
      </c>
      <c r="N457" s="304">
        <f t="shared" ca="1" si="220"/>
        <v>-84.974632040741113</v>
      </c>
      <c r="P457" s="310">
        <f t="shared" ca="1" si="221"/>
        <v>23</v>
      </c>
      <c r="Q457" s="304">
        <f t="shared" ca="1" si="222"/>
        <v>0</v>
      </c>
      <c r="R457" s="306">
        <f t="shared" ca="1" si="223"/>
        <v>0</v>
      </c>
      <c r="S457" s="307">
        <f t="shared" ca="1" si="224"/>
        <v>5.083000000000002</v>
      </c>
      <c r="T457" s="304">
        <f t="shared" ca="1" si="204"/>
        <v>49.86423000000002</v>
      </c>
      <c r="U457" s="311">
        <f t="shared" ca="1" si="205"/>
        <v>0</v>
      </c>
      <c r="V457" s="306">
        <f t="shared" ca="1" si="206"/>
        <v>1.2253618678752218</v>
      </c>
      <c r="W457" s="304">
        <f t="shared" ca="1" si="207"/>
        <v>42.887818361230302</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1.334818702910658</v>
      </c>
      <c r="AH457" s="304">
        <f t="shared" ca="1" si="231"/>
        <v>-8.4374710817890133</v>
      </c>
    </row>
    <row r="458" spans="1:34" x14ac:dyDescent="0.2">
      <c r="A458" s="347">
        <f t="shared" ca="1" si="209"/>
        <v>1E-4</v>
      </c>
      <c r="B458" s="304">
        <f t="shared" ca="1" si="210"/>
        <v>33.507500000000434</v>
      </c>
      <c r="D458" s="306">
        <f t="shared" ca="1" si="211"/>
        <v>-0.73909813298621019</v>
      </c>
      <c r="E458" s="307">
        <f t="shared" ca="1" si="212"/>
        <v>-1.4049325012551854</v>
      </c>
      <c r="F458" s="304">
        <f t="shared" ca="1" si="213"/>
        <v>1.5874827190451093</v>
      </c>
      <c r="G458" s="306">
        <f t="shared" ca="1" si="214"/>
        <v>9.3522887132221815</v>
      </c>
      <c r="H458" s="307">
        <f t="shared" ca="1" si="215"/>
        <v>-106.35575906551075</v>
      </c>
      <c r="I458" s="304">
        <f t="shared" ca="1" si="216"/>
        <v>106.76615938852738</v>
      </c>
      <c r="J458" s="306">
        <f t="shared" ca="1" si="217"/>
        <v>737.71243752511418</v>
      </c>
      <c r="K458" s="307">
        <f t="shared" ca="1" si="218"/>
        <v>-2.9642227917817028</v>
      </c>
      <c r="L458" s="304">
        <f t="shared" ca="1" si="203"/>
        <v>737.71839281395501</v>
      </c>
      <c r="M458" s="306">
        <f t="shared" ca="1" si="219"/>
        <v>-1.4830879146477214</v>
      </c>
      <c r="N458" s="304">
        <f t="shared" ca="1" si="220"/>
        <v>-84.974678156172899</v>
      </c>
      <c r="P458" s="310">
        <f t="shared" ca="1" si="221"/>
        <v>23</v>
      </c>
      <c r="Q458" s="304">
        <f t="shared" ca="1" si="222"/>
        <v>0</v>
      </c>
      <c r="R458" s="306">
        <f t="shared" ca="1" si="223"/>
        <v>0</v>
      </c>
      <c r="S458" s="307">
        <f t="shared" ca="1" si="224"/>
        <v>5.083000000000002</v>
      </c>
      <c r="T458" s="304">
        <f t="shared" ca="1" si="204"/>
        <v>49.86423000000002</v>
      </c>
      <c r="U458" s="311">
        <f t="shared" ca="1" si="205"/>
        <v>0</v>
      </c>
      <c r="V458" s="306">
        <f t="shared" ca="1" si="206"/>
        <v>1.2253631711179989</v>
      </c>
      <c r="W458" s="304">
        <f t="shared" ca="1" si="207"/>
        <v>42.887971211837659</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1.3347893232468042</v>
      </c>
      <c r="AH458" s="304">
        <f t="shared" ca="1" si="231"/>
        <v>-8.4375011531045221</v>
      </c>
    </row>
    <row r="459" spans="1:34" x14ac:dyDescent="0.2">
      <c r="A459" s="347">
        <f t="shared" ca="1" si="209"/>
        <v>1E-4</v>
      </c>
      <c r="B459" s="304">
        <f t="shared" ca="1" si="210"/>
        <v>33.507600000000437</v>
      </c>
      <c r="D459" s="306">
        <f t="shared" ca="1" si="211"/>
        <v>-0.73909400212635346</v>
      </c>
      <c r="E459" s="307">
        <f t="shared" ca="1" si="212"/>
        <v>-1.4049019510292862</v>
      </c>
      <c r="F459" s="304">
        <f t="shared" ca="1" si="213"/>
        <v>1.5874537586919013</v>
      </c>
      <c r="G459" s="306">
        <f t="shared" ca="1" si="214"/>
        <v>9.352214803821969</v>
      </c>
      <c r="H459" s="307">
        <f t="shared" ca="1" si="215"/>
        <v>-106.35589955570586</v>
      </c>
      <c r="I459" s="304">
        <f t="shared" ca="1" si="216"/>
        <v>106.76629286455638</v>
      </c>
      <c r="J459" s="306">
        <f t="shared" ca="1" si="217"/>
        <v>737.71243752511418</v>
      </c>
      <c r="K459" s="307">
        <f t="shared" ca="1" si="218"/>
        <v>-2.9748583747127637</v>
      </c>
      <c r="L459" s="304">
        <f t="shared" ca="1" si="203"/>
        <v>737.71843562540516</v>
      </c>
      <c r="M459" s="306">
        <f t="shared" ca="1" si="219"/>
        <v>-1.4830887195054687</v>
      </c>
      <c r="N459" s="304">
        <f t="shared" ca="1" si="220"/>
        <v>-84.974724271124927</v>
      </c>
      <c r="P459" s="310">
        <f t="shared" ca="1" si="221"/>
        <v>23</v>
      </c>
      <c r="Q459" s="304">
        <f t="shared" ca="1" si="222"/>
        <v>0</v>
      </c>
      <c r="R459" s="306">
        <f t="shared" ca="1" si="223"/>
        <v>0</v>
      </c>
      <c r="S459" s="307">
        <f t="shared" ca="1" si="224"/>
        <v>5.083000000000002</v>
      </c>
      <c r="T459" s="304">
        <f t="shared" ca="1" si="204"/>
        <v>49.86423000000002</v>
      </c>
      <c r="U459" s="311">
        <f t="shared" ca="1" si="205"/>
        <v>0</v>
      </c>
      <c r="V459" s="306">
        <f t="shared" ca="1" si="206"/>
        <v>1.2253644743638832</v>
      </c>
      <c r="W459" s="304">
        <f t="shared" ca="1" si="207"/>
        <v>42.888124060555604</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1.3347599439411262</v>
      </c>
      <c r="AH459" s="304">
        <f t="shared" ca="1" si="231"/>
        <v>-8.4375312240483265</v>
      </c>
    </row>
    <row r="460" spans="1:34" x14ac:dyDescent="0.2">
      <c r="A460" s="347">
        <f t="shared" ca="1" si="209"/>
        <v>1E-4</v>
      </c>
      <c r="B460" s="304">
        <f t="shared" ca="1" si="210"/>
        <v>33.50770000000044</v>
      </c>
      <c r="D460" s="306">
        <f t="shared" ca="1" si="211"/>
        <v>-0.73908987125561643</v>
      </c>
      <c r="E460" s="307">
        <f t="shared" ca="1" si="212"/>
        <v>-1.4048714011810652</v>
      </c>
      <c r="F460" s="304">
        <f t="shared" ca="1" si="213"/>
        <v>1.5874247987382248</v>
      </c>
      <c r="G460" s="306">
        <f t="shared" ca="1" si="214"/>
        <v>9.352140894834843</v>
      </c>
      <c r="H460" s="307">
        <f t="shared" ca="1" si="215"/>
        <v>-106.35604004284598</v>
      </c>
      <c r="I460" s="304">
        <f t="shared" ca="1" si="216"/>
        <v>106.76642633764746</v>
      </c>
      <c r="J460" s="306">
        <f t="shared" ca="1" si="217"/>
        <v>737.71243752511418</v>
      </c>
      <c r="K460" s="307">
        <f t="shared" ca="1" si="218"/>
        <v>-2.9854939716926912</v>
      </c>
      <c r="L460" s="304">
        <f t="shared" ca="1" si="203"/>
        <v>737.71847859024149</v>
      </c>
      <c r="M460" s="306">
        <f t="shared" ca="1" si="219"/>
        <v>-1.4830895243548432</v>
      </c>
      <c r="N460" s="304">
        <f t="shared" ca="1" si="220"/>
        <v>-84.974770385597239</v>
      </c>
      <c r="P460" s="310">
        <f t="shared" ca="1" si="221"/>
        <v>23</v>
      </c>
      <c r="Q460" s="304">
        <f t="shared" ca="1" si="222"/>
        <v>0</v>
      </c>
      <c r="R460" s="306">
        <f t="shared" ca="1" si="223"/>
        <v>0</v>
      </c>
      <c r="S460" s="307">
        <f t="shared" ca="1" si="224"/>
        <v>5.083000000000002</v>
      </c>
      <c r="T460" s="304">
        <f t="shared" ca="1" si="204"/>
        <v>49.86423000000002</v>
      </c>
      <c r="U460" s="311">
        <f t="shared" ca="1" si="205"/>
        <v>0</v>
      </c>
      <c r="V460" s="306">
        <f t="shared" ca="1" si="206"/>
        <v>1.2253657776128755</v>
      </c>
      <c r="W460" s="304">
        <f t="shared" ca="1" si="207"/>
        <v>42.888276907384167</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1.3347305649936381</v>
      </c>
      <c r="AH460" s="304">
        <f t="shared" ca="1" si="231"/>
        <v>-8.4375612946204193</v>
      </c>
    </row>
    <row r="461" spans="1:34" x14ac:dyDescent="0.2">
      <c r="A461" s="347">
        <f t="shared" ca="1" si="209"/>
        <v>1E-4</v>
      </c>
      <c r="B461" s="304">
        <f t="shared" ca="1" si="210"/>
        <v>33.507800000000444</v>
      </c>
      <c r="D461" s="306">
        <f t="shared" ca="1" si="211"/>
        <v>-0.73908574037399721</v>
      </c>
      <c r="E461" s="307">
        <f t="shared" ca="1" si="212"/>
        <v>-1.4048408517105155</v>
      </c>
      <c r="F461" s="304">
        <f t="shared" ca="1" si="213"/>
        <v>1.5873958391840728</v>
      </c>
      <c r="G461" s="306">
        <f t="shared" ca="1" si="214"/>
        <v>9.3520669862608052</v>
      </c>
      <c r="H461" s="307">
        <f t="shared" ca="1" si="215"/>
        <v>-106.35618052693114</v>
      </c>
      <c r="I461" s="304">
        <f t="shared" ca="1" si="216"/>
        <v>106.76655980780066</v>
      </c>
      <c r="J461" s="306">
        <f t="shared" ca="1" si="217"/>
        <v>737.71243752511418</v>
      </c>
      <c r="K461" s="307">
        <f t="shared" ca="1" si="218"/>
        <v>-2.99612958272118</v>
      </c>
      <c r="L461" s="304">
        <f t="shared" ca="1" si="203"/>
        <v>737.71852170846432</v>
      </c>
      <c r="M461" s="306">
        <f t="shared" ca="1" si="219"/>
        <v>-1.4830903291958448</v>
      </c>
      <c r="N461" s="304">
        <f t="shared" ca="1" si="220"/>
        <v>-84.974816499589807</v>
      </c>
      <c r="P461" s="310">
        <f t="shared" ca="1" si="221"/>
        <v>23</v>
      </c>
      <c r="Q461" s="304">
        <f t="shared" ca="1" si="222"/>
        <v>0</v>
      </c>
      <c r="R461" s="306">
        <f t="shared" ca="1" si="223"/>
        <v>0</v>
      </c>
      <c r="S461" s="307">
        <f t="shared" ca="1" si="224"/>
        <v>5.083000000000002</v>
      </c>
      <c r="T461" s="304">
        <f t="shared" ca="1" si="204"/>
        <v>49.86423000000002</v>
      </c>
      <c r="U461" s="311">
        <f t="shared" ca="1" si="205"/>
        <v>0</v>
      </c>
      <c r="V461" s="306">
        <f t="shared" ca="1" si="206"/>
        <v>1.225367080864975</v>
      </c>
      <c r="W461" s="304">
        <f t="shared" ca="1" si="207"/>
        <v>42.88842975232334</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1.3347011864043292</v>
      </c>
      <c r="AH461" s="304">
        <f t="shared" ca="1" si="231"/>
        <v>-8.4375913648208041</v>
      </c>
    </row>
    <row r="462" spans="1:34" x14ac:dyDescent="0.2">
      <c r="A462" s="347">
        <f t="shared" ca="1" si="209"/>
        <v>1E-4</v>
      </c>
      <c r="B462" s="304">
        <f t="shared" ca="1" si="210"/>
        <v>33.507900000000447</v>
      </c>
      <c r="D462" s="306">
        <f t="shared" ca="1" si="211"/>
        <v>-0.73908160948149781</v>
      </c>
      <c r="E462" s="307">
        <f t="shared" ca="1" si="212"/>
        <v>-1.4048103026176371</v>
      </c>
      <c r="F462" s="304">
        <f t="shared" ca="1" si="213"/>
        <v>1.5873668800294463</v>
      </c>
      <c r="G462" s="306">
        <f t="shared" ca="1" si="214"/>
        <v>9.3519930780998575</v>
      </c>
      <c r="H462" s="307">
        <f t="shared" ca="1" si="215"/>
        <v>-106.3563210079614</v>
      </c>
      <c r="I462" s="304">
        <f t="shared" ca="1" si="216"/>
        <v>106.76669327501605</v>
      </c>
      <c r="J462" s="306">
        <f t="shared" ca="1" si="217"/>
        <v>737.71243752511418</v>
      </c>
      <c r="K462" s="307">
        <f t="shared" ca="1" si="218"/>
        <v>-3.0067652077979248</v>
      </c>
      <c r="L462" s="304">
        <f t="shared" ca="1" si="203"/>
        <v>737.71856498007435</v>
      </c>
      <c r="M462" s="306">
        <f t="shared" ca="1" si="219"/>
        <v>-1.4830911340284736</v>
      </c>
      <c r="N462" s="304">
        <f t="shared" ca="1" si="220"/>
        <v>-84.974862613102644</v>
      </c>
      <c r="P462" s="310">
        <f t="shared" ca="1" si="221"/>
        <v>23</v>
      </c>
      <c r="Q462" s="304">
        <f t="shared" ca="1" si="222"/>
        <v>0</v>
      </c>
      <c r="R462" s="306">
        <f t="shared" ca="1" si="223"/>
        <v>0</v>
      </c>
      <c r="S462" s="307">
        <f t="shared" ca="1" si="224"/>
        <v>5.083000000000002</v>
      </c>
      <c r="T462" s="304">
        <f t="shared" ca="1" si="204"/>
        <v>49.86423000000002</v>
      </c>
      <c r="U462" s="311">
        <f t="shared" ca="1" si="205"/>
        <v>0</v>
      </c>
      <c r="V462" s="306">
        <f t="shared" ca="1" si="206"/>
        <v>1.2253683841201835</v>
      </c>
      <c r="W462" s="304">
        <f t="shared" ca="1" si="207"/>
        <v>42.888582595373201</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1.3346718081732032</v>
      </c>
      <c r="AH462" s="304">
        <f t="shared" ca="1" si="231"/>
        <v>-8.4376214346494827</v>
      </c>
    </row>
    <row r="463" spans="1:34" x14ac:dyDescent="0.2">
      <c r="A463" s="347">
        <f t="shared" ca="1" si="209"/>
        <v>1E-4</v>
      </c>
      <c r="B463" s="304">
        <f t="shared" ca="1" si="210"/>
        <v>33.50800000000045</v>
      </c>
      <c r="D463" s="306">
        <f t="shared" ca="1" si="211"/>
        <v>-0.73907747857812101</v>
      </c>
      <c r="E463" s="307">
        <f t="shared" ca="1" si="212"/>
        <v>-1.4047797539024138</v>
      </c>
      <c r="F463" s="304">
        <f t="shared" ca="1" si="213"/>
        <v>1.5873379212743326</v>
      </c>
      <c r="G463" s="306">
        <f t="shared" ca="1" si="214"/>
        <v>9.3519191703519997</v>
      </c>
      <c r="H463" s="307">
        <f t="shared" ca="1" si="215"/>
        <v>-106.35646148593679</v>
      </c>
      <c r="I463" s="304">
        <f t="shared" ca="1" si="216"/>
        <v>106.76682673929366</v>
      </c>
      <c r="J463" s="306">
        <f t="shared" ca="1" si="217"/>
        <v>737.71243752511418</v>
      </c>
      <c r="K463" s="307">
        <f t="shared" ca="1" si="218"/>
        <v>-3.0174008469226199</v>
      </c>
      <c r="L463" s="304">
        <f t="shared" ca="1" si="203"/>
        <v>737.71860840507236</v>
      </c>
      <c r="M463" s="306">
        <f t="shared" ca="1" si="219"/>
        <v>-1.4830919388527297</v>
      </c>
      <c r="N463" s="304">
        <f t="shared" ca="1" si="220"/>
        <v>-84.974908726135766</v>
      </c>
      <c r="P463" s="310">
        <f t="shared" ca="1" si="221"/>
        <v>23</v>
      </c>
      <c r="Q463" s="304">
        <f t="shared" ca="1" si="222"/>
        <v>0</v>
      </c>
      <c r="R463" s="306">
        <f t="shared" ca="1" si="223"/>
        <v>0</v>
      </c>
      <c r="S463" s="307">
        <f t="shared" ca="1" si="224"/>
        <v>5.083000000000002</v>
      </c>
      <c r="T463" s="304">
        <f t="shared" ca="1" si="204"/>
        <v>49.86423000000002</v>
      </c>
      <c r="U463" s="311">
        <f t="shared" ca="1" si="205"/>
        <v>0</v>
      </c>
      <c r="V463" s="306">
        <f t="shared" ca="1" si="206"/>
        <v>1.2253696873784985</v>
      </c>
      <c r="W463" s="304">
        <f t="shared" ca="1" si="207"/>
        <v>42.888735436533686</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1.3346424303002422</v>
      </c>
      <c r="AH463" s="304">
        <f t="shared" ca="1" si="231"/>
        <v>-8.4376515041064692</v>
      </c>
    </row>
    <row r="464" spans="1:34" x14ac:dyDescent="0.2">
      <c r="A464" s="347">
        <f t="shared" ca="1" si="209"/>
        <v>1E-4</v>
      </c>
      <c r="B464" s="304">
        <f t="shared" ca="1" si="210"/>
        <v>33.508100000000454</v>
      </c>
      <c r="D464" s="306">
        <f t="shared" ca="1" si="211"/>
        <v>-0.73907334766386557</v>
      </c>
      <c r="E464" s="307">
        <f t="shared" ca="1" si="212"/>
        <v>-1.40474920556486</v>
      </c>
      <c r="F464" s="304">
        <f t="shared" ca="1" si="213"/>
        <v>1.587308962918744</v>
      </c>
      <c r="G464" s="306">
        <f t="shared" ca="1" si="214"/>
        <v>9.3518452630172337</v>
      </c>
      <c r="H464" s="307">
        <f t="shared" ca="1" si="215"/>
        <v>-106.35660196085735</v>
      </c>
      <c r="I464" s="304">
        <f t="shared" ca="1" si="216"/>
        <v>106.76696020063352</v>
      </c>
      <c r="J464" s="306">
        <f t="shared" ca="1" si="217"/>
        <v>737.71243752511418</v>
      </c>
      <c r="K464" s="307">
        <f t="shared" ca="1" si="218"/>
        <v>-3.0280365000949594</v>
      </c>
      <c r="L464" s="304">
        <f t="shared" ca="1" si="203"/>
        <v>737.71865198345859</v>
      </c>
      <c r="M464" s="306">
        <f t="shared" ca="1" si="219"/>
        <v>-1.4830927436686132</v>
      </c>
      <c r="N464" s="304">
        <f t="shared" ca="1" si="220"/>
        <v>-84.974954838689186</v>
      </c>
      <c r="P464" s="310">
        <f t="shared" ca="1" si="221"/>
        <v>23</v>
      </c>
      <c r="Q464" s="304">
        <f t="shared" ca="1" si="222"/>
        <v>0</v>
      </c>
      <c r="R464" s="306">
        <f t="shared" ca="1" si="223"/>
        <v>0</v>
      </c>
      <c r="S464" s="307">
        <f t="shared" ca="1" si="224"/>
        <v>5.083000000000002</v>
      </c>
      <c r="T464" s="304">
        <f t="shared" ca="1" si="204"/>
        <v>49.86423000000002</v>
      </c>
      <c r="U464" s="311">
        <f t="shared" ca="1" si="205"/>
        <v>0</v>
      </c>
      <c r="V464" s="306">
        <f t="shared" ca="1" si="206"/>
        <v>1.2253709906399215</v>
      </c>
      <c r="W464" s="304">
        <f t="shared" ca="1" si="207"/>
        <v>42.888888275804852</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1.334613052785464</v>
      </c>
      <c r="AH464" s="304">
        <f t="shared" ca="1" si="231"/>
        <v>-8.4376815731917514</v>
      </c>
    </row>
    <row r="465" spans="1:34" x14ac:dyDescent="0.2">
      <c r="A465" s="347">
        <f t="shared" ca="1" si="209"/>
        <v>1E-4</v>
      </c>
      <c r="B465" s="304">
        <f t="shared" ca="1" si="210"/>
        <v>33.508200000000457</v>
      </c>
      <c r="D465" s="306">
        <f t="shared" ca="1" si="211"/>
        <v>-0.7390692167387336</v>
      </c>
      <c r="E465" s="307">
        <f t="shared" ca="1" si="212"/>
        <v>-1.4047186576049668</v>
      </c>
      <c r="F465" s="304">
        <f t="shared" ca="1" si="213"/>
        <v>1.5872800049626736</v>
      </c>
      <c r="G465" s="306">
        <f t="shared" ca="1" si="214"/>
        <v>9.3517713560955595</v>
      </c>
      <c r="H465" s="307">
        <f t="shared" ca="1" si="215"/>
        <v>-106.35674243272311</v>
      </c>
      <c r="I465" s="304">
        <f t="shared" ca="1" si="216"/>
        <v>106.76709365903567</v>
      </c>
      <c r="J465" s="306">
        <f t="shared" ca="1" si="217"/>
        <v>737.71243752511418</v>
      </c>
      <c r="K465" s="307">
        <f t="shared" ca="1" si="218"/>
        <v>-3.0386721673146386</v>
      </c>
      <c r="L465" s="304">
        <f t="shared" ca="1" si="203"/>
        <v>737.71869571523393</v>
      </c>
      <c r="M465" s="306">
        <f t="shared" ca="1" si="219"/>
        <v>-1.4830935484761243</v>
      </c>
      <c r="N465" s="304">
        <f t="shared" ca="1" si="220"/>
        <v>-84.97500095076289</v>
      </c>
      <c r="P465" s="310">
        <f t="shared" ca="1" si="221"/>
        <v>23</v>
      </c>
      <c r="Q465" s="304">
        <f t="shared" ca="1" si="222"/>
        <v>0</v>
      </c>
      <c r="R465" s="306">
        <f t="shared" ca="1" si="223"/>
        <v>0</v>
      </c>
      <c r="S465" s="307">
        <f t="shared" ca="1" si="224"/>
        <v>5.083000000000002</v>
      </c>
      <c r="T465" s="304">
        <f t="shared" ca="1" si="204"/>
        <v>49.86423000000002</v>
      </c>
      <c r="U465" s="311">
        <f t="shared" ca="1" si="205"/>
        <v>0</v>
      </c>
      <c r="V465" s="306">
        <f t="shared" ca="1" si="206"/>
        <v>1.225372293904452</v>
      </c>
      <c r="W465" s="304">
        <f t="shared" ca="1" si="207"/>
        <v>42.889041113186707</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1.3345836756288563</v>
      </c>
      <c r="AH465" s="304">
        <f t="shared" ca="1" si="231"/>
        <v>-8.437711641905338</v>
      </c>
    </row>
    <row r="466" spans="1:34" x14ac:dyDescent="0.2">
      <c r="A466" s="347">
        <f t="shared" ca="1" si="209"/>
        <v>1E-4</v>
      </c>
      <c r="B466" s="304">
        <f t="shared" ca="1" si="210"/>
        <v>33.50830000000046</v>
      </c>
      <c r="D466" s="306">
        <f t="shared" ca="1" si="211"/>
        <v>-0.7390650858027259</v>
      </c>
      <c r="E466" s="307">
        <f t="shared" ca="1" si="212"/>
        <v>-1.4046881100227271</v>
      </c>
      <c r="F466" s="304">
        <f t="shared" ca="1" si="213"/>
        <v>1.5872510474061159</v>
      </c>
      <c r="G466" s="306">
        <f t="shared" ca="1" si="214"/>
        <v>9.3516974495869789</v>
      </c>
      <c r="H466" s="307">
        <f t="shared" ca="1" si="215"/>
        <v>-106.35688290153411</v>
      </c>
      <c r="I466" s="304">
        <f t="shared" ca="1" si="216"/>
        <v>106.76722711450012</v>
      </c>
      <c r="J466" s="306">
        <f t="shared" ca="1" si="217"/>
        <v>737.71243752511418</v>
      </c>
      <c r="K466" s="307">
        <f t="shared" ca="1" si="218"/>
        <v>-3.0493078485813516</v>
      </c>
      <c r="L466" s="304">
        <f t="shared" ca="1" si="203"/>
        <v>737.71873960039864</v>
      </c>
      <c r="M466" s="306">
        <f t="shared" ca="1" si="219"/>
        <v>-1.4830943532752632</v>
      </c>
      <c r="N466" s="304">
        <f t="shared" ca="1" si="220"/>
        <v>-84.975047062356907</v>
      </c>
      <c r="P466" s="310">
        <f t="shared" ca="1" si="221"/>
        <v>23</v>
      </c>
      <c r="Q466" s="304">
        <f t="shared" ca="1" si="222"/>
        <v>0</v>
      </c>
      <c r="R466" s="306">
        <f t="shared" ca="1" si="223"/>
        <v>0</v>
      </c>
      <c r="S466" s="307">
        <f t="shared" ca="1" si="224"/>
        <v>5.083000000000002</v>
      </c>
      <c r="T466" s="304">
        <f t="shared" ca="1" si="204"/>
        <v>49.86423000000002</v>
      </c>
      <c r="U466" s="311">
        <f t="shared" ca="1" si="205"/>
        <v>0</v>
      </c>
      <c r="V466" s="306">
        <f t="shared" ca="1" si="206"/>
        <v>1.2253735971720907</v>
      </c>
      <c r="W466" s="304">
        <f t="shared" ca="1" si="207"/>
        <v>42.889193948679257</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1.3345542988304153</v>
      </c>
      <c r="AH466" s="304">
        <f t="shared" ca="1" si="231"/>
        <v>-8.4377417102472343</v>
      </c>
    </row>
    <row r="467" spans="1:34" x14ac:dyDescent="0.2">
      <c r="A467" s="347">
        <f t="shared" ca="1" si="209"/>
        <v>1E-4</v>
      </c>
      <c r="B467" s="304">
        <f t="shared" ca="1" si="210"/>
        <v>33.508400000000464</v>
      </c>
      <c r="D467" s="306">
        <f t="shared" ca="1" si="211"/>
        <v>-0.73906095485584167</v>
      </c>
      <c r="E467" s="307">
        <f t="shared" ca="1" si="212"/>
        <v>-1.4046575628181426</v>
      </c>
      <c r="F467" s="304">
        <f t="shared" ca="1" si="213"/>
        <v>1.5872220902490719</v>
      </c>
      <c r="G467" s="306">
        <f t="shared" ca="1" si="214"/>
        <v>9.3516235434914936</v>
      </c>
      <c r="H467" s="307">
        <f t="shared" ca="1" si="215"/>
        <v>-106.3570233672904</v>
      </c>
      <c r="I467" s="304">
        <f t="shared" ca="1" si="216"/>
        <v>106.76736056702694</v>
      </c>
      <c r="J467" s="306">
        <f t="shared" ca="1" si="217"/>
        <v>737.71243752511418</v>
      </c>
      <c r="K467" s="307">
        <f t="shared" ca="1" si="218"/>
        <v>-3.0599435438947928</v>
      </c>
      <c r="L467" s="304">
        <f t="shared" ca="1" si="203"/>
        <v>737.7187836389536</v>
      </c>
      <c r="M467" s="306">
        <f t="shared" ca="1" si="219"/>
        <v>-1.4830951580660299</v>
      </c>
      <c r="N467" s="304">
        <f t="shared" ca="1" si="220"/>
        <v>-84.975093173471222</v>
      </c>
      <c r="P467" s="310">
        <f t="shared" ca="1" si="221"/>
        <v>23</v>
      </c>
      <c r="Q467" s="304">
        <f t="shared" ca="1" si="222"/>
        <v>0</v>
      </c>
      <c r="R467" s="306">
        <f t="shared" ca="1" si="223"/>
        <v>0</v>
      </c>
      <c r="S467" s="307">
        <f t="shared" ca="1" si="224"/>
        <v>5.083000000000002</v>
      </c>
      <c r="T467" s="304">
        <f t="shared" ca="1" si="204"/>
        <v>49.86423000000002</v>
      </c>
      <c r="U467" s="311">
        <f t="shared" ca="1" si="205"/>
        <v>0</v>
      </c>
      <c r="V467" s="306">
        <f t="shared" ca="1" si="206"/>
        <v>1.2253749004428369</v>
      </c>
      <c r="W467" s="304">
        <f t="shared" ca="1" si="207"/>
        <v>42.88934678228253</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1.3345249223901412</v>
      </c>
      <c r="AH467" s="304">
        <f t="shared" ca="1" si="231"/>
        <v>-8.4377717782174386</v>
      </c>
    </row>
    <row r="468" spans="1:34" x14ac:dyDescent="0.2">
      <c r="A468" s="347">
        <f t="shared" ca="1" si="209"/>
        <v>1E-4</v>
      </c>
      <c r="B468" s="304">
        <f t="shared" ca="1" si="210"/>
        <v>33.508500000000467</v>
      </c>
      <c r="D468" s="306">
        <f t="shared" ca="1" si="211"/>
        <v>-0.73905682389808358</v>
      </c>
      <c r="E468" s="307">
        <f t="shared" ca="1" si="212"/>
        <v>-1.404627015991208</v>
      </c>
      <c r="F468" s="304">
        <f t="shared" ca="1" si="213"/>
        <v>1.5871931334915383</v>
      </c>
      <c r="G468" s="306">
        <f t="shared" ca="1" si="214"/>
        <v>9.3515496378091036</v>
      </c>
      <c r="H468" s="307">
        <f t="shared" ca="1" si="215"/>
        <v>-106.35716382999199</v>
      </c>
      <c r="I468" s="304">
        <f t="shared" ca="1" si="216"/>
        <v>106.76749401661614</v>
      </c>
      <c r="J468" s="306">
        <f t="shared" ca="1" si="217"/>
        <v>737.71243752511418</v>
      </c>
      <c r="K468" s="307">
        <f t="shared" ca="1" si="218"/>
        <v>-3.0705792532546567</v>
      </c>
      <c r="L468" s="304">
        <f t="shared" ca="1" si="203"/>
        <v>737.71882783089927</v>
      </c>
      <c r="M468" s="306">
        <f t="shared" ca="1" si="219"/>
        <v>-1.4830959628484244</v>
      </c>
      <c r="N468" s="304">
        <f t="shared" ca="1" si="220"/>
        <v>-84.97513928410585</v>
      </c>
      <c r="P468" s="310">
        <f t="shared" ca="1" si="221"/>
        <v>23</v>
      </c>
      <c r="Q468" s="304">
        <f t="shared" ca="1" si="222"/>
        <v>0</v>
      </c>
      <c r="R468" s="306">
        <f t="shared" ca="1" si="223"/>
        <v>0</v>
      </c>
      <c r="S468" s="307">
        <f t="shared" ca="1" si="224"/>
        <v>5.083000000000002</v>
      </c>
      <c r="T468" s="304">
        <f t="shared" ca="1" si="204"/>
        <v>49.86423000000002</v>
      </c>
      <c r="U468" s="311">
        <f t="shared" ca="1" si="205"/>
        <v>0</v>
      </c>
      <c r="V468" s="306">
        <f t="shared" ca="1" si="206"/>
        <v>1.22537620371669</v>
      </c>
      <c r="W468" s="304">
        <f t="shared" ca="1" si="207"/>
        <v>42.889499613996499</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1.3344955463080304</v>
      </c>
      <c r="AH468" s="304">
        <f t="shared" ca="1" si="231"/>
        <v>-8.437801845815958</v>
      </c>
    </row>
    <row r="469" spans="1:34" x14ac:dyDescent="0.2">
      <c r="A469" s="347">
        <f t="shared" ca="1" si="209"/>
        <v>1E-4</v>
      </c>
      <c r="B469" s="304">
        <f t="shared" ca="1" si="210"/>
        <v>33.50860000000047</v>
      </c>
      <c r="D469" s="306">
        <f t="shared" ca="1" si="211"/>
        <v>-0.7390526929294523</v>
      </c>
      <c r="E469" s="307">
        <f t="shared" ca="1" si="212"/>
        <v>-1.4045964695419304</v>
      </c>
      <c r="F469" s="304">
        <f t="shared" ca="1" si="213"/>
        <v>1.5871641771335221</v>
      </c>
      <c r="G469" s="306">
        <f t="shared" ca="1" si="214"/>
        <v>9.3514757325398108</v>
      </c>
      <c r="H469" s="307">
        <f t="shared" ca="1" si="215"/>
        <v>-106.35730428963895</v>
      </c>
      <c r="I469" s="304">
        <f t="shared" ca="1" si="216"/>
        <v>106.76762746326777</v>
      </c>
      <c r="J469" s="306">
        <f t="shared" ca="1" si="217"/>
        <v>737.71243752511418</v>
      </c>
      <c r="K469" s="307">
        <f t="shared" ca="1" si="218"/>
        <v>-3.0812149766606383</v>
      </c>
      <c r="L469" s="304">
        <f t="shared" ca="1" si="203"/>
        <v>737.71887217623612</v>
      </c>
      <c r="M469" s="306">
        <f t="shared" ca="1" si="219"/>
        <v>-1.4830967676224469</v>
      </c>
      <c r="N469" s="304">
        <f t="shared" ca="1" si="220"/>
        <v>-84.975185394260805</v>
      </c>
      <c r="P469" s="310">
        <f t="shared" ca="1" si="221"/>
        <v>23</v>
      </c>
      <c r="Q469" s="304">
        <f t="shared" ca="1" si="222"/>
        <v>0</v>
      </c>
      <c r="R469" s="306">
        <f t="shared" ca="1" si="223"/>
        <v>0</v>
      </c>
      <c r="S469" s="307">
        <f t="shared" ca="1" si="224"/>
        <v>5.083000000000002</v>
      </c>
      <c r="T469" s="304">
        <f t="shared" ca="1" si="204"/>
        <v>49.86423000000002</v>
      </c>
      <c r="U469" s="311">
        <f t="shared" ca="1" si="205"/>
        <v>0</v>
      </c>
      <c r="V469" s="306">
        <f t="shared" ca="1" si="206"/>
        <v>1.2253775069936512</v>
      </c>
      <c r="W469" s="304">
        <f t="shared" ca="1" si="207"/>
        <v>42.889652443821213</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1.3344661705840863</v>
      </c>
      <c r="AH469" s="304">
        <f t="shared" ca="1" si="231"/>
        <v>-8.4378319130427855</v>
      </c>
    </row>
    <row r="470" spans="1:34" x14ac:dyDescent="0.2">
      <c r="A470" s="347">
        <f t="shared" ca="1" si="209"/>
        <v>1E-4</v>
      </c>
      <c r="B470" s="304">
        <f t="shared" ca="1" si="210"/>
        <v>33.508700000000474</v>
      </c>
      <c r="D470" s="306">
        <f t="shared" ca="1" si="211"/>
        <v>-0.73904856194994883</v>
      </c>
      <c r="E470" s="307">
        <f t="shared" ca="1" si="212"/>
        <v>-1.4045659234702956</v>
      </c>
      <c r="F470" s="304">
        <f t="shared" ca="1" si="213"/>
        <v>1.5871352211750112</v>
      </c>
      <c r="G470" s="306">
        <f t="shared" ca="1" si="214"/>
        <v>9.3514018276836151</v>
      </c>
      <c r="H470" s="307">
        <f t="shared" ca="1" si="215"/>
        <v>-106.35744474623129</v>
      </c>
      <c r="I470" s="304">
        <f t="shared" ca="1" si="216"/>
        <v>106.76776090698188</v>
      </c>
      <c r="J470" s="306">
        <f t="shared" ca="1" si="217"/>
        <v>737.71243752511418</v>
      </c>
      <c r="K470" s="307">
        <f t="shared" ca="1" si="218"/>
        <v>-3.0918507141124318</v>
      </c>
      <c r="L470" s="304">
        <f t="shared" ca="1" si="203"/>
        <v>737.71891667496493</v>
      </c>
      <c r="M470" s="306">
        <f t="shared" ca="1" si="219"/>
        <v>-1.4830975723880979</v>
      </c>
      <c r="N470" s="304">
        <f t="shared" ca="1" si="220"/>
        <v>-84.975231503936115</v>
      </c>
      <c r="P470" s="310">
        <f t="shared" ca="1" si="221"/>
        <v>23</v>
      </c>
      <c r="Q470" s="304">
        <f t="shared" ca="1" si="222"/>
        <v>0</v>
      </c>
      <c r="R470" s="306">
        <f t="shared" ca="1" si="223"/>
        <v>0</v>
      </c>
      <c r="S470" s="307">
        <f t="shared" ca="1" si="224"/>
        <v>5.083000000000002</v>
      </c>
      <c r="T470" s="304">
        <f t="shared" ca="1" si="204"/>
        <v>49.86423000000002</v>
      </c>
      <c r="U470" s="311">
        <f t="shared" ca="1" si="205"/>
        <v>0</v>
      </c>
      <c r="V470" s="306">
        <f t="shared" ca="1" si="206"/>
        <v>1.2253788102737198</v>
      </c>
      <c r="W470" s="304">
        <f t="shared" ca="1" si="207"/>
        <v>42.889805271756686</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1.3344367952183003</v>
      </c>
      <c r="AH470" s="304">
        <f t="shared" ca="1" si="231"/>
        <v>-8.4378619798979333</v>
      </c>
    </row>
    <row r="471" spans="1:34" x14ac:dyDescent="0.2">
      <c r="A471" s="347">
        <f t="shared" ca="1" si="209"/>
        <v>1E-4</v>
      </c>
      <c r="B471" s="304">
        <f t="shared" ca="1" si="210"/>
        <v>33.508800000000477</v>
      </c>
      <c r="D471" s="306">
        <f t="shared" ca="1" si="211"/>
        <v>-0.73904443095957151</v>
      </c>
      <c r="E471" s="307">
        <f t="shared" ca="1" si="212"/>
        <v>-1.4045353777763019</v>
      </c>
      <c r="F471" s="304">
        <f t="shared" ca="1" si="213"/>
        <v>1.5871062656160033</v>
      </c>
      <c r="G471" s="306">
        <f t="shared" ca="1" si="214"/>
        <v>9.35132792324052</v>
      </c>
      <c r="H471" s="307">
        <f t="shared" ca="1" si="215"/>
        <v>-106.35758519976908</v>
      </c>
      <c r="I471" s="304">
        <f t="shared" ca="1" si="216"/>
        <v>106.76789434775847</v>
      </c>
      <c r="J471" s="306">
        <f t="shared" ca="1" si="217"/>
        <v>737.71243752511418</v>
      </c>
      <c r="K471" s="307">
        <f t="shared" ca="1" si="218"/>
        <v>-3.102486465609732</v>
      </c>
      <c r="L471" s="304">
        <f t="shared" ca="1" si="203"/>
        <v>737.71896132708616</v>
      </c>
      <c r="M471" s="306">
        <f t="shared" ca="1" si="219"/>
        <v>-1.483098377145377</v>
      </c>
      <c r="N471" s="304">
        <f t="shared" ca="1" si="220"/>
        <v>-84.975277613131723</v>
      </c>
      <c r="P471" s="310">
        <f t="shared" ca="1" si="221"/>
        <v>23</v>
      </c>
      <c r="Q471" s="304">
        <f t="shared" ca="1" si="222"/>
        <v>0</v>
      </c>
      <c r="R471" s="306">
        <f t="shared" ca="1" si="223"/>
        <v>0</v>
      </c>
      <c r="S471" s="307">
        <f t="shared" ca="1" si="224"/>
        <v>5.083000000000002</v>
      </c>
      <c r="T471" s="304">
        <f t="shared" ca="1" si="204"/>
        <v>49.86423000000002</v>
      </c>
      <c r="U471" s="311">
        <f t="shared" ca="1" si="205"/>
        <v>0</v>
      </c>
      <c r="V471" s="306">
        <f t="shared" ca="1" si="206"/>
        <v>1.2253801135568956</v>
      </c>
      <c r="W471" s="304">
        <f t="shared" ca="1" si="207"/>
        <v>42.889958097802904</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1.3344074202106704</v>
      </c>
      <c r="AH471" s="304">
        <f t="shared" ca="1" si="231"/>
        <v>-8.4378920463814033</v>
      </c>
    </row>
    <row r="472" spans="1:34" x14ac:dyDescent="0.2">
      <c r="A472" s="347">
        <f t="shared" ca="1" si="209"/>
        <v>1E-4</v>
      </c>
      <c r="B472" s="304">
        <f t="shared" ca="1" si="210"/>
        <v>33.50890000000048</v>
      </c>
      <c r="D472" s="306">
        <f t="shared" ca="1" si="211"/>
        <v>-0.73904029995832488</v>
      </c>
      <c r="E472" s="307">
        <f t="shared" ca="1" si="212"/>
        <v>-1.4045048324599563</v>
      </c>
      <c r="F472" s="304">
        <f t="shared" ca="1" si="213"/>
        <v>1.5870773104565072</v>
      </c>
      <c r="G472" s="306">
        <f t="shared" ca="1" si="214"/>
        <v>9.3512540192105238</v>
      </c>
      <c r="H472" s="307">
        <f t="shared" ca="1" si="215"/>
        <v>-106.35772565025232</v>
      </c>
      <c r="I472" s="304">
        <f t="shared" ca="1" si="216"/>
        <v>106.76802778559761</v>
      </c>
      <c r="J472" s="306">
        <f t="shared" ca="1" si="217"/>
        <v>737.71243752511418</v>
      </c>
      <c r="K472" s="307">
        <f t="shared" ca="1" si="218"/>
        <v>-3.1131222311522331</v>
      </c>
      <c r="L472" s="304">
        <f t="shared" ca="1" si="203"/>
        <v>737.71900613260038</v>
      </c>
      <c r="M472" s="306">
        <f t="shared" ca="1" si="219"/>
        <v>-1.4830991818942845</v>
      </c>
      <c r="N472" s="304">
        <f t="shared" ca="1" si="220"/>
        <v>-84.975323721847701</v>
      </c>
      <c r="P472" s="310">
        <f t="shared" ca="1" si="221"/>
        <v>23</v>
      </c>
      <c r="Q472" s="304">
        <f t="shared" ca="1" si="222"/>
        <v>0</v>
      </c>
      <c r="R472" s="306">
        <f t="shared" ca="1" si="223"/>
        <v>0</v>
      </c>
      <c r="S472" s="307">
        <f t="shared" ca="1" si="224"/>
        <v>5.083000000000002</v>
      </c>
      <c r="T472" s="304">
        <f t="shared" ca="1" si="204"/>
        <v>49.86423000000002</v>
      </c>
      <c r="U472" s="311">
        <f t="shared" ca="1" si="205"/>
        <v>0</v>
      </c>
      <c r="V472" s="306">
        <f t="shared" ca="1" si="206"/>
        <v>1.2253814168431789</v>
      </c>
      <c r="W472" s="304">
        <f t="shared" ca="1" si="207"/>
        <v>42.890110921959902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1.3343780455612002</v>
      </c>
      <c r="AH472" s="304">
        <f t="shared" ca="1" si="231"/>
        <v>-8.4379221124931902</v>
      </c>
    </row>
    <row r="473" spans="1:34" x14ac:dyDescent="0.2">
      <c r="A473" s="347">
        <f t="shared" ca="1" si="209"/>
        <v>1E-4</v>
      </c>
      <c r="B473" s="304">
        <f t="shared" ca="1" si="210"/>
        <v>33.509000000000484</v>
      </c>
      <c r="D473" s="306">
        <f t="shared" ca="1" si="211"/>
        <v>-0.73903616894620794</v>
      </c>
      <c r="E473" s="307">
        <f t="shared" ca="1" si="212"/>
        <v>-1.4044742875212446</v>
      </c>
      <c r="F473" s="304">
        <f t="shared" ca="1" si="213"/>
        <v>1.5870483556965098</v>
      </c>
      <c r="G473" s="306">
        <f t="shared" ca="1" si="214"/>
        <v>9.35118011559363</v>
      </c>
      <c r="H473" s="307">
        <f t="shared" ca="1" si="215"/>
        <v>-106.35786609768107</v>
      </c>
      <c r="I473" s="304">
        <f t="shared" ca="1" si="216"/>
        <v>106.76816122049931</v>
      </c>
      <c r="J473" s="306">
        <f t="shared" ca="1" si="217"/>
        <v>737.71243752511418</v>
      </c>
      <c r="K473" s="307">
        <f t="shared" ca="1" si="218"/>
        <v>-3.1237580107396297</v>
      </c>
      <c r="L473" s="304">
        <f t="shared" ca="1" si="203"/>
        <v>737.71905109150816</v>
      </c>
      <c r="M473" s="306">
        <f t="shared" ca="1" si="219"/>
        <v>-1.4830999866348205</v>
      </c>
      <c r="N473" s="304">
        <f t="shared" ca="1" si="220"/>
        <v>-84.975369830084006</v>
      </c>
      <c r="P473" s="310">
        <f t="shared" ca="1" si="221"/>
        <v>23</v>
      </c>
      <c r="Q473" s="304">
        <f t="shared" ca="1" si="222"/>
        <v>0</v>
      </c>
      <c r="R473" s="306">
        <f t="shared" ca="1" si="223"/>
        <v>0</v>
      </c>
      <c r="S473" s="307">
        <f t="shared" ca="1" si="224"/>
        <v>5.083000000000002</v>
      </c>
      <c r="T473" s="304">
        <f t="shared" ca="1" si="204"/>
        <v>49.86423000000002</v>
      </c>
      <c r="U473" s="311">
        <f t="shared" ca="1" si="205"/>
        <v>0</v>
      </c>
      <c r="V473" s="306">
        <f t="shared" ca="1" si="206"/>
        <v>1.22538272013257</v>
      </c>
      <c r="W473" s="304">
        <f t="shared" ca="1" si="207"/>
        <v>42.890263744227688</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1.3343486712698827</v>
      </c>
      <c r="AH473" s="304">
        <f t="shared" ca="1" si="231"/>
        <v>-8.4379521782333047</v>
      </c>
    </row>
    <row r="474" spans="1:34" x14ac:dyDescent="0.2">
      <c r="A474" s="347">
        <f t="shared" ca="1" si="209"/>
        <v>1E-4</v>
      </c>
      <c r="B474" s="304">
        <f t="shared" ca="1" si="210"/>
        <v>33.509100000000487</v>
      </c>
      <c r="D474" s="306">
        <f t="shared" ca="1" si="211"/>
        <v>-0.73903203792322236</v>
      </c>
      <c r="E474" s="307">
        <f t="shared" ca="1" si="212"/>
        <v>-1.4044437429601739</v>
      </c>
      <c r="F474" s="304">
        <f t="shared" ca="1" si="213"/>
        <v>1.5870194013360184</v>
      </c>
      <c r="G474" s="306">
        <f t="shared" ca="1" si="214"/>
        <v>9.351106212389837</v>
      </c>
      <c r="H474" s="307">
        <f t="shared" ca="1" si="215"/>
        <v>-106.35800654205536</v>
      </c>
      <c r="I474" s="304">
        <f t="shared" ca="1" si="216"/>
        <v>106.76829465246361</v>
      </c>
      <c r="J474" s="306">
        <f t="shared" ca="1" si="217"/>
        <v>737.71243752511418</v>
      </c>
      <c r="K474" s="307">
        <f t="shared" ca="1" si="218"/>
        <v>-3.1343938043716166</v>
      </c>
      <c r="L474" s="304">
        <f t="shared" ca="1" si="203"/>
        <v>737.71909620380995</v>
      </c>
      <c r="M474" s="306">
        <f t="shared" ca="1" si="219"/>
        <v>-1.4831007913669851</v>
      </c>
      <c r="N474" s="304">
        <f t="shared" ca="1" si="220"/>
        <v>-84.975415937840694</v>
      </c>
      <c r="P474" s="310">
        <f t="shared" ca="1" si="221"/>
        <v>23</v>
      </c>
      <c r="Q474" s="304">
        <f t="shared" ca="1" si="222"/>
        <v>0</v>
      </c>
      <c r="R474" s="306">
        <f t="shared" ca="1" si="223"/>
        <v>0</v>
      </c>
      <c r="S474" s="307">
        <f t="shared" ca="1" si="224"/>
        <v>5.083000000000002</v>
      </c>
      <c r="T474" s="304">
        <f t="shared" ca="1" si="204"/>
        <v>49.86423000000002</v>
      </c>
      <c r="U474" s="311">
        <f t="shared" ca="1" si="205"/>
        <v>0</v>
      </c>
      <c r="V474" s="306">
        <f t="shared" ca="1" si="206"/>
        <v>1.2253840234250677</v>
      </c>
      <c r="W474" s="304">
        <f t="shared" ca="1" si="207"/>
        <v>42.890416564606241</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1.3343192973367159</v>
      </c>
      <c r="AH474" s="304">
        <f t="shared" ca="1" si="231"/>
        <v>-8.4379822436017449</v>
      </c>
    </row>
    <row r="475" spans="1:34" x14ac:dyDescent="0.2">
      <c r="A475" s="347">
        <f t="shared" ca="1" si="209"/>
        <v>1E-4</v>
      </c>
      <c r="B475" s="304">
        <f t="shared" ca="1" si="210"/>
        <v>33.50920000000049</v>
      </c>
      <c r="D475" s="306">
        <f t="shared" ca="1" si="211"/>
        <v>-0.73902790688936759</v>
      </c>
      <c r="E475" s="307">
        <f t="shared" ca="1" si="212"/>
        <v>-1.4044131987767425</v>
      </c>
      <c r="F475" s="304">
        <f t="shared" ca="1" si="213"/>
        <v>1.5869904473750314</v>
      </c>
      <c r="G475" s="306">
        <f t="shared" ca="1" si="214"/>
        <v>9.3510323095991481</v>
      </c>
      <c r="H475" s="307">
        <f t="shared" ca="1" si="215"/>
        <v>-106.35814698337524</v>
      </c>
      <c r="I475" s="304">
        <f t="shared" ca="1" si="216"/>
        <v>106.76842808149054</v>
      </c>
      <c r="J475" s="306">
        <f t="shared" ca="1" si="217"/>
        <v>737.71243752511418</v>
      </c>
      <c r="K475" s="307">
        <f t="shared" ca="1" si="218"/>
        <v>-3.145029612047888</v>
      </c>
      <c r="L475" s="304">
        <f t="shared" ca="1" si="203"/>
        <v>737.71914146950678</v>
      </c>
      <c r="M475" s="306">
        <f t="shared" ca="1" si="219"/>
        <v>-1.4831015960907785</v>
      </c>
      <c r="N475" s="304">
        <f t="shared" ca="1" si="220"/>
        <v>-84.975462045117723</v>
      </c>
      <c r="P475" s="310">
        <f t="shared" ca="1" si="221"/>
        <v>23</v>
      </c>
      <c r="Q475" s="304">
        <f t="shared" ca="1" si="222"/>
        <v>0</v>
      </c>
      <c r="R475" s="306">
        <f t="shared" ca="1" si="223"/>
        <v>0</v>
      </c>
      <c r="S475" s="307">
        <f t="shared" ca="1" si="224"/>
        <v>5.083000000000002</v>
      </c>
      <c r="T475" s="304">
        <f t="shared" ca="1" si="204"/>
        <v>49.86423000000002</v>
      </c>
      <c r="U475" s="311">
        <f t="shared" ca="1" si="205"/>
        <v>0</v>
      </c>
      <c r="V475" s="306">
        <f t="shared" ca="1" si="206"/>
        <v>1.2253853267206736</v>
      </c>
      <c r="W475" s="304">
        <f t="shared" ca="1" si="207"/>
        <v>42.89056938309561</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1.3342899237617054</v>
      </c>
      <c r="AH475" s="304">
        <f t="shared" ca="1" si="231"/>
        <v>-8.438012308598509</v>
      </c>
    </row>
    <row r="476" spans="1:34" x14ac:dyDescent="0.2">
      <c r="A476" s="347">
        <f t="shared" ca="1" si="209"/>
        <v>1E-4</v>
      </c>
      <c r="B476" s="304">
        <f t="shared" ca="1" si="210"/>
        <v>33.509300000000493</v>
      </c>
      <c r="D476" s="306">
        <f t="shared" ca="1" si="211"/>
        <v>-0.73902377584464607</v>
      </c>
      <c r="E476" s="307">
        <f t="shared" ca="1" si="212"/>
        <v>-1.4043826549709397</v>
      </c>
      <c r="F476" s="304">
        <f t="shared" ca="1" si="213"/>
        <v>1.5869614938135403</v>
      </c>
      <c r="G476" s="306">
        <f t="shared" ca="1" si="214"/>
        <v>9.3509584072215635</v>
      </c>
      <c r="H476" s="307">
        <f t="shared" ca="1" si="215"/>
        <v>-106.35828742164074</v>
      </c>
      <c r="I476" s="304">
        <f t="shared" ca="1" si="216"/>
        <v>106.76856150758017</v>
      </c>
      <c r="J476" s="306">
        <f t="shared" ca="1" si="217"/>
        <v>737.71243752511418</v>
      </c>
      <c r="K476" s="307">
        <f t="shared" ca="1" si="218"/>
        <v>-3.1556654337681387</v>
      </c>
      <c r="L476" s="304">
        <f t="shared" ca="1" si="203"/>
        <v>737.71918688859876</v>
      </c>
      <c r="M476" s="306">
        <f t="shared" ca="1" si="219"/>
        <v>-1.483102400806201</v>
      </c>
      <c r="N476" s="304">
        <f t="shared" ca="1" si="220"/>
        <v>-84.975508151915136</v>
      </c>
      <c r="P476" s="310">
        <f t="shared" ca="1" si="221"/>
        <v>23</v>
      </c>
      <c r="Q476" s="304">
        <f t="shared" ca="1" si="222"/>
        <v>0</v>
      </c>
      <c r="R476" s="306">
        <f t="shared" ca="1" si="223"/>
        <v>0</v>
      </c>
      <c r="S476" s="307">
        <f t="shared" ca="1" si="224"/>
        <v>5.083000000000002</v>
      </c>
      <c r="T476" s="304">
        <f t="shared" ca="1" si="204"/>
        <v>49.86423000000002</v>
      </c>
      <c r="U476" s="311">
        <f t="shared" ca="1" si="205"/>
        <v>0</v>
      </c>
      <c r="V476" s="306">
        <f t="shared" ca="1" si="206"/>
        <v>1.2253866300193863</v>
      </c>
      <c r="W476" s="304">
        <f t="shared" ca="1" si="207"/>
        <v>42.890722199695823</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1.3342605505448404</v>
      </c>
      <c r="AH476" s="304">
        <f t="shared" ca="1" si="231"/>
        <v>-8.4380423732236061</v>
      </c>
    </row>
    <row r="477" spans="1:34" x14ac:dyDescent="0.2">
      <c r="A477" s="347">
        <f t="shared" ca="1" si="209"/>
        <v>1E-4</v>
      </c>
      <c r="B477" s="304">
        <f t="shared" ca="1" si="210"/>
        <v>33.509400000000497</v>
      </c>
      <c r="D477" s="306">
        <f t="shared" ca="1" si="211"/>
        <v>-0.73901964478905646</v>
      </c>
      <c r="E477" s="307">
        <f t="shared" ca="1" si="212"/>
        <v>-1.404352111542762</v>
      </c>
      <c r="F477" s="304">
        <f t="shared" ca="1" si="213"/>
        <v>1.5869325406515418</v>
      </c>
      <c r="G477" s="306">
        <f t="shared" ca="1" si="214"/>
        <v>9.3508845052570848</v>
      </c>
      <c r="H477" s="307">
        <f t="shared" ca="1" si="215"/>
        <v>-106.35842785685189</v>
      </c>
      <c r="I477" s="304">
        <f t="shared" ca="1" si="216"/>
        <v>106.76869493073251</v>
      </c>
      <c r="J477" s="306">
        <f t="shared" ca="1" si="217"/>
        <v>737.71243752511418</v>
      </c>
      <c r="K477" s="307">
        <f t="shared" ca="1" si="218"/>
        <v>-3.1663012695320631</v>
      </c>
      <c r="L477" s="304">
        <f t="shared" ca="1" si="203"/>
        <v>737.71923246108668</v>
      </c>
      <c r="M477" s="306">
        <f t="shared" ca="1" si="219"/>
        <v>-1.4831032055132523</v>
      </c>
      <c r="N477" s="304">
        <f t="shared" ca="1" si="220"/>
        <v>-84.975554258232918</v>
      </c>
      <c r="P477" s="310">
        <f t="shared" ca="1" si="221"/>
        <v>23</v>
      </c>
      <c r="Q477" s="304">
        <f t="shared" ca="1" si="222"/>
        <v>0</v>
      </c>
      <c r="R477" s="306">
        <f t="shared" ca="1" si="223"/>
        <v>0</v>
      </c>
      <c r="S477" s="307">
        <f t="shared" ca="1" si="224"/>
        <v>5.083000000000002</v>
      </c>
      <c r="T477" s="304">
        <f t="shared" ca="1" si="204"/>
        <v>49.86423000000002</v>
      </c>
      <c r="U477" s="311">
        <f t="shared" ca="1" si="205"/>
        <v>0</v>
      </c>
      <c r="V477" s="306">
        <f t="shared" ca="1" si="206"/>
        <v>1.2253879333212061</v>
      </c>
      <c r="W477" s="304">
        <f t="shared" ca="1" si="207"/>
        <v>42.890875014406852</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1.3342311776861138</v>
      </c>
      <c r="AH477" s="304">
        <f t="shared" ca="1" si="231"/>
        <v>-8.4380724374770431</v>
      </c>
    </row>
    <row r="478" spans="1:34" x14ac:dyDescent="0.2">
      <c r="A478" s="347">
        <f t="shared" ca="1" si="209"/>
        <v>1E-4</v>
      </c>
      <c r="B478" s="304">
        <f t="shared" ca="1" si="210"/>
        <v>33.5095000000005</v>
      </c>
      <c r="D478" s="306">
        <f t="shared" ca="1" si="211"/>
        <v>-0.73901551372260321</v>
      </c>
      <c r="E478" s="307">
        <f t="shared" ca="1" si="212"/>
        <v>-1.4043215684922181</v>
      </c>
      <c r="F478" s="304">
        <f t="shared" ca="1" si="213"/>
        <v>1.5869035878890458</v>
      </c>
      <c r="G478" s="306">
        <f t="shared" ca="1" si="214"/>
        <v>9.3508106037057122</v>
      </c>
      <c r="H478" s="307">
        <f t="shared" ca="1" si="215"/>
        <v>-106.35856828900874</v>
      </c>
      <c r="I478" s="304">
        <f t="shared" ca="1" si="216"/>
        <v>106.7688283509476</v>
      </c>
      <c r="J478" s="306">
        <f t="shared" ca="1" si="217"/>
        <v>737.71243752511418</v>
      </c>
      <c r="K478" s="307">
        <f t="shared" ca="1" si="218"/>
        <v>-3.1769371193393563</v>
      </c>
      <c r="L478" s="304">
        <f t="shared" ca="1" si="203"/>
        <v>737.71927818697111</v>
      </c>
      <c r="M478" s="306">
        <f t="shared" ca="1" si="219"/>
        <v>-1.4831040102119328</v>
      </c>
      <c r="N478" s="304">
        <f t="shared" ca="1" si="220"/>
        <v>-84.975600364071099</v>
      </c>
      <c r="P478" s="310">
        <f t="shared" ca="1" si="221"/>
        <v>23</v>
      </c>
      <c r="Q478" s="304">
        <f t="shared" ca="1" si="222"/>
        <v>0</v>
      </c>
      <c r="R478" s="306">
        <f t="shared" ca="1" si="223"/>
        <v>0</v>
      </c>
      <c r="S478" s="307">
        <f t="shared" ca="1" si="224"/>
        <v>5.083000000000002</v>
      </c>
      <c r="T478" s="304">
        <f t="shared" ca="1" si="204"/>
        <v>49.86423000000002</v>
      </c>
      <c r="U478" s="311">
        <f t="shared" ca="1" si="205"/>
        <v>0</v>
      </c>
      <c r="V478" s="306">
        <f t="shared" ca="1" si="206"/>
        <v>1.2253892366261334</v>
      </c>
      <c r="W478" s="304">
        <f t="shared" ca="1" si="207"/>
        <v>42.891027827228733</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1.334201805185538</v>
      </c>
      <c r="AH478" s="304">
        <f t="shared" ca="1" si="231"/>
        <v>-8.4381025013588111</v>
      </c>
    </row>
    <row r="479" spans="1:34" x14ac:dyDescent="0.2">
      <c r="A479" s="347">
        <f t="shared" ca="1" si="209"/>
        <v>1E-4</v>
      </c>
      <c r="B479" s="304">
        <f t="shared" ca="1" si="210"/>
        <v>33.509600000000503</v>
      </c>
      <c r="D479" s="306">
        <f t="shared" ca="1" si="211"/>
        <v>-0.73901138264528343</v>
      </c>
      <c r="E479" s="307">
        <f t="shared" ca="1" si="212"/>
        <v>-1.4042910258192958</v>
      </c>
      <c r="F479" s="304">
        <f t="shared" ca="1" si="213"/>
        <v>1.5868746355260404</v>
      </c>
      <c r="G479" s="306">
        <f t="shared" ca="1" si="214"/>
        <v>9.3507367025674473</v>
      </c>
      <c r="H479" s="307">
        <f t="shared" ca="1" si="215"/>
        <v>-106.35870871811133</v>
      </c>
      <c r="I479" s="304">
        <f t="shared" ca="1" si="216"/>
        <v>106.76896176822547</v>
      </c>
      <c r="J479" s="306">
        <f t="shared" ca="1" si="217"/>
        <v>737.71243752511418</v>
      </c>
      <c r="K479" s="307">
        <f t="shared" ca="1" si="218"/>
        <v>-3.1875729831897122</v>
      </c>
      <c r="L479" s="304">
        <f t="shared" ca="1" si="203"/>
        <v>737.71932406625263</v>
      </c>
      <c r="M479" s="306">
        <f t="shared" ca="1" si="219"/>
        <v>-1.4831048149022426</v>
      </c>
      <c r="N479" s="304">
        <f t="shared" ca="1" si="220"/>
        <v>-84.975646469429662</v>
      </c>
      <c r="P479" s="310">
        <f t="shared" ca="1" si="221"/>
        <v>23</v>
      </c>
      <c r="Q479" s="304">
        <f t="shared" ca="1" si="222"/>
        <v>0</v>
      </c>
      <c r="R479" s="306">
        <f t="shared" ca="1" si="223"/>
        <v>0</v>
      </c>
      <c r="S479" s="307">
        <f t="shared" ca="1" si="224"/>
        <v>5.083000000000002</v>
      </c>
      <c r="T479" s="304">
        <f t="shared" ca="1" si="204"/>
        <v>49.86423000000002</v>
      </c>
      <c r="U479" s="311">
        <f t="shared" ca="1" si="205"/>
        <v>0</v>
      </c>
      <c r="V479" s="306">
        <f t="shared" ca="1" si="206"/>
        <v>1.2253905399341678</v>
      </c>
      <c r="W479" s="304">
        <f t="shared" ca="1" si="207"/>
        <v>42.891180638161458</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1.3341724330431006</v>
      </c>
      <c r="AH479" s="304">
        <f t="shared" ca="1" si="231"/>
        <v>-8.4381325648689192</v>
      </c>
    </row>
    <row r="480" spans="1:34" x14ac:dyDescent="0.2">
      <c r="A480" s="347">
        <f t="shared" ca="1" si="209"/>
        <v>1E-4</v>
      </c>
      <c r="B480" s="304">
        <f t="shared" ca="1" si="210"/>
        <v>33.509700000000507</v>
      </c>
      <c r="D480" s="306">
        <f t="shared" ca="1" si="211"/>
        <v>-0.73900725155710034</v>
      </c>
      <c r="E480" s="307">
        <f t="shared" ca="1" si="212"/>
        <v>-1.4042604835240002</v>
      </c>
      <c r="F480" s="304">
        <f t="shared" ca="1" si="213"/>
        <v>1.5868456835625315</v>
      </c>
      <c r="G480" s="306">
        <f t="shared" ca="1" si="214"/>
        <v>9.3506628018422919</v>
      </c>
      <c r="H480" s="307">
        <f t="shared" ca="1" si="215"/>
        <v>-106.35884914415968</v>
      </c>
      <c r="I480" s="304">
        <f t="shared" ca="1" si="216"/>
        <v>106.76909518256616</v>
      </c>
      <c r="J480" s="306">
        <f t="shared" ca="1" si="217"/>
        <v>737.71243752511418</v>
      </c>
      <c r="K480" s="307">
        <f t="shared" ca="1" si="218"/>
        <v>-3.1982088610828256</v>
      </c>
      <c r="L480" s="304">
        <f t="shared" ca="1" si="203"/>
        <v>737.71937009893168</v>
      </c>
      <c r="M480" s="306">
        <f t="shared" ca="1" si="219"/>
        <v>-1.4831056195841816</v>
      </c>
      <c r="N480" s="304">
        <f t="shared" ca="1" si="220"/>
        <v>-84.975692574308624</v>
      </c>
      <c r="P480" s="310">
        <f t="shared" ca="1" si="221"/>
        <v>23</v>
      </c>
      <c r="Q480" s="304">
        <f t="shared" ca="1" si="222"/>
        <v>0</v>
      </c>
      <c r="R480" s="306">
        <f t="shared" ca="1" si="223"/>
        <v>0</v>
      </c>
      <c r="S480" s="307">
        <f t="shared" ca="1" si="224"/>
        <v>5.083000000000002</v>
      </c>
      <c r="T480" s="304">
        <f t="shared" ca="1" si="204"/>
        <v>49.86423000000002</v>
      </c>
      <c r="U480" s="311">
        <f t="shared" ca="1" si="205"/>
        <v>0</v>
      </c>
      <c r="V480" s="306">
        <f t="shared" ca="1" si="206"/>
        <v>1.2253918432453097</v>
      </c>
      <c r="W480" s="304">
        <f t="shared" ca="1" si="207"/>
        <v>42.891333447205078</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1.3341430612588052</v>
      </c>
      <c r="AH480" s="304">
        <f t="shared" ca="1" si="231"/>
        <v>-8.4381626280073654</v>
      </c>
    </row>
    <row r="481" spans="1:34" x14ac:dyDescent="0.2">
      <c r="A481" s="347">
        <f t="shared" ca="1" si="209"/>
        <v>1E-4</v>
      </c>
      <c r="B481" s="304">
        <f t="shared" ca="1" si="210"/>
        <v>33.50980000000051</v>
      </c>
      <c r="D481" s="306">
        <f t="shared" ca="1" si="211"/>
        <v>-0.73900312045805439</v>
      </c>
      <c r="E481" s="307">
        <f t="shared" ca="1" si="212"/>
        <v>-1.4042299416063191</v>
      </c>
      <c r="F481" s="304">
        <f t="shared" ca="1" si="213"/>
        <v>1.5868167319985091</v>
      </c>
      <c r="G481" s="306">
        <f t="shared" ca="1" si="214"/>
        <v>9.3505889015302461</v>
      </c>
      <c r="H481" s="307">
        <f t="shared" ca="1" si="215"/>
        <v>-106.35898956715384</v>
      </c>
      <c r="I481" s="304">
        <f t="shared" ca="1" si="216"/>
        <v>106.76922859396971</v>
      </c>
      <c r="J481" s="306">
        <f t="shared" ca="1" si="217"/>
        <v>737.71243752511418</v>
      </c>
      <c r="K481" s="307">
        <f t="shared" ca="1" si="218"/>
        <v>-3.2088447530183912</v>
      </c>
      <c r="L481" s="304">
        <f t="shared" ca="1" si="203"/>
        <v>737.71941628500906</v>
      </c>
      <c r="M481" s="306">
        <f t="shared" ca="1" si="219"/>
        <v>-1.4831064242577501</v>
      </c>
      <c r="N481" s="304">
        <f t="shared" ca="1" si="220"/>
        <v>-84.975738678707984</v>
      </c>
      <c r="P481" s="310">
        <f t="shared" ca="1" si="221"/>
        <v>23</v>
      </c>
      <c r="Q481" s="304">
        <f t="shared" ca="1" si="222"/>
        <v>0</v>
      </c>
      <c r="R481" s="306">
        <f t="shared" ca="1" si="223"/>
        <v>0</v>
      </c>
      <c r="S481" s="307">
        <f t="shared" ca="1" si="224"/>
        <v>5.083000000000002</v>
      </c>
      <c r="T481" s="304">
        <f t="shared" ca="1" si="204"/>
        <v>49.86423000000002</v>
      </c>
      <c r="U481" s="311">
        <f t="shared" ca="1" si="205"/>
        <v>0</v>
      </c>
      <c r="V481" s="306">
        <f t="shared" ca="1" si="206"/>
        <v>1.2253931465595587</v>
      </c>
      <c r="W481" s="304">
        <f t="shared" ca="1" si="207"/>
        <v>42.891486254359592</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1.3341136898326429</v>
      </c>
      <c r="AH481" s="304">
        <f t="shared" ca="1" si="231"/>
        <v>-8.4381926907741605</v>
      </c>
    </row>
    <row r="482" spans="1:34" x14ac:dyDescent="0.2">
      <c r="A482" s="347">
        <f t="shared" ca="1" si="209"/>
        <v>1E-4</v>
      </c>
      <c r="B482" s="304">
        <f t="shared" ca="1" si="210"/>
        <v>33.509900000000513</v>
      </c>
      <c r="D482" s="306">
        <f t="shared" ca="1" si="211"/>
        <v>-0.73899898934814778</v>
      </c>
      <c r="E482" s="307">
        <f t="shared" ca="1" si="212"/>
        <v>-1.4041994000662523</v>
      </c>
      <c r="F482" s="304">
        <f t="shared" ca="1" si="213"/>
        <v>1.5867877808339736</v>
      </c>
      <c r="G482" s="306">
        <f t="shared" ca="1" si="214"/>
        <v>9.3505150016313117</v>
      </c>
      <c r="H482" s="307">
        <f t="shared" ca="1" si="215"/>
        <v>-106.35912998709385</v>
      </c>
      <c r="I482" s="304">
        <f t="shared" ca="1" si="216"/>
        <v>106.76936200243617</v>
      </c>
      <c r="J482" s="306">
        <f t="shared" ca="1" si="217"/>
        <v>737.71243752511418</v>
      </c>
      <c r="K482" s="307">
        <f t="shared" ca="1" si="218"/>
        <v>-3.2194806589961038</v>
      </c>
      <c r="L482" s="304">
        <f t="shared" ca="1" si="203"/>
        <v>737.71946262448512</v>
      </c>
      <c r="M482" s="306">
        <f t="shared" ca="1" si="219"/>
        <v>-1.4831072289229483</v>
      </c>
      <c r="N482" s="304">
        <f t="shared" ca="1" si="220"/>
        <v>-84.975784782627755</v>
      </c>
      <c r="P482" s="310">
        <f t="shared" ca="1" si="221"/>
        <v>23</v>
      </c>
      <c r="Q482" s="304">
        <f t="shared" ca="1" si="222"/>
        <v>0</v>
      </c>
      <c r="R482" s="306">
        <f t="shared" ca="1" si="223"/>
        <v>0</v>
      </c>
      <c r="S482" s="307">
        <f t="shared" ca="1" si="224"/>
        <v>5.083000000000002</v>
      </c>
      <c r="T482" s="304">
        <f t="shared" ca="1" si="204"/>
        <v>49.86423000000002</v>
      </c>
      <c r="U482" s="311">
        <f t="shared" ca="1" si="205"/>
        <v>0</v>
      </c>
      <c r="V482" s="306">
        <f t="shared" ca="1" si="206"/>
        <v>1.2253944498769149</v>
      </c>
      <c r="W482" s="304">
        <f t="shared" ca="1" si="207"/>
        <v>42.891639059625</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1.3340843187646119</v>
      </c>
      <c r="AH482" s="304">
        <f t="shared" ca="1" si="231"/>
        <v>-8.4382227531693044</v>
      </c>
    </row>
    <row r="483" spans="1:34" x14ac:dyDescent="0.2">
      <c r="A483" s="347">
        <f t="shared" ca="1" si="209"/>
        <v>1E-4</v>
      </c>
      <c r="B483" s="304">
        <f t="shared" ca="1" si="210"/>
        <v>33.510000000000517</v>
      </c>
      <c r="D483" s="306">
        <f t="shared" ca="1" si="211"/>
        <v>-0.73899485822737787</v>
      </c>
      <c r="E483" s="307">
        <f t="shared" ca="1" si="212"/>
        <v>-1.4041688589038017</v>
      </c>
      <c r="F483" s="304">
        <f t="shared" ca="1" si="213"/>
        <v>1.5867588300689259</v>
      </c>
      <c r="G483" s="306">
        <f t="shared" ca="1" si="214"/>
        <v>9.3504411021454885</v>
      </c>
      <c r="H483" s="307">
        <f t="shared" ca="1" si="215"/>
        <v>-106.35927040397974</v>
      </c>
      <c r="I483" s="304">
        <f t="shared" ca="1" si="216"/>
        <v>106.76949540796554</v>
      </c>
      <c r="J483" s="306">
        <f t="shared" ca="1" si="217"/>
        <v>737.71243752511418</v>
      </c>
      <c r="K483" s="307">
        <f t="shared" ca="1" si="218"/>
        <v>-3.2301165790156574</v>
      </c>
      <c r="L483" s="304">
        <f t="shared" ca="1" si="203"/>
        <v>737.71950911736053</v>
      </c>
      <c r="M483" s="306">
        <f t="shared" ca="1" si="219"/>
        <v>-1.4831080335797762</v>
      </c>
      <c r="N483" s="304">
        <f t="shared" ca="1" si="220"/>
        <v>-84.975830886067953</v>
      </c>
      <c r="P483" s="310">
        <f t="shared" ca="1" si="221"/>
        <v>23</v>
      </c>
      <c r="Q483" s="304">
        <f t="shared" ca="1" si="222"/>
        <v>0</v>
      </c>
      <c r="R483" s="306">
        <f t="shared" ca="1" si="223"/>
        <v>0</v>
      </c>
      <c r="S483" s="307">
        <f t="shared" ca="1" si="224"/>
        <v>5.083000000000002</v>
      </c>
      <c r="T483" s="304">
        <f t="shared" ca="1" si="204"/>
        <v>49.86423000000002</v>
      </c>
      <c r="U483" s="311">
        <f t="shared" ca="1" si="205"/>
        <v>0</v>
      </c>
      <c r="V483" s="306">
        <f t="shared" ca="1" si="206"/>
        <v>1.2253957531973778</v>
      </c>
      <c r="W483" s="304">
        <f t="shared" ca="1" si="207"/>
        <v>42.891791863001302</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1.3340549480547157</v>
      </c>
      <c r="AH483" s="304">
        <f t="shared" ca="1" si="231"/>
        <v>-8.4382528151927954</v>
      </c>
    </row>
    <row r="484" spans="1:34" x14ac:dyDescent="0.2">
      <c r="A484" s="347">
        <f t="shared" ca="1" si="209"/>
        <v>1E-4</v>
      </c>
      <c r="B484" s="304">
        <f t="shared" ca="1" si="210"/>
        <v>33.51010000000052</v>
      </c>
      <c r="D484" s="306">
        <f t="shared" ca="1" si="211"/>
        <v>-0.73899072709574865</v>
      </c>
      <c r="E484" s="307">
        <f t="shared" ca="1" si="212"/>
        <v>-1.4041383181189637</v>
      </c>
      <c r="F484" s="304">
        <f t="shared" ca="1" si="213"/>
        <v>1.5867298797033651</v>
      </c>
      <c r="G484" s="306">
        <f t="shared" ca="1" si="214"/>
        <v>9.3503672030727785</v>
      </c>
      <c r="H484" s="307">
        <f t="shared" ca="1" si="215"/>
        <v>-106.35941081781155</v>
      </c>
      <c r="I484" s="304">
        <f t="shared" ca="1" si="216"/>
        <v>106.76962881055786</v>
      </c>
      <c r="J484" s="306">
        <f t="shared" ca="1" si="217"/>
        <v>737.71243752511418</v>
      </c>
      <c r="K484" s="307">
        <f t="shared" ca="1" si="218"/>
        <v>-3.2407525130767469</v>
      </c>
      <c r="L484" s="304">
        <f t="shared" ca="1" si="203"/>
        <v>737.71955576363598</v>
      </c>
      <c r="M484" s="306">
        <f t="shared" ca="1" si="219"/>
        <v>-1.483108838228234</v>
      </c>
      <c r="N484" s="304">
        <f t="shared" ca="1" si="220"/>
        <v>-84.975876989028578</v>
      </c>
      <c r="P484" s="310">
        <f t="shared" ca="1" si="221"/>
        <v>23</v>
      </c>
      <c r="Q484" s="304">
        <f t="shared" ca="1" si="222"/>
        <v>0</v>
      </c>
      <c r="R484" s="306">
        <f t="shared" ca="1" si="223"/>
        <v>0</v>
      </c>
      <c r="S484" s="307">
        <f t="shared" ca="1" si="224"/>
        <v>5.083000000000002</v>
      </c>
      <c r="T484" s="304">
        <f t="shared" ca="1" si="204"/>
        <v>49.86423000000002</v>
      </c>
      <c r="U484" s="311">
        <f t="shared" ca="1" si="205"/>
        <v>0</v>
      </c>
      <c r="V484" s="306">
        <f t="shared" ca="1" si="206"/>
        <v>1.2253970565209478</v>
      </c>
      <c r="W484" s="304">
        <f t="shared" ca="1" si="207"/>
        <v>42.891944664488506</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1.3340255777029491</v>
      </c>
      <c r="AH484" s="304">
        <f t="shared" ca="1" si="231"/>
        <v>-8.438282876844637</v>
      </c>
    </row>
    <row r="485" spans="1:34" x14ac:dyDescent="0.2">
      <c r="A485" s="347">
        <f t="shared" ca="1" si="209"/>
        <v>1E-4</v>
      </c>
      <c r="B485" s="304">
        <f t="shared" ca="1" si="210"/>
        <v>33.510200000000523</v>
      </c>
      <c r="D485" s="306">
        <f t="shared" ca="1" si="211"/>
        <v>-0.73898659595325777</v>
      </c>
      <c r="E485" s="307">
        <f t="shared" ca="1" si="212"/>
        <v>-1.4041077777117419</v>
      </c>
      <c r="F485" s="304">
        <f t="shared" ca="1" si="213"/>
        <v>1.5867009297372929</v>
      </c>
      <c r="G485" s="306">
        <f t="shared" ca="1" si="214"/>
        <v>9.3502933044131833</v>
      </c>
      <c r="H485" s="307">
        <f t="shared" ca="1" si="215"/>
        <v>-106.35955122858932</v>
      </c>
      <c r="I485" s="304">
        <f t="shared" ca="1" si="216"/>
        <v>106.7697622102132</v>
      </c>
      <c r="J485" s="306">
        <f t="shared" ca="1" si="217"/>
        <v>737.71243752511418</v>
      </c>
      <c r="K485" s="307">
        <f t="shared" ca="1" si="218"/>
        <v>-3.2513884611790669</v>
      </c>
      <c r="L485" s="304">
        <f t="shared" ca="1" si="203"/>
        <v>737.71960256331204</v>
      </c>
      <c r="M485" s="306">
        <f t="shared" ca="1" si="219"/>
        <v>-1.4831096428683217</v>
      </c>
      <c r="N485" s="304">
        <f t="shared" ca="1" si="220"/>
        <v>-84.975923091509628</v>
      </c>
      <c r="P485" s="310">
        <f t="shared" ca="1" si="221"/>
        <v>23</v>
      </c>
      <c r="Q485" s="304">
        <f t="shared" ca="1" si="222"/>
        <v>0</v>
      </c>
      <c r="R485" s="306">
        <f t="shared" ca="1" si="223"/>
        <v>0</v>
      </c>
      <c r="S485" s="307">
        <f t="shared" ca="1" si="224"/>
        <v>5.083000000000002</v>
      </c>
      <c r="T485" s="304">
        <f t="shared" ca="1" si="204"/>
        <v>49.86423000000002</v>
      </c>
      <c r="U485" s="311">
        <f t="shared" ca="1" si="205"/>
        <v>0</v>
      </c>
      <c r="V485" s="306">
        <f t="shared" ca="1" si="206"/>
        <v>1.2253983598476252</v>
      </c>
      <c r="W485" s="304">
        <f t="shared" ca="1" si="207"/>
        <v>42.892097464086689</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1.333996207709319</v>
      </c>
      <c r="AH485" s="304">
        <f t="shared" ca="1" si="231"/>
        <v>-8.4383129381248256</v>
      </c>
    </row>
    <row r="486" spans="1:34" x14ac:dyDescent="0.2">
      <c r="A486" s="347">
        <f t="shared" ca="1" si="209"/>
        <v>1E-4</v>
      </c>
      <c r="B486" s="304">
        <f t="shared" ca="1" si="210"/>
        <v>33.510300000000527</v>
      </c>
      <c r="D486" s="306">
        <f t="shared" ca="1" si="211"/>
        <v>-0.73898246479991037</v>
      </c>
      <c r="E486" s="307">
        <f t="shared" ca="1" si="212"/>
        <v>-1.4040772376821167</v>
      </c>
      <c r="F486" s="304">
        <f t="shared" ca="1" si="213"/>
        <v>1.5866719801706948</v>
      </c>
      <c r="G486" s="306">
        <f t="shared" ca="1" si="214"/>
        <v>9.350219406166703</v>
      </c>
      <c r="H486" s="307">
        <f t="shared" ca="1" si="215"/>
        <v>-106.35969163631309</v>
      </c>
      <c r="I486" s="304">
        <f t="shared" ca="1" si="216"/>
        <v>106.76989560693157</v>
      </c>
      <c r="J486" s="306">
        <f t="shared" ca="1" si="217"/>
        <v>737.71243752511418</v>
      </c>
      <c r="K486" s="307">
        <f t="shared" ca="1" si="218"/>
        <v>-3.2620244233223121</v>
      </c>
      <c r="L486" s="304">
        <f t="shared" ca="1" si="203"/>
        <v>737.71964951638904</v>
      </c>
      <c r="M486" s="306">
        <f t="shared" ca="1" si="219"/>
        <v>-1.4831104475000394</v>
      </c>
      <c r="N486" s="304">
        <f t="shared" ca="1" si="220"/>
        <v>-84.975969193511119</v>
      </c>
      <c r="P486" s="310">
        <f t="shared" ca="1" si="221"/>
        <v>23</v>
      </c>
      <c r="Q486" s="304">
        <f t="shared" ca="1" si="222"/>
        <v>0</v>
      </c>
      <c r="R486" s="306">
        <f t="shared" ca="1" si="223"/>
        <v>0</v>
      </c>
      <c r="S486" s="307">
        <f t="shared" ca="1" si="224"/>
        <v>5.083000000000002</v>
      </c>
      <c r="T486" s="304">
        <f t="shared" ca="1" si="204"/>
        <v>49.86423000000002</v>
      </c>
      <c r="U486" s="311">
        <f t="shared" ca="1" si="205"/>
        <v>0</v>
      </c>
      <c r="V486" s="306">
        <f t="shared" ca="1" si="206"/>
        <v>1.2253996631774093</v>
      </c>
      <c r="W486" s="304">
        <f t="shared" ca="1" si="207"/>
        <v>42.892250261795795</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1.3339668380738026</v>
      </c>
      <c r="AH486" s="304">
        <f t="shared" ca="1" si="231"/>
        <v>-8.4383429990333809</v>
      </c>
    </row>
    <row r="487" spans="1:34" x14ac:dyDescent="0.2">
      <c r="A487" s="347">
        <f t="shared" ca="1" si="209"/>
        <v>1E-4</v>
      </c>
      <c r="B487" s="304">
        <f t="shared" ca="1" si="210"/>
        <v>33.51040000000053</v>
      </c>
      <c r="D487" s="306">
        <f t="shared" ca="1" si="211"/>
        <v>-0.73897833363570509</v>
      </c>
      <c r="E487" s="307">
        <f t="shared" ca="1" si="212"/>
        <v>-1.4040466980301023</v>
      </c>
      <c r="F487" s="304">
        <f t="shared" ca="1" si="213"/>
        <v>1.5866430310035831</v>
      </c>
      <c r="G487" s="306">
        <f t="shared" ca="1" si="214"/>
        <v>9.3501455083333394</v>
      </c>
      <c r="H487" s="307">
        <f t="shared" ca="1" si="215"/>
        <v>-106.35983204098289</v>
      </c>
      <c r="I487" s="304">
        <f t="shared" ca="1" si="216"/>
        <v>106.77002900071301</v>
      </c>
      <c r="J487" s="306">
        <f t="shared" ca="1" si="217"/>
        <v>737.71243752511418</v>
      </c>
      <c r="K487" s="307">
        <f t="shared" ca="1" si="218"/>
        <v>-3.2726603995061767</v>
      </c>
      <c r="L487" s="304">
        <f t="shared" ca="1" si="203"/>
        <v>737.71969662286767</v>
      </c>
      <c r="M487" s="306">
        <f t="shared" ca="1" si="219"/>
        <v>-1.4831112521233873</v>
      </c>
      <c r="N487" s="304">
        <f t="shared" ca="1" si="220"/>
        <v>-84.976015295033051</v>
      </c>
      <c r="P487" s="310">
        <f t="shared" ca="1" si="221"/>
        <v>23</v>
      </c>
      <c r="Q487" s="304">
        <f t="shared" ca="1" si="222"/>
        <v>0</v>
      </c>
      <c r="R487" s="306">
        <f t="shared" ca="1" si="223"/>
        <v>0</v>
      </c>
      <c r="S487" s="307">
        <f t="shared" ca="1" si="224"/>
        <v>5.083000000000002</v>
      </c>
      <c r="T487" s="304">
        <f t="shared" ca="1" si="204"/>
        <v>49.86423000000002</v>
      </c>
      <c r="U487" s="311">
        <f t="shared" ca="1" si="205"/>
        <v>0</v>
      </c>
      <c r="V487" s="306">
        <f t="shared" ca="1" si="206"/>
        <v>1.2254009665103007</v>
      </c>
      <c r="W487" s="304">
        <f t="shared" ca="1" si="207"/>
        <v>42.892403057615873</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1.3339374687964174</v>
      </c>
      <c r="AH487" s="304">
        <f t="shared" ca="1" si="231"/>
        <v>-8.4383730595702886</v>
      </c>
    </row>
    <row r="488" spans="1:34" x14ac:dyDescent="0.2">
      <c r="A488" s="347">
        <f t="shared" ca="1" si="209"/>
        <v>1E-4</v>
      </c>
      <c r="B488" s="304">
        <f t="shared" ca="1" si="210"/>
        <v>33.510500000000533</v>
      </c>
      <c r="D488" s="306">
        <f t="shared" ca="1" si="211"/>
        <v>-0.7389742024606426</v>
      </c>
      <c r="E488" s="307">
        <f t="shared" ca="1" si="212"/>
        <v>-1.4040161587556863</v>
      </c>
      <c r="F488" s="304">
        <f t="shared" ca="1" si="213"/>
        <v>1.5866140822359467</v>
      </c>
      <c r="G488" s="306">
        <f t="shared" ca="1" si="214"/>
        <v>9.3500716109130941</v>
      </c>
      <c r="H488" s="307">
        <f t="shared" ca="1" si="215"/>
        <v>-106.35997244259877</v>
      </c>
      <c r="I488" s="304">
        <f t="shared" ca="1" si="216"/>
        <v>106.77016239155756</v>
      </c>
      <c r="J488" s="306">
        <f t="shared" ca="1" si="217"/>
        <v>737.71243752511418</v>
      </c>
      <c r="K488" s="307">
        <f t="shared" ca="1" si="218"/>
        <v>-3.283296389730356</v>
      </c>
      <c r="L488" s="304">
        <f t="shared" ca="1" si="203"/>
        <v>737.71974388274862</v>
      </c>
      <c r="M488" s="306">
        <f t="shared" ca="1" si="219"/>
        <v>-1.4831120567383658</v>
      </c>
      <c r="N488" s="304">
        <f t="shared" ca="1" si="220"/>
        <v>-84.976061396075451</v>
      </c>
      <c r="P488" s="310">
        <f t="shared" ca="1" si="221"/>
        <v>23</v>
      </c>
      <c r="Q488" s="304">
        <f t="shared" ca="1" si="222"/>
        <v>0</v>
      </c>
      <c r="R488" s="306">
        <f t="shared" ca="1" si="223"/>
        <v>0</v>
      </c>
      <c r="S488" s="307">
        <f t="shared" ca="1" si="224"/>
        <v>5.083000000000002</v>
      </c>
      <c r="T488" s="304">
        <f t="shared" ca="1" si="204"/>
        <v>49.86423000000002</v>
      </c>
      <c r="U488" s="311">
        <f t="shared" ca="1" si="205"/>
        <v>0</v>
      </c>
      <c r="V488" s="306">
        <f t="shared" ca="1" si="206"/>
        <v>1.2254022698462987</v>
      </c>
      <c r="W488" s="304">
        <f t="shared" ca="1" si="207"/>
        <v>42.892555851546909</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1.3339080998771493</v>
      </c>
      <c r="AH488" s="304">
        <f t="shared" ca="1" si="231"/>
        <v>-8.4384031197355611</v>
      </c>
    </row>
    <row r="489" spans="1:34" x14ac:dyDescent="0.2">
      <c r="A489" s="347">
        <f t="shared" ca="1" si="209"/>
        <v>1E-4</v>
      </c>
      <c r="B489" s="304">
        <f t="shared" ca="1" si="210"/>
        <v>33.510600000000537</v>
      </c>
      <c r="D489" s="306">
        <f t="shared" ca="1" si="211"/>
        <v>-0.73897007127472258</v>
      </c>
      <c r="E489" s="307">
        <f t="shared" ca="1" si="212"/>
        <v>-1.403985619858874</v>
      </c>
      <c r="F489" s="304">
        <f t="shared" ca="1" si="213"/>
        <v>1.5865851338677908</v>
      </c>
      <c r="G489" s="306">
        <f t="shared" ca="1" si="214"/>
        <v>9.3499977139059673</v>
      </c>
      <c r="H489" s="307">
        <f t="shared" ca="1" si="215"/>
        <v>-106.36011284116076</v>
      </c>
      <c r="I489" s="304">
        <f t="shared" ca="1" si="216"/>
        <v>106.77029577946524</v>
      </c>
      <c r="J489" s="306">
        <f t="shared" ca="1" si="217"/>
        <v>737.71243752511418</v>
      </c>
      <c r="K489" s="307">
        <f t="shared" ca="1" si="218"/>
        <v>-3.293932393994544</v>
      </c>
      <c r="L489" s="304">
        <f t="shared" ca="1" si="203"/>
        <v>737.71979129603244</v>
      </c>
      <c r="M489" s="306">
        <f t="shared" ca="1" si="219"/>
        <v>-1.4831128613449744</v>
      </c>
      <c r="N489" s="304">
        <f t="shared" ca="1" si="220"/>
        <v>-84.976107496638292</v>
      </c>
      <c r="P489" s="310">
        <f t="shared" ca="1" si="221"/>
        <v>23</v>
      </c>
      <c r="Q489" s="304">
        <f t="shared" ca="1" si="222"/>
        <v>0</v>
      </c>
      <c r="R489" s="306">
        <f t="shared" ca="1" si="223"/>
        <v>0</v>
      </c>
      <c r="S489" s="307">
        <f t="shared" ca="1" si="224"/>
        <v>5.083000000000002</v>
      </c>
      <c r="T489" s="304">
        <f t="shared" ca="1" si="204"/>
        <v>49.86423000000002</v>
      </c>
      <c r="U489" s="311">
        <f t="shared" ca="1" si="205"/>
        <v>0</v>
      </c>
      <c r="V489" s="306">
        <f t="shared" ca="1" si="206"/>
        <v>1.2254035731854038</v>
      </c>
      <c r="W489" s="304">
        <f t="shared" ca="1" si="207"/>
        <v>42.892708643588932</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1.3338787313160054</v>
      </c>
      <c r="AH489" s="304">
        <f t="shared" ca="1" si="231"/>
        <v>-8.4384331795291931</v>
      </c>
    </row>
    <row r="490" spans="1:34" x14ac:dyDescent="0.2">
      <c r="A490" s="347">
        <f t="shared" ca="1" si="209"/>
        <v>1E-4</v>
      </c>
      <c r="B490" s="304">
        <f t="shared" ca="1" si="210"/>
        <v>33.51070000000054</v>
      </c>
      <c r="D490" s="306">
        <f t="shared" ca="1" si="211"/>
        <v>-0.73896594007794902</v>
      </c>
      <c r="E490" s="307">
        <f t="shared" ca="1" si="212"/>
        <v>-1.4039550813396566</v>
      </c>
      <c r="F490" s="304">
        <f t="shared" ca="1" si="213"/>
        <v>1.5865561858991091</v>
      </c>
      <c r="G490" s="306">
        <f t="shared" ca="1" si="214"/>
        <v>9.349923817311959</v>
      </c>
      <c r="H490" s="307">
        <f t="shared" ca="1" si="215"/>
        <v>-106.3602532366689</v>
      </c>
      <c r="I490" s="304">
        <f t="shared" ca="1" si="216"/>
        <v>106.77042916443614</v>
      </c>
      <c r="J490" s="306">
        <f t="shared" ca="1" si="217"/>
        <v>737.71243752511418</v>
      </c>
      <c r="K490" s="307">
        <f t="shared" ca="1" si="218"/>
        <v>-3.3045684122984356</v>
      </c>
      <c r="L490" s="304">
        <f t="shared" ca="1" si="203"/>
        <v>737.7198388627196</v>
      </c>
      <c r="M490" s="306">
        <f t="shared" ca="1" si="219"/>
        <v>-1.4831136659432138</v>
      </c>
      <c r="N490" s="304">
        <f t="shared" ca="1" si="220"/>
        <v>-84.976153596721616</v>
      </c>
      <c r="P490" s="310">
        <f t="shared" ca="1" si="221"/>
        <v>23</v>
      </c>
      <c r="Q490" s="304">
        <f t="shared" ca="1" si="222"/>
        <v>0</v>
      </c>
      <c r="R490" s="306">
        <f t="shared" ca="1" si="223"/>
        <v>0</v>
      </c>
      <c r="S490" s="307">
        <f t="shared" ca="1" si="224"/>
        <v>5.083000000000002</v>
      </c>
      <c r="T490" s="304">
        <f t="shared" ca="1" si="204"/>
        <v>49.86423000000002</v>
      </c>
      <c r="U490" s="311">
        <f t="shared" ca="1" si="205"/>
        <v>0</v>
      </c>
      <c r="V490" s="306">
        <f t="shared" ca="1" si="206"/>
        <v>1.225404876527616</v>
      </c>
      <c r="W490" s="304">
        <f t="shared" ca="1" si="207"/>
        <v>42.892861433741984</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1.3338493631129751</v>
      </c>
      <c r="AH490" s="304">
        <f t="shared" ca="1" si="231"/>
        <v>-8.4384632389511935</v>
      </c>
    </row>
    <row r="491" spans="1:34" x14ac:dyDescent="0.2">
      <c r="A491" s="347">
        <f t="shared" ca="1" si="209"/>
        <v>1E-4</v>
      </c>
      <c r="B491" s="304">
        <f t="shared" ca="1" si="210"/>
        <v>33.510800000000543</v>
      </c>
      <c r="D491" s="306">
        <f t="shared" ca="1" si="211"/>
        <v>-0.73896180887032059</v>
      </c>
      <c r="E491" s="307">
        <f t="shared" ca="1" si="212"/>
        <v>-1.4039245431980287</v>
      </c>
      <c r="F491" s="304">
        <f t="shared" ca="1" si="213"/>
        <v>1.5865272383298969</v>
      </c>
      <c r="G491" s="306">
        <f t="shared" ca="1" si="214"/>
        <v>9.3498499211310726</v>
      </c>
      <c r="H491" s="307">
        <f t="shared" ca="1" si="215"/>
        <v>-106.36039362912322</v>
      </c>
      <c r="I491" s="304">
        <f t="shared" ca="1" si="216"/>
        <v>106.77056254647022</v>
      </c>
      <c r="J491" s="306">
        <f t="shared" ca="1" si="217"/>
        <v>737.71243752511418</v>
      </c>
      <c r="K491" s="307">
        <f t="shared" ca="1" si="218"/>
        <v>-3.3152044446417253</v>
      </c>
      <c r="L491" s="304">
        <f t="shared" ca="1" si="203"/>
        <v>737.71988658281077</v>
      </c>
      <c r="M491" s="306">
        <f t="shared" ca="1" si="219"/>
        <v>-1.4831144705330837</v>
      </c>
      <c r="N491" s="304">
        <f t="shared" ca="1" si="220"/>
        <v>-84.976199696325395</v>
      </c>
      <c r="P491" s="310">
        <f t="shared" ca="1" si="221"/>
        <v>23</v>
      </c>
      <c r="Q491" s="304">
        <f t="shared" ca="1" si="222"/>
        <v>0</v>
      </c>
      <c r="R491" s="306">
        <f t="shared" ca="1" si="223"/>
        <v>0</v>
      </c>
      <c r="S491" s="307">
        <f t="shared" ca="1" si="224"/>
        <v>5.083000000000002</v>
      </c>
      <c r="T491" s="304">
        <f t="shared" ca="1" si="204"/>
        <v>49.86423000000002</v>
      </c>
      <c r="U491" s="311">
        <f t="shared" ca="1" si="205"/>
        <v>0</v>
      </c>
      <c r="V491" s="306">
        <f t="shared" ca="1" si="206"/>
        <v>1.2254061798729348</v>
      </c>
      <c r="W491" s="304">
        <f t="shared" ca="1" si="207"/>
        <v>42.893014222006016</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1.3338199952680547</v>
      </c>
      <c r="AH491" s="304">
        <f t="shared" ca="1" si="231"/>
        <v>-8.4384932980015677</v>
      </c>
    </row>
    <row r="492" spans="1:34" x14ac:dyDescent="0.2">
      <c r="A492" s="347">
        <f t="shared" ca="1" si="209"/>
        <v>1E-4</v>
      </c>
      <c r="B492" s="304">
        <f t="shared" ca="1" si="210"/>
        <v>33.510900000000547</v>
      </c>
      <c r="D492" s="306">
        <f t="shared" ca="1" si="211"/>
        <v>-0.73895767765183984</v>
      </c>
      <c r="E492" s="307">
        <f t="shared" ca="1" si="212"/>
        <v>-1.4038940054339992</v>
      </c>
      <c r="F492" s="304">
        <f t="shared" ca="1" si="213"/>
        <v>1.5864982911601633</v>
      </c>
      <c r="G492" s="306">
        <f t="shared" ca="1" si="214"/>
        <v>9.3497760253633082</v>
      </c>
      <c r="H492" s="307">
        <f t="shared" ca="1" si="215"/>
        <v>-106.36053401852377</v>
      </c>
      <c r="I492" s="304">
        <f t="shared" ca="1" si="216"/>
        <v>106.77069592556757</v>
      </c>
      <c r="J492" s="306">
        <f t="shared" ca="1" si="217"/>
        <v>737.71243752511418</v>
      </c>
      <c r="K492" s="307">
        <f t="shared" ca="1" si="218"/>
        <v>-3.3258404910241075</v>
      </c>
      <c r="L492" s="304">
        <f t="shared" ca="1" si="203"/>
        <v>737.71993445630653</v>
      </c>
      <c r="M492" s="306">
        <f t="shared" ca="1" si="219"/>
        <v>-1.4831152751145844</v>
      </c>
      <c r="N492" s="304">
        <f t="shared" ca="1" si="220"/>
        <v>-84.976245795449657</v>
      </c>
      <c r="P492" s="310">
        <f t="shared" ca="1" si="221"/>
        <v>23</v>
      </c>
      <c r="Q492" s="304">
        <f t="shared" ca="1" si="222"/>
        <v>0</v>
      </c>
      <c r="R492" s="306">
        <f t="shared" ca="1" si="223"/>
        <v>0</v>
      </c>
      <c r="S492" s="307">
        <f t="shared" ca="1" si="224"/>
        <v>5.083000000000002</v>
      </c>
      <c r="T492" s="304">
        <f t="shared" ca="1" si="204"/>
        <v>49.86423000000002</v>
      </c>
      <c r="U492" s="311">
        <f t="shared" ca="1" si="205"/>
        <v>0</v>
      </c>
      <c r="V492" s="306">
        <f t="shared" ca="1" si="206"/>
        <v>1.2254074832213602</v>
      </c>
      <c r="W492" s="304">
        <f t="shared" ca="1" si="207"/>
        <v>42.893167008381077</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1.333790627781255</v>
      </c>
      <c r="AH492" s="304">
        <f t="shared" ca="1" si="231"/>
        <v>-8.4385233566803066</v>
      </c>
    </row>
    <row r="493" spans="1:34" x14ac:dyDescent="0.2">
      <c r="A493" s="347">
        <f t="shared" ca="1" si="209"/>
        <v>1E-4</v>
      </c>
      <c r="B493" s="304">
        <f t="shared" ca="1" si="210"/>
        <v>33.51100000000055</v>
      </c>
      <c r="D493" s="306">
        <f t="shared" ca="1" si="211"/>
        <v>-0.73895354642250555</v>
      </c>
      <c r="E493" s="307">
        <f t="shared" ca="1" si="212"/>
        <v>-1.4038634680475575</v>
      </c>
      <c r="F493" s="304">
        <f t="shared" ca="1" si="213"/>
        <v>1.5864693443898981</v>
      </c>
      <c r="G493" s="306">
        <f t="shared" ca="1" si="214"/>
        <v>9.3497021300086658</v>
      </c>
      <c r="H493" s="307">
        <f t="shared" ca="1" si="215"/>
        <v>-106.36067440487057</v>
      </c>
      <c r="I493" s="304">
        <f t="shared" ca="1" si="216"/>
        <v>106.77082930172818</v>
      </c>
      <c r="J493" s="306">
        <f t="shared" ca="1" si="217"/>
        <v>737.71243752511418</v>
      </c>
      <c r="K493" s="307">
        <f t="shared" ca="1" si="218"/>
        <v>-3.3364765514452772</v>
      </c>
      <c r="L493" s="304">
        <f t="shared" ca="1" si="203"/>
        <v>737.71998248320733</v>
      </c>
      <c r="M493" s="306">
        <f t="shared" ca="1" si="219"/>
        <v>-1.4831160796877161</v>
      </c>
      <c r="N493" s="304">
        <f t="shared" ca="1" si="220"/>
        <v>-84.976291894094416</v>
      </c>
      <c r="P493" s="310">
        <f t="shared" ca="1" si="221"/>
        <v>23</v>
      </c>
      <c r="Q493" s="304">
        <f t="shared" ca="1" si="222"/>
        <v>0</v>
      </c>
      <c r="R493" s="306">
        <f t="shared" ca="1" si="223"/>
        <v>0</v>
      </c>
      <c r="S493" s="307">
        <f t="shared" ca="1" si="224"/>
        <v>5.083000000000002</v>
      </c>
      <c r="T493" s="304">
        <f t="shared" ca="1" si="204"/>
        <v>49.86423000000002</v>
      </c>
      <c r="U493" s="311">
        <f t="shared" ca="1" si="205"/>
        <v>0</v>
      </c>
      <c r="V493" s="306">
        <f t="shared" ca="1" si="206"/>
        <v>1.2254087865728929</v>
      </c>
      <c r="W493" s="304">
        <f t="shared" ca="1" si="207"/>
        <v>42.893319792867189</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1.3337612606525617</v>
      </c>
      <c r="AH493" s="304">
        <f t="shared" ca="1" si="231"/>
        <v>-8.4385534149874211</v>
      </c>
    </row>
    <row r="494" spans="1:34" x14ac:dyDescent="0.2">
      <c r="A494" s="347">
        <f t="shared" ca="1" si="209"/>
        <v>1E-4</v>
      </c>
      <c r="B494" s="304">
        <f t="shared" ca="1" si="210"/>
        <v>33.511100000000553</v>
      </c>
      <c r="D494" s="306">
        <f t="shared" ca="1" si="211"/>
        <v>-0.73894941518231994</v>
      </c>
      <c r="E494" s="307">
        <f t="shared" ca="1" si="212"/>
        <v>-1.4038329310386981</v>
      </c>
      <c r="F494" s="304">
        <f t="shared" ca="1" si="213"/>
        <v>1.5864403980190982</v>
      </c>
      <c r="G494" s="306">
        <f t="shared" ca="1" si="214"/>
        <v>9.3496282350671471</v>
      </c>
      <c r="H494" s="307">
        <f t="shared" ca="1" si="215"/>
        <v>-106.36081478816367</v>
      </c>
      <c r="I494" s="304">
        <f t="shared" ca="1" si="216"/>
        <v>106.77096267495212</v>
      </c>
      <c r="J494" s="306">
        <f t="shared" ca="1" si="217"/>
        <v>737.71243752511418</v>
      </c>
      <c r="K494" s="307">
        <f t="shared" ca="1" si="218"/>
        <v>-3.3471126259049289</v>
      </c>
      <c r="L494" s="304">
        <f t="shared" ca="1" si="203"/>
        <v>737.72003066351385</v>
      </c>
      <c r="M494" s="306">
        <f t="shared" ca="1" si="219"/>
        <v>-1.4831168842524789</v>
      </c>
      <c r="N494" s="304">
        <f t="shared" ca="1" si="220"/>
        <v>-84.976337992259673</v>
      </c>
      <c r="P494" s="310">
        <f t="shared" ca="1" si="221"/>
        <v>23</v>
      </c>
      <c r="Q494" s="304">
        <f t="shared" ca="1" si="222"/>
        <v>0</v>
      </c>
      <c r="R494" s="306">
        <f t="shared" ca="1" si="223"/>
        <v>0</v>
      </c>
      <c r="S494" s="307">
        <f t="shared" ca="1" si="224"/>
        <v>5.083000000000002</v>
      </c>
      <c r="T494" s="304">
        <f t="shared" ca="1" si="204"/>
        <v>49.86423000000002</v>
      </c>
      <c r="U494" s="311">
        <f t="shared" ca="1" si="205"/>
        <v>0</v>
      </c>
      <c r="V494" s="306">
        <f t="shared" ca="1" si="206"/>
        <v>1.2254100899275322</v>
      </c>
      <c r="W494" s="304">
        <f t="shared" ca="1" si="207"/>
        <v>42.893472575464315</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1.3337318938819767</v>
      </c>
      <c r="AH494" s="304">
        <f t="shared" ca="1" si="231"/>
        <v>-8.4385834729229146</v>
      </c>
    </row>
    <row r="495" spans="1:34" x14ac:dyDescent="0.2">
      <c r="A495" s="347">
        <f t="shared" ca="1" si="209"/>
        <v>1E-4</v>
      </c>
      <c r="B495" s="304">
        <f t="shared" ca="1" si="210"/>
        <v>33.511200000000557</v>
      </c>
      <c r="D495" s="306">
        <f t="shared" ca="1" si="211"/>
        <v>-0.738945283931282</v>
      </c>
      <c r="E495" s="307">
        <f t="shared" ca="1" si="212"/>
        <v>-1.40380239440743</v>
      </c>
      <c r="F495" s="304">
        <f t="shared" ca="1" si="213"/>
        <v>1.5864114520477708</v>
      </c>
      <c r="G495" s="306">
        <f t="shared" ca="1" si="214"/>
        <v>9.349554340538754</v>
      </c>
      <c r="H495" s="307">
        <f t="shared" ca="1" si="215"/>
        <v>-106.36095516840311</v>
      </c>
      <c r="I495" s="304">
        <f t="shared" ca="1" si="216"/>
        <v>106.77109604523943</v>
      </c>
      <c r="J495" s="306">
        <f t="shared" ca="1" si="217"/>
        <v>737.71243752511418</v>
      </c>
      <c r="K495" s="307">
        <f t="shared" ca="1" si="218"/>
        <v>-3.3577487144027574</v>
      </c>
      <c r="L495" s="304">
        <f t="shared" ca="1" si="203"/>
        <v>737.72007899722678</v>
      </c>
      <c r="M495" s="306">
        <f t="shared" ca="1" si="219"/>
        <v>-1.4831176888088726</v>
      </c>
      <c r="N495" s="304">
        <f t="shared" ca="1" si="220"/>
        <v>-84.976384089945412</v>
      </c>
      <c r="P495" s="310">
        <f t="shared" ca="1" si="221"/>
        <v>23</v>
      </c>
      <c r="Q495" s="304">
        <f t="shared" ca="1" si="222"/>
        <v>0</v>
      </c>
      <c r="R495" s="306">
        <f t="shared" ca="1" si="223"/>
        <v>0</v>
      </c>
      <c r="S495" s="307">
        <f t="shared" ca="1" si="224"/>
        <v>5.083000000000002</v>
      </c>
      <c r="T495" s="304">
        <f t="shared" ca="1" si="204"/>
        <v>49.86423000000002</v>
      </c>
      <c r="U495" s="311">
        <f t="shared" ca="1" si="205"/>
        <v>0</v>
      </c>
      <c r="V495" s="306">
        <f t="shared" ca="1" si="206"/>
        <v>1.2254113932852781</v>
      </c>
      <c r="W495" s="304">
        <f t="shared" ca="1" si="207"/>
        <v>42.893625356172535</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1.3337025274695034</v>
      </c>
      <c r="AH495" s="304">
        <f t="shared" ca="1" si="231"/>
        <v>-8.43861353048678</v>
      </c>
    </row>
    <row r="496" spans="1:34" x14ac:dyDescent="0.2">
      <c r="A496" s="347">
        <f t="shared" ca="1" si="209"/>
        <v>1E-4</v>
      </c>
      <c r="B496" s="304">
        <f t="shared" ca="1" si="210"/>
        <v>33.51130000000056</v>
      </c>
      <c r="D496" s="306">
        <f t="shared" ca="1" si="211"/>
        <v>-0.73894115266939664</v>
      </c>
      <c r="E496" s="307">
        <f t="shared" ca="1" si="212"/>
        <v>-1.4037718581537373</v>
      </c>
      <c r="F496" s="304">
        <f t="shared" ca="1" si="213"/>
        <v>1.5863825064759043</v>
      </c>
      <c r="G496" s="306">
        <f t="shared" ca="1" si="214"/>
        <v>9.3494804464234864</v>
      </c>
      <c r="H496" s="307">
        <f t="shared" ca="1" si="215"/>
        <v>-106.36109554558892</v>
      </c>
      <c r="I496" s="304">
        <f t="shared" ca="1" si="216"/>
        <v>106.77122941259013</v>
      </c>
      <c r="J496" s="306">
        <f t="shared" ca="1" si="217"/>
        <v>737.71243752511418</v>
      </c>
      <c r="K496" s="307">
        <f t="shared" ca="1" si="218"/>
        <v>-3.3683848169384571</v>
      </c>
      <c r="L496" s="304">
        <f t="shared" ca="1" si="203"/>
        <v>737.72012748434645</v>
      </c>
      <c r="M496" s="306">
        <f t="shared" ca="1" si="219"/>
        <v>-1.4831184933568979</v>
      </c>
      <c r="N496" s="304">
        <f t="shared" ca="1" si="220"/>
        <v>-84.976430187151678</v>
      </c>
      <c r="P496" s="310">
        <f t="shared" ca="1" si="221"/>
        <v>23</v>
      </c>
      <c r="Q496" s="304">
        <f t="shared" ca="1" si="222"/>
        <v>0</v>
      </c>
      <c r="R496" s="306">
        <f t="shared" ca="1" si="223"/>
        <v>0</v>
      </c>
      <c r="S496" s="307">
        <f t="shared" ca="1" si="224"/>
        <v>5.083000000000002</v>
      </c>
      <c r="T496" s="304">
        <f t="shared" ca="1" si="204"/>
        <v>49.86423000000002</v>
      </c>
      <c r="U496" s="311">
        <f t="shared" ca="1" si="205"/>
        <v>0</v>
      </c>
      <c r="V496" s="306">
        <f t="shared" ca="1" si="206"/>
        <v>1.2254126966461307</v>
      </c>
      <c r="W496" s="304">
        <f t="shared" ca="1" si="207"/>
        <v>42.893778134991813</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1.3336731614151294</v>
      </c>
      <c r="AH496" s="304">
        <f t="shared" ca="1" si="231"/>
        <v>-8.4386435876790316</v>
      </c>
    </row>
    <row r="497" spans="1:34" x14ac:dyDescent="0.2">
      <c r="A497" s="347">
        <f t="shared" ca="1" si="209"/>
        <v>1E-4</v>
      </c>
      <c r="B497" s="304">
        <f t="shared" ca="1" si="210"/>
        <v>33.511400000000563</v>
      </c>
      <c r="D497" s="306">
        <f t="shared" ca="1" si="211"/>
        <v>-0.73893702139665929</v>
      </c>
      <c r="E497" s="307">
        <f t="shared" ca="1" si="212"/>
        <v>-1.4037413222776287</v>
      </c>
      <c r="F497" s="304">
        <f t="shared" ca="1" si="213"/>
        <v>1.5863535613035047</v>
      </c>
      <c r="G497" s="306">
        <f t="shared" ca="1" si="214"/>
        <v>9.3494065527213461</v>
      </c>
      <c r="H497" s="307">
        <f t="shared" ca="1" si="215"/>
        <v>-106.36123591972115</v>
      </c>
      <c r="I497" s="304">
        <f t="shared" ca="1" si="216"/>
        <v>106.77136277700426</v>
      </c>
      <c r="J497" s="306">
        <f t="shared" ca="1" si="217"/>
        <v>737.71243752511418</v>
      </c>
      <c r="K497" s="307">
        <f t="shared" ca="1" si="218"/>
        <v>-3.3790209335117227</v>
      </c>
      <c r="L497" s="304">
        <f t="shared" ca="1" si="203"/>
        <v>737.72017612487355</v>
      </c>
      <c r="M497" s="306">
        <f t="shared" ca="1" si="219"/>
        <v>-1.4831192978965544</v>
      </c>
      <c r="N497" s="304">
        <f t="shared" ca="1" si="220"/>
        <v>-84.976476283878441</v>
      </c>
      <c r="P497" s="310">
        <f t="shared" ca="1" si="221"/>
        <v>23</v>
      </c>
      <c r="Q497" s="304">
        <f t="shared" ca="1" si="222"/>
        <v>0</v>
      </c>
      <c r="R497" s="306">
        <f t="shared" ca="1" si="223"/>
        <v>0</v>
      </c>
      <c r="S497" s="307">
        <f t="shared" ca="1" si="224"/>
        <v>5.083000000000002</v>
      </c>
      <c r="T497" s="304">
        <f t="shared" ca="1" si="204"/>
        <v>49.86423000000002</v>
      </c>
      <c r="U497" s="311">
        <f t="shared" ca="1" si="205"/>
        <v>0</v>
      </c>
      <c r="V497" s="306">
        <f t="shared" ca="1" si="206"/>
        <v>1.2254140000100904</v>
      </c>
      <c r="W497" s="304">
        <f t="shared" ca="1" si="207"/>
        <v>42.893930911922183</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1.3336437957188583</v>
      </c>
      <c r="AH497" s="304">
        <f t="shared" ca="1" si="231"/>
        <v>-8.438673644499664</v>
      </c>
    </row>
    <row r="498" spans="1:34" x14ac:dyDescent="0.2">
      <c r="A498" s="347">
        <f t="shared" ca="1" si="209"/>
        <v>1E-4</v>
      </c>
      <c r="B498" s="304">
        <f t="shared" ca="1" si="210"/>
        <v>33.511500000000567</v>
      </c>
      <c r="D498" s="306">
        <f t="shared" ca="1" si="211"/>
        <v>-0.73893289011307617</v>
      </c>
      <c r="E498" s="307">
        <f t="shared" ca="1" si="212"/>
        <v>-1.4037107867790937</v>
      </c>
      <c r="F498" s="304">
        <f t="shared" ca="1" si="213"/>
        <v>1.5863246165305656</v>
      </c>
      <c r="G498" s="306">
        <f t="shared" ca="1" si="214"/>
        <v>9.3493326594323349</v>
      </c>
      <c r="H498" s="307">
        <f t="shared" ca="1" si="215"/>
        <v>-106.36137629079983</v>
      </c>
      <c r="I498" s="304">
        <f t="shared" ca="1" si="216"/>
        <v>106.77149613848184</v>
      </c>
      <c r="J498" s="306">
        <f t="shared" ca="1" si="217"/>
        <v>737.71243752511418</v>
      </c>
      <c r="K498" s="307">
        <f t="shared" ca="1" si="218"/>
        <v>-3.389657064122249</v>
      </c>
      <c r="L498" s="304">
        <f t="shared" ca="1" si="203"/>
        <v>737.72022491880875</v>
      </c>
      <c r="M498" s="306">
        <f t="shared" ca="1" si="219"/>
        <v>-1.4831201024278424</v>
      </c>
      <c r="N498" s="304">
        <f t="shared" ca="1" si="220"/>
        <v>-84.976522380125729</v>
      </c>
      <c r="P498" s="310">
        <f t="shared" ca="1" si="221"/>
        <v>23</v>
      </c>
      <c r="Q498" s="304">
        <f t="shared" ca="1" si="222"/>
        <v>0</v>
      </c>
      <c r="R498" s="306">
        <f t="shared" ca="1" si="223"/>
        <v>0</v>
      </c>
      <c r="S498" s="307">
        <f t="shared" ca="1" si="224"/>
        <v>5.083000000000002</v>
      </c>
      <c r="T498" s="304">
        <f t="shared" ca="1" si="204"/>
        <v>49.86423000000002</v>
      </c>
      <c r="U498" s="311">
        <f t="shared" ca="1" si="205"/>
        <v>0</v>
      </c>
      <c r="V498" s="306">
        <f t="shared" ca="1" si="206"/>
        <v>1.2254153033771564</v>
      </c>
      <c r="W498" s="304">
        <f t="shared" ca="1" si="207"/>
        <v>42.894083686963647</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1.3336144303806865</v>
      </c>
      <c r="AH498" s="304">
        <f t="shared" ca="1" si="231"/>
        <v>-8.4387037009486843</v>
      </c>
    </row>
    <row r="499" spans="1:34" x14ac:dyDescent="0.2">
      <c r="A499" s="347">
        <f t="shared" ca="1" si="209"/>
        <v>1E-4</v>
      </c>
      <c r="B499" s="304">
        <f t="shared" ca="1" si="210"/>
        <v>33.51160000000057</v>
      </c>
      <c r="D499" s="306">
        <f t="shared" ca="1" si="211"/>
        <v>-0.73892875881864495</v>
      </c>
      <c r="E499" s="307">
        <f t="shared" ca="1" si="212"/>
        <v>-1.4036802516581357</v>
      </c>
      <c r="F499" s="304">
        <f t="shared" ca="1" si="213"/>
        <v>1.5862956721570889</v>
      </c>
      <c r="G499" s="306">
        <f t="shared" ca="1" si="214"/>
        <v>9.3492587665564528</v>
      </c>
      <c r="H499" s="307">
        <f t="shared" ca="1" si="215"/>
        <v>-106.361516658825</v>
      </c>
      <c r="I499" s="304">
        <f t="shared" ca="1" si="216"/>
        <v>106.77162949702294</v>
      </c>
      <c r="J499" s="306">
        <f t="shared" ca="1" si="217"/>
        <v>737.71243752511418</v>
      </c>
      <c r="K499" s="307">
        <f t="shared" ca="1" si="218"/>
        <v>-3.4002932087697304</v>
      </c>
      <c r="L499" s="304">
        <f t="shared" ca="1" si="203"/>
        <v>737.72027386615252</v>
      </c>
      <c r="M499" s="306">
        <f t="shared" ca="1" si="219"/>
        <v>-1.483120906950762</v>
      </c>
      <c r="N499" s="304">
        <f t="shared" ca="1" si="220"/>
        <v>-84.976568475893544</v>
      </c>
      <c r="P499" s="310">
        <f t="shared" ca="1" si="221"/>
        <v>23</v>
      </c>
      <c r="Q499" s="304">
        <f t="shared" ca="1" si="222"/>
        <v>0</v>
      </c>
      <c r="R499" s="306">
        <f t="shared" ca="1" si="223"/>
        <v>0</v>
      </c>
      <c r="S499" s="307">
        <f t="shared" ca="1" si="224"/>
        <v>5.083000000000002</v>
      </c>
      <c r="T499" s="304">
        <f t="shared" ca="1" si="204"/>
        <v>49.86423000000002</v>
      </c>
      <c r="U499" s="311">
        <f t="shared" ca="1" si="205"/>
        <v>0</v>
      </c>
      <c r="V499" s="306">
        <f t="shared" ca="1" si="206"/>
        <v>1.2254166067473293</v>
      </c>
      <c r="W499" s="304">
        <f t="shared" ca="1" si="207"/>
        <v>42.894236460116247</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1.3335850654006105</v>
      </c>
      <c r="AH499" s="304">
        <f t="shared" ca="1" si="231"/>
        <v>-8.4387337570260925</v>
      </c>
    </row>
    <row r="500" spans="1:34" x14ac:dyDescent="0.2">
      <c r="A500" s="347">
        <f t="shared" ca="1" si="209"/>
        <v>1E-4</v>
      </c>
      <c r="B500" s="304">
        <f t="shared" ca="1" si="210"/>
        <v>33.511700000000573</v>
      </c>
      <c r="D500" s="306">
        <f t="shared" ca="1" si="211"/>
        <v>-0.73892462751336807</v>
      </c>
      <c r="E500" s="307">
        <f t="shared" ca="1" si="212"/>
        <v>-1.4036497169147424</v>
      </c>
      <c r="F500" s="304">
        <f t="shared" ca="1" si="213"/>
        <v>1.5862667281830651</v>
      </c>
      <c r="G500" s="306">
        <f t="shared" ca="1" si="214"/>
        <v>9.3491848740937016</v>
      </c>
      <c r="H500" s="307">
        <f t="shared" ca="1" si="215"/>
        <v>-106.36165702379668</v>
      </c>
      <c r="I500" s="304">
        <f t="shared" ca="1" si="216"/>
        <v>106.77176285262756</v>
      </c>
      <c r="J500" s="306">
        <f t="shared" ca="1" si="217"/>
        <v>737.71243752511418</v>
      </c>
      <c r="K500" s="307">
        <f t="shared" ca="1" si="218"/>
        <v>-3.4109293674538614</v>
      </c>
      <c r="L500" s="304">
        <f t="shared" ca="1" si="203"/>
        <v>737.72032296690543</v>
      </c>
      <c r="M500" s="306">
        <f t="shared" ca="1" si="219"/>
        <v>-1.4831217114653135</v>
      </c>
      <c r="N500" s="304">
        <f t="shared" ca="1" si="220"/>
        <v>-84.976614571181898</v>
      </c>
      <c r="P500" s="310">
        <f t="shared" ca="1" si="221"/>
        <v>23</v>
      </c>
      <c r="Q500" s="304">
        <f t="shared" ca="1" si="222"/>
        <v>0</v>
      </c>
      <c r="R500" s="306">
        <f t="shared" ca="1" si="223"/>
        <v>0</v>
      </c>
      <c r="S500" s="307">
        <f t="shared" ca="1" si="224"/>
        <v>5.083000000000002</v>
      </c>
      <c r="T500" s="304">
        <f t="shared" ca="1" si="204"/>
        <v>49.86423000000002</v>
      </c>
      <c r="U500" s="311">
        <f t="shared" ca="1" si="205"/>
        <v>0</v>
      </c>
      <c r="V500" s="306">
        <f t="shared" ca="1" si="206"/>
        <v>1.2254179101206086</v>
      </c>
      <c r="W500" s="304">
        <f t="shared" ca="1" si="207"/>
        <v>42.89438923137994</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1.3335557007786303</v>
      </c>
      <c r="AH500" s="304">
        <f t="shared" ca="1" si="231"/>
        <v>-8.4387638127318958</v>
      </c>
    </row>
    <row r="501" spans="1:34" x14ac:dyDescent="0.2">
      <c r="A501" s="347">
        <f t="shared" ca="1" si="209"/>
        <v>1E-4</v>
      </c>
      <c r="B501" s="304">
        <f t="shared" ca="1" si="210"/>
        <v>33.511800000000576</v>
      </c>
      <c r="D501" s="306">
        <f t="shared" ca="1" si="211"/>
        <v>-0.73892049619724476</v>
      </c>
      <c r="E501" s="307">
        <f t="shared" ca="1" si="212"/>
        <v>-1.4036191825489261</v>
      </c>
      <c r="F501" s="304">
        <f t="shared" ca="1" si="213"/>
        <v>1.5862377846085052</v>
      </c>
      <c r="G501" s="306">
        <f t="shared" ca="1" si="214"/>
        <v>9.3491109820440812</v>
      </c>
      <c r="H501" s="307">
        <f t="shared" ca="1" si="215"/>
        <v>-106.36179738571494</v>
      </c>
      <c r="I501" s="304">
        <f t="shared" ca="1" si="216"/>
        <v>106.77189620529576</v>
      </c>
      <c r="J501" s="306">
        <f t="shared" ca="1" si="217"/>
        <v>737.71243752511418</v>
      </c>
      <c r="K501" s="307">
        <f t="shared" ca="1" si="218"/>
        <v>-3.421565540174337</v>
      </c>
      <c r="L501" s="304">
        <f t="shared" ca="1" si="203"/>
        <v>737.72037222106803</v>
      </c>
      <c r="M501" s="306">
        <f t="shared" ca="1" si="219"/>
        <v>-1.4831225159714967</v>
      </c>
      <c r="N501" s="304">
        <f t="shared" ca="1" si="220"/>
        <v>-84.976660665990792</v>
      </c>
      <c r="P501" s="310">
        <f t="shared" ca="1" si="221"/>
        <v>23</v>
      </c>
      <c r="Q501" s="304">
        <f t="shared" ca="1" si="222"/>
        <v>0</v>
      </c>
      <c r="R501" s="306">
        <f t="shared" ca="1" si="223"/>
        <v>0</v>
      </c>
      <c r="S501" s="307">
        <f t="shared" ca="1" si="224"/>
        <v>5.083000000000002</v>
      </c>
      <c r="T501" s="304">
        <f t="shared" ca="1" si="204"/>
        <v>49.86423000000002</v>
      </c>
      <c r="U501" s="311">
        <f t="shared" ca="1" si="205"/>
        <v>0</v>
      </c>
      <c r="V501" s="306">
        <f t="shared" ca="1" si="206"/>
        <v>1.2254192134969941</v>
      </c>
      <c r="W501" s="304">
        <f t="shared" ca="1" si="207"/>
        <v>42.894542000754754</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1.3335263365147441</v>
      </c>
      <c r="AH501" s="304">
        <f t="shared" ca="1" si="231"/>
        <v>-8.438793868066087</v>
      </c>
    </row>
    <row r="502" spans="1:34" x14ac:dyDescent="0.2">
      <c r="A502" s="347">
        <f t="shared" ca="1" si="209"/>
        <v>1E-4</v>
      </c>
      <c r="B502" s="304">
        <f t="shared" ca="1" si="210"/>
        <v>33.51190000000058</v>
      </c>
      <c r="D502" s="306">
        <f t="shared" ca="1" si="211"/>
        <v>-0.73891636487027701</v>
      </c>
      <c r="E502" s="307">
        <f t="shared" ca="1" si="212"/>
        <v>-1.4035886485606763</v>
      </c>
      <c r="F502" s="304">
        <f t="shared" ca="1" si="213"/>
        <v>1.5862088414334004</v>
      </c>
      <c r="G502" s="306">
        <f t="shared" ca="1" si="214"/>
        <v>9.3490370904075935</v>
      </c>
      <c r="H502" s="307">
        <f t="shared" ca="1" si="215"/>
        <v>-106.36193774457979</v>
      </c>
      <c r="I502" s="304">
        <f t="shared" ca="1" si="216"/>
        <v>106.77202955502759</v>
      </c>
      <c r="J502" s="306">
        <f t="shared" ca="1" si="217"/>
        <v>737.71243752511418</v>
      </c>
      <c r="K502" s="307">
        <f t="shared" ca="1" si="218"/>
        <v>-3.4322017269308516</v>
      </c>
      <c r="L502" s="304">
        <f t="shared" ca="1" si="203"/>
        <v>737.72042162864102</v>
      </c>
      <c r="M502" s="306">
        <f t="shared" ca="1" si="219"/>
        <v>-1.4831233204693119</v>
      </c>
      <c r="N502" s="304">
        <f t="shared" ca="1" si="220"/>
        <v>-84.976706760320226</v>
      </c>
      <c r="P502" s="310">
        <f t="shared" ca="1" si="221"/>
        <v>23</v>
      </c>
      <c r="Q502" s="304">
        <f t="shared" ca="1" si="222"/>
        <v>0</v>
      </c>
      <c r="R502" s="306">
        <f t="shared" ca="1" si="223"/>
        <v>0</v>
      </c>
      <c r="S502" s="307">
        <f t="shared" ca="1" si="224"/>
        <v>5.083000000000002</v>
      </c>
      <c r="T502" s="304">
        <f t="shared" ca="1" si="204"/>
        <v>49.86423000000002</v>
      </c>
      <c r="U502" s="311">
        <f t="shared" ca="1" si="205"/>
        <v>0</v>
      </c>
      <c r="V502" s="306">
        <f t="shared" ca="1" si="206"/>
        <v>1.2254205168764865</v>
      </c>
      <c r="W502" s="304">
        <f t="shared" ca="1" si="207"/>
        <v>42.894694768240768</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1.3334969726089536</v>
      </c>
      <c r="AH502" s="304">
        <f t="shared" ca="1" si="231"/>
        <v>-8.4388239230286715</v>
      </c>
    </row>
    <row r="503" spans="1:34" x14ac:dyDescent="0.2">
      <c r="A503" s="347">
        <f t="shared" ca="1" si="209"/>
        <v>1E-4</v>
      </c>
      <c r="B503" s="304">
        <f t="shared" ca="1" si="210"/>
        <v>33.512000000000583</v>
      </c>
      <c r="D503" s="306">
        <f t="shared" ca="1" si="211"/>
        <v>-0.73891223353246582</v>
      </c>
      <c r="E503" s="307">
        <f t="shared" ca="1" si="212"/>
        <v>-1.4035581149499841</v>
      </c>
      <c r="F503" s="304">
        <f t="shared" ca="1" si="213"/>
        <v>1.5861798986577438</v>
      </c>
      <c r="G503" s="306">
        <f t="shared" ca="1" si="214"/>
        <v>9.3489631991842401</v>
      </c>
      <c r="H503" s="307">
        <f t="shared" ca="1" si="215"/>
        <v>-106.36207810039129</v>
      </c>
      <c r="I503" s="304">
        <f t="shared" ca="1" si="216"/>
        <v>106.77216290182304</v>
      </c>
      <c r="J503" s="306">
        <f t="shared" ca="1" si="217"/>
        <v>737.71243752511418</v>
      </c>
      <c r="K503" s="307">
        <f t="shared" ca="1" si="218"/>
        <v>-3.4428379277231</v>
      </c>
      <c r="L503" s="304">
        <f t="shared" ca="1" si="203"/>
        <v>737.72047118962485</v>
      </c>
      <c r="M503" s="306">
        <f t="shared" ca="1" si="219"/>
        <v>-1.4831241249587592</v>
      </c>
      <c r="N503" s="304">
        <f t="shared" ca="1" si="220"/>
        <v>-84.976752854170229</v>
      </c>
      <c r="P503" s="310">
        <f t="shared" ca="1" si="221"/>
        <v>23</v>
      </c>
      <c r="Q503" s="304">
        <f t="shared" ca="1" si="222"/>
        <v>0</v>
      </c>
      <c r="R503" s="306">
        <f t="shared" ca="1" si="223"/>
        <v>0</v>
      </c>
      <c r="S503" s="307">
        <f t="shared" ca="1" si="224"/>
        <v>5.083000000000002</v>
      </c>
      <c r="T503" s="304">
        <f t="shared" ca="1" si="204"/>
        <v>49.86423000000002</v>
      </c>
      <c r="U503" s="311">
        <f t="shared" ca="1" si="205"/>
        <v>0</v>
      </c>
      <c r="V503" s="306">
        <f t="shared" ca="1" si="206"/>
        <v>1.2254218202590854</v>
      </c>
      <c r="W503" s="304">
        <f t="shared" ca="1" si="207"/>
        <v>42.894847533837904</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1.333467609061243</v>
      </c>
      <c r="AH503" s="304">
        <f t="shared" ca="1" si="231"/>
        <v>-8.4388539776196634</v>
      </c>
    </row>
    <row r="504" spans="1:34" x14ac:dyDescent="0.2">
      <c r="A504" s="347">
        <f t="shared" ca="1" si="209"/>
        <v>1E-4</v>
      </c>
      <c r="B504" s="304">
        <f t="shared" ca="1" si="210"/>
        <v>33.512100000000586</v>
      </c>
      <c r="D504" s="306">
        <f t="shared" ca="1" si="211"/>
        <v>-0.73890810218381175</v>
      </c>
      <c r="E504" s="307">
        <f t="shared" ca="1" si="212"/>
        <v>-1.40352758171686</v>
      </c>
      <c r="F504" s="304">
        <f t="shared" ca="1" si="213"/>
        <v>1.586150956281545</v>
      </c>
      <c r="G504" s="306">
        <f t="shared" ca="1" si="214"/>
        <v>9.3488893083740212</v>
      </c>
      <c r="H504" s="307">
        <f t="shared" ca="1" si="215"/>
        <v>-106.36221845314945</v>
      </c>
      <c r="I504" s="304">
        <f t="shared" ca="1" si="216"/>
        <v>106.77229624568217</v>
      </c>
      <c r="J504" s="306">
        <f t="shared" ca="1" si="217"/>
        <v>737.71243752511418</v>
      </c>
      <c r="K504" s="307">
        <f t="shared" ca="1" si="218"/>
        <v>-3.4534741425507769</v>
      </c>
      <c r="L504" s="304">
        <f t="shared" ca="1" si="203"/>
        <v>737.72052090402008</v>
      </c>
      <c r="M504" s="306">
        <f t="shared" ca="1" si="219"/>
        <v>-1.483124929439839</v>
      </c>
      <c r="N504" s="304">
        <f t="shared" ca="1" si="220"/>
        <v>-84.976798947540786</v>
      </c>
      <c r="P504" s="310">
        <f t="shared" ca="1" si="221"/>
        <v>23</v>
      </c>
      <c r="Q504" s="304">
        <f t="shared" ca="1" si="222"/>
        <v>0</v>
      </c>
      <c r="R504" s="306">
        <f t="shared" ca="1" si="223"/>
        <v>0</v>
      </c>
      <c r="S504" s="307">
        <f t="shared" ca="1" si="224"/>
        <v>5.083000000000002</v>
      </c>
      <c r="T504" s="304">
        <f t="shared" ca="1" si="204"/>
        <v>49.86423000000002</v>
      </c>
      <c r="U504" s="311">
        <f t="shared" ca="1" si="205"/>
        <v>0</v>
      </c>
      <c r="V504" s="306">
        <f t="shared" ca="1" si="206"/>
        <v>1.225423123644791</v>
      </c>
      <c r="W504" s="304">
        <f t="shared" ca="1" si="207"/>
        <v>42.89500029754624</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1.3334382458716263</v>
      </c>
      <c r="AH504" s="304">
        <f t="shared" ca="1" si="231"/>
        <v>-8.4388840318390486</v>
      </c>
    </row>
    <row r="505" spans="1:34" x14ac:dyDescent="0.2">
      <c r="A505" s="347">
        <f t="shared" ca="1" si="209"/>
        <v>1E-4</v>
      </c>
      <c r="B505" s="304">
        <f t="shared" ca="1" si="210"/>
        <v>33.51220000000059</v>
      </c>
      <c r="D505" s="306">
        <f t="shared" ca="1" si="211"/>
        <v>-0.73890397082431414</v>
      </c>
      <c r="E505" s="307">
        <f t="shared" ca="1" si="212"/>
        <v>-1.4034970488612881</v>
      </c>
      <c r="F505" s="304">
        <f t="shared" ca="1" si="213"/>
        <v>1.5861220143047898</v>
      </c>
      <c r="G505" s="306">
        <f t="shared" ca="1" si="214"/>
        <v>9.3488154179769385</v>
      </c>
      <c r="H505" s="307">
        <f t="shared" ca="1" si="215"/>
        <v>-106.36235880285435</v>
      </c>
      <c r="I505" s="304">
        <f t="shared" ca="1" si="216"/>
        <v>106.77242958660503</v>
      </c>
      <c r="J505" s="306">
        <f t="shared" ca="1" si="217"/>
        <v>737.71243752511418</v>
      </c>
      <c r="K505" s="307">
        <f t="shared" ca="1" si="218"/>
        <v>-3.464110371413577</v>
      </c>
      <c r="L505" s="304">
        <f t="shared" ca="1" si="203"/>
        <v>737.7205707718274</v>
      </c>
      <c r="M505" s="306">
        <f t="shared" ca="1" si="219"/>
        <v>-1.4831257339125508</v>
      </c>
      <c r="N505" s="304">
        <f t="shared" ca="1" si="220"/>
        <v>-84.976845040431911</v>
      </c>
      <c r="P505" s="310">
        <f t="shared" ca="1" si="221"/>
        <v>23</v>
      </c>
      <c r="Q505" s="304">
        <f t="shared" ca="1" si="222"/>
        <v>0</v>
      </c>
      <c r="R505" s="306">
        <f t="shared" ca="1" si="223"/>
        <v>0</v>
      </c>
      <c r="S505" s="307">
        <f t="shared" ca="1" si="224"/>
        <v>5.083000000000002</v>
      </c>
      <c r="T505" s="304">
        <f t="shared" ca="1" si="204"/>
        <v>49.86423000000002</v>
      </c>
      <c r="U505" s="311">
        <f t="shared" ca="1" si="205"/>
        <v>0</v>
      </c>
      <c r="V505" s="306">
        <f t="shared" ca="1" si="206"/>
        <v>1.2254244270336028</v>
      </c>
      <c r="W505" s="304">
        <f t="shared" ca="1" si="207"/>
        <v>42.895153059365754</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1.3334088830400876</v>
      </c>
      <c r="AH505" s="304">
        <f t="shared" ca="1" si="231"/>
        <v>-8.438914085686843</v>
      </c>
    </row>
    <row r="506" spans="1:34" x14ac:dyDescent="0.2">
      <c r="A506" s="347">
        <f t="shared" ca="1" si="209"/>
        <v>1E-4</v>
      </c>
      <c r="B506" s="304">
        <f t="shared" ca="1" si="210"/>
        <v>33.512300000000593</v>
      </c>
      <c r="D506" s="306">
        <f t="shared" ca="1" si="211"/>
        <v>-0.73889983945397786</v>
      </c>
      <c r="E506" s="307">
        <f t="shared" ca="1" si="212"/>
        <v>-1.4034665163832774</v>
      </c>
      <c r="F506" s="304">
        <f t="shared" ca="1" si="213"/>
        <v>1.5860930727274885</v>
      </c>
      <c r="G506" s="306">
        <f t="shared" ca="1" si="214"/>
        <v>9.3487415279929937</v>
      </c>
      <c r="H506" s="307">
        <f t="shared" ca="1" si="215"/>
        <v>-106.36249914950598</v>
      </c>
      <c r="I506" s="304">
        <f t="shared" ca="1" si="216"/>
        <v>106.77256292459164</v>
      </c>
      <c r="J506" s="306">
        <f t="shared" ca="1" si="217"/>
        <v>737.71243752511418</v>
      </c>
      <c r="K506" s="307">
        <f t="shared" ca="1" si="218"/>
        <v>-3.4747466143111949</v>
      </c>
      <c r="L506" s="304">
        <f t="shared" ca="1" si="203"/>
        <v>737.72062079304737</v>
      </c>
      <c r="M506" s="306">
        <f t="shared" ca="1" si="219"/>
        <v>-1.4831265383768952</v>
      </c>
      <c r="N506" s="304">
        <f t="shared" ca="1" si="220"/>
        <v>-84.976891132843619</v>
      </c>
      <c r="P506" s="310">
        <f t="shared" ca="1" si="221"/>
        <v>23</v>
      </c>
      <c r="Q506" s="304">
        <f t="shared" ca="1" si="222"/>
        <v>0</v>
      </c>
      <c r="R506" s="306">
        <f t="shared" ca="1" si="223"/>
        <v>0</v>
      </c>
      <c r="S506" s="307">
        <f t="shared" ca="1" si="224"/>
        <v>5.083000000000002</v>
      </c>
      <c r="T506" s="304">
        <f t="shared" ca="1" si="204"/>
        <v>49.86423000000002</v>
      </c>
      <c r="U506" s="311">
        <f t="shared" ca="1" si="205"/>
        <v>0</v>
      </c>
      <c r="V506" s="306">
        <f t="shared" ca="1" si="206"/>
        <v>1.2254257304255212</v>
      </c>
      <c r="W506" s="304">
        <f t="shared" ca="1" si="207"/>
        <v>42.895305819296482</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1.3333795205666341</v>
      </c>
      <c r="AH506" s="304">
        <f t="shared" ca="1" si="231"/>
        <v>-8.4389441391630413</v>
      </c>
    </row>
    <row r="507" spans="1:34" x14ac:dyDescent="0.2">
      <c r="A507" s="347">
        <f t="shared" ca="1" si="209"/>
        <v>1E-4</v>
      </c>
      <c r="B507" s="304">
        <f t="shared" ca="1" si="210"/>
        <v>33.512400000000596</v>
      </c>
      <c r="D507" s="306">
        <f t="shared" ca="1" si="211"/>
        <v>-0.73889570807279958</v>
      </c>
      <c r="E507" s="307">
        <f t="shared" ca="1" si="212"/>
        <v>-1.4034359842828152</v>
      </c>
      <c r="F507" s="304">
        <f t="shared" ca="1" si="213"/>
        <v>1.5860641315496289</v>
      </c>
      <c r="G507" s="306">
        <f t="shared" ca="1" si="214"/>
        <v>9.348667638422187</v>
      </c>
      <c r="H507" s="307">
        <f t="shared" ca="1" si="215"/>
        <v>-106.36263949310441</v>
      </c>
      <c r="I507" s="304">
        <f t="shared" ca="1" si="216"/>
        <v>106.77269625964203</v>
      </c>
      <c r="J507" s="306">
        <f t="shared" ca="1" si="217"/>
        <v>737.71243752511418</v>
      </c>
      <c r="K507" s="307">
        <f t="shared" ca="1" si="218"/>
        <v>-3.4853828712433255</v>
      </c>
      <c r="L507" s="304">
        <f t="shared" ca="1" si="203"/>
        <v>737.72067096768046</v>
      </c>
      <c r="M507" s="306">
        <f t="shared" ca="1" si="219"/>
        <v>-1.4831273428328722</v>
      </c>
      <c r="N507" s="304">
        <f t="shared" ca="1" si="220"/>
        <v>-84.976937224775895</v>
      </c>
      <c r="P507" s="310">
        <f t="shared" ca="1" si="221"/>
        <v>23</v>
      </c>
      <c r="Q507" s="304">
        <f t="shared" ca="1" si="222"/>
        <v>0</v>
      </c>
      <c r="R507" s="306">
        <f t="shared" ca="1" si="223"/>
        <v>0</v>
      </c>
      <c r="S507" s="307">
        <f t="shared" ca="1" si="224"/>
        <v>5.083000000000002</v>
      </c>
      <c r="T507" s="304">
        <f t="shared" ca="1" si="204"/>
        <v>49.86423000000002</v>
      </c>
      <c r="U507" s="311">
        <f t="shared" ca="1" si="205"/>
        <v>0</v>
      </c>
      <c r="V507" s="306">
        <f t="shared" ca="1" si="206"/>
        <v>1.2254270338205455</v>
      </c>
      <c r="W507" s="304">
        <f t="shared" ca="1" si="207"/>
        <v>42.895458577338388</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1.3333501584512568</v>
      </c>
      <c r="AH507" s="304">
        <f t="shared" ca="1" si="231"/>
        <v>-8.4389741922676507</v>
      </c>
    </row>
    <row r="508" spans="1:34" x14ac:dyDescent="0.2">
      <c r="A508" s="347">
        <f t="shared" ca="1" si="209"/>
        <v>1E-4</v>
      </c>
      <c r="B508" s="304">
        <f t="shared" ca="1" si="210"/>
        <v>33.5125000000006</v>
      </c>
      <c r="D508" s="306">
        <f t="shared" ca="1" si="211"/>
        <v>-0.73889157668078209</v>
      </c>
      <c r="E508" s="307">
        <f t="shared" ca="1" si="212"/>
        <v>-1.4034054525599124</v>
      </c>
      <c r="F508" s="304">
        <f t="shared" ca="1" si="213"/>
        <v>1.5860351907712213</v>
      </c>
      <c r="G508" s="306">
        <f t="shared" ca="1" si="214"/>
        <v>9.3485937492645181</v>
      </c>
      <c r="H508" s="307">
        <f t="shared" ca="1" si="215"/>
        <v>-106.36277983364967</v>
      </c>
      <c r="I508" s="304">
        <f t="shared" ca="1" si="216"/>
        <v>106.77282959175625</v>
      </c>
      <c r="J508" s="306">
        <f t="shared" ca="1" si="217"/>
        <v>737.71243752511418</v>
      </c>
      <c r="K508" s="307">
        <f t="shared" ca="1" si="218"/>
        <v>-3.4960191422096631</v>
      </c>
      <c r="L508" s="304">
        <f t="shared" ca="1" si="203"/>
        <v>737.72072129572723</v>
      </c>
      <c r="M508" s="306">
        <f t="shared" ca="1" si="219"/>
        <v>-1.4831281472804818</v>
      </c>
      <c r="N508" s="304">
        <f t="shared" ca="1" si="220"/>
        <v>-84.976983316228768</v>
      </c>
      <c r="P508" s="310">
        <f t="shared" ca="1" si="221"/>
        <v>23</v>
      </c>
      <c r="Q508" s="304">
        <f t="shared" ca="1" si="222"/>
        <v>0</v>
      </c>
      <c r="R508" s="306">
        <f t="shared" ca="1" si="223"/>
        <v>0</v>
      </c>
      <c r="S508" s="307">
        <f t="shared" ca="1" si="224"/>
        <v>5.083000000000002</v>
      </c>
      <c r="T508" s="304">
        <f t="shared" ca="1" si="204"/>
        <v>49.86423000000002</v>
      </c>
      <c r="U508" s="311">
        <f t="shared" ca="1" si="205"/>
        <v>0</v>
      </c>
      <c r="V508" s="306">
        <f t="shared" ca="1" si="206"/>
        <v>1.2254283372186767</v>
      </c>
      <c r="W508" s="304">
        <f t="shared" ca="1" si="207"/>
        <v>42.895611333491544</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1.3333207966939646</v>
      </c>
      <c r="AH508" s="304">
        <f t="shared" ca="1" si="231"/>
        <v>-8.4390042450006639</v>
      </c>
    </row>
    <row r="509" spans="1:34" x14ac:dyDescent="0.2">
      <c r="A509" s="347">
        <f t="shared" ca="1" si="209"/>
        <v>1E-4</v>
      </c>
      <c r="B509" s="304">
        <f t="shared" ca="1" si="210"/>
        <v>33.512600000000603</v>
      </c>
      <c r="D509" s="306">
        <f t="shared" ca="1" si="211"/>
        <v>-0.7388874452779266</v>
      </c>
      <c r="E509" s="307">
        <f t="shared" ca="1" si="212"/>
        <v>-1.403374921214553</v>
      </c>
      <c r="F509" s="304">
        <f t="shared" ca="1" si="213"/>
        <v>1.586006250392253</v>
      </c>
      <c r="G509" s="306">
        <f t="shared" ca="1" si="214"/>
        <v>9.3485198605199908</v>
      </c>
      <c r="H509" s="307">
        <f t="shared" ca="1" si="215"/>
        <v>-106.36292017114179</v>
      </c>
      <c r="I509" s="304">
        <f t="shared" ca="1" si="216"/>
        <v>106.77296292093435</v>
      </c>
      <c r="J509" s="306">
        <f t="shared" ca="1" si="217"/>
        <v>737.71243752511418</v>
      </c>
      <c r="K509" s="307">
        <f t="shared" ca="1" si="218"/>
        <v>-3.5066554272099029</v>
      </c>
      <c r="L509" s="304">
        <f t="shared" ca="1" si="203"/>
        <v>737.72077177718847</v>
      </c>
      <c r="M509" s="306">
        <f t="shared" ca="1" si="219"/>
        <v>-1.4831289517197244</v>
      </c>
      <c r="N509" s="304">
        <f t="shared" ca="1" si="220"/>
        <v>-84.977029407202238</v>
      </c>
      <c r="P509" s="310">
        <f t="shared" ca="1" si="221"/>
        <v>23</v>
      </c>
      <c r="Q509" s="304">
        <f t="shared" ca="1" si="222"/>
        <v>0</v>
      </c>
      <c r="R509" s="306">
        <f t="shared" ca="1" si="223"/>
        <v>0</v>
      </c>
      <c r="S509" s="307">
        <f t="shared" ca="1" si="224"/>
        <v>5.083000000000002</v>
      </c>
      <c r="T509" s="304">
        <f t="shared" ca="1" si="204"/>
        <v>49.86423000000002</v>
      </c>
      <c r="U509" s="311">
        <f t="shared" ca="1" si="205"/>
        <v>0</v>
      </c>
      <c r="V509" s="306">
        <f t="shared" ca="1" si="206"/>
        <v>1.2254296406199139</v>
      </c>
      <c r="W509" s="304">
        <f t="shared" ca="1" si="207"/>
        <v>42.89576408775595</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1.3332914352947434</v>
      </c>
      <c r="AH509" s="304">
        <f t="shared" ca="1" si="231"/>
        <v>-8.4390342973620953</v>
      </c>
    </row>
    <row r="510" spans="1:34" x14ac:dyDescent="0.2">
      <c r="A510" s="347">
        <f t="shared" ca="1" si="209"/>
        <v>1E-4</v>
      </c>
      <c r="B510" s="304">
        <f t="shared" ca="1" si="210"/>
        <v>33.512700000000606</v>
      </c>
      <c r="D510" s="306">
        <f t="shared" ca="1" si="211"/>
        <v>-0.73888331386423278</v>
      </c>
      <c r="E510" s="307">
        <f t="shared" ca="1" si="212"/>
        <v>-1.4033443902467386</v>
      </c>
      <c r="F510" s="304">
        <f t="shared" ca="1" si="213"/>
        <v>1.585977310412725</v>
      </c>
      <c r="G510" s="306">
        <f t="shared" ca="1" si="214"/>
        <v>9.3484459721886051</v>
      </c>
      <c r="H510" s="307">
        <f t="shared" ca="1" si="215"/>
        <v>-106.36306050558082</v>
      </c>
      <c r="I510" s="304">
        <f t="shared" ca="1" si="216"/>
        <v>106.77309624717631</v>
      </c>
      <c r="J510" s="306">
        <f t="shared" ca="1" si="217"/>
        <v>737.71243752511418</v>
      </c>
      <c r="K510" s="307">
        <f t="shared" ca="1" si="218"/>
        <v>-3.5172917262437391</v>
      </c>
      <c r="L510" s="304">
        <f t="shared" ca="1" si="203"/>
        <v>737.72082241206465</v>
      </c>
      <c r="M510" s="306">
        <f t="shared" ca="1" si="219"/>
        <v>-1.4831297561505996</v>
      </c>
      <c r="N510" s="304">
        <f t="shared" ca="1" si="220"/>
        <v>-84.977075497696305</v>
      </c>
      <c r="P510" s="310">
        <f t="shared" ca="1" si="221"/>
        <v>23</v>
      </c>
      <c r="Q510" s="304">
        <f t="shared" ca="1" si="222"/>
        <v>0</v>
      </c>
      <c r="R510" s="306">
        <f t="shared" ca="1" si="223"/>
        <v>0</v>
      </c>
      <c r="S510" s="307">
        <f t="shared" ca="1" si="224"/>
        <v>5.083000000000002</v>
      </c>
      <c r="T510" s="304">
        <f t="shared" ca="1" si="204"/>
        <v>49.86423000000002</v>
      </c>
      <c r="U510" s="311">
        <f t="shared" ca="1" si="205"/>
        <v>0</v>
      </c>
      <c r="V510" s="306">
        <f t="shared" ca="1" si="206"/>
        <v>1.2254309440242572</v>
      </c>
      <c r="W510" s="304">
        <f t="shared" ca="1" si="207"/>
        <v>42.895916840131569</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1.3332620742535948</v>
      </c>
      <c r="AH510" s="304">
        <f t="shared" ca="1" si="231"/>
        <v>-8.4390643493519448</v>
      </c>
    </row>
    <row r="511" spans="1:34" x14ac:dyDescent="0.2">
      <c r="A511" s="347">
        <f t="shared" ca="1" si="209"/>
        <v>1E-4</v>
      </c>
      <c r="B511" s="304">
        <f t="shared" ca="1" si="210"/>
        <v>33.51280000000061</v>
      </c>
      <c r="D511" s="306">
        <f t="shared" ca="1" si="211"/>
        <v>-0.73887918243970363</v>
      </c>
      <c r="E511" s="307">
        <f t="shared" ca="1" si="212"/>
        <v>-1.4033138596564765</v>
      </c>
      <c r="F511" s="304">
        <f t="shared" ca="1" si="213"/>
        <v>1.5859483708326454</v>
      </c>
      <c r="G511" s="306">
        <f t="shared" ca="1" si="214"/>
        <v>9.3483720842703608</v>
      </c>
      <c r="H511" s="307">
        <f t="shared" ca="1" si="215"/>
        <v>-106.36320083696678</v>
      </c>
      <c r="I511" s="304">
        <f t="shared" ca="1" si="216"/>
        <v>106.77322957048221</v>
      </c>
      <c r="J511" s="306">
        <f t="shared" ca="1" si="217"/>
        <v>737.71243752511418</v>
      </c>
      <c r="K511" s="307">
        <f t="shared" ca="1" si="218"/>
        <v>-3.5279280393108663</v>
      </c>
      <c r="L511" s="304">
        <f t="shared" ca="1" si="203"/>
        <v>737.72087320035621</v>
      </c>
      <c r="M511" s="306">
        <f t="shared" ca="1" si="219"/>
        <v>-1.4831305605731082</v>
      </c>
      <c r="N511" s="304">
        <f t="shared" ca="1" si="220"/>
        <v>-84.977121587710997</v>
      </c>
      <c r="P511" s="310">
        <f t="shared" ca="1" si="221"/>
        <v>23</v>
      </c>
      <c r="Q511" s="304">
        <f t="shared" ca="1" si="222"/>
        <v>0</v>
      </c>
      <c r="R511" s="306">
        <f t="shared" ca="1" si="223"/>
        <v>0</v>
      </c>
      <c r="S511" s="307">
        <f t="shared" ca="1" si="224"/>
        <v>5.083000000000002</v>
      </c>
      <c r="T511" s="304">
        <f t="shared" ca="1" si="204"/>
        <v>49.86423000000002</v>
      </c>
      <c r="U511" s="311">
        <f t="shared" ca="1" si="205"/>
        <v>0</v>
      </c>
      <c r="V511" s="306">
        <f t="shared" ca="1" si="206"/>
        <v>1.2254322474317074</v>
      </c>
      <c r="W511" s="304">
        <f t="shared" ca="1" si="207"/>
        <v>42.896069590618481</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1.3332327135705224</v>
      </c>
      <c r="AH511" s="304">
        <f t="shared" ca="1" si="231"/>
        <v>-8.4390944009702054</v>
      </c>
    </row>
    <row r="512" spans="1:34" x14ac:dyDescent="0.2">
      <c r="A512" s="347">
        <f t="shared" ca="1" si="209"/>
        <v>1E-4</v>
      </c>
      <c r="B512" s="304">
        <f t="shared" ca="1" si="210"/>
        <v>33.512900000000613</v>
      </c>
      <c r="D512" s="306">
        <f t="shared" ca="1" si="211"/>
        <v>-0.73887505100433659</v>
      </c>
      <c r="E512" s="307">
        <f t="shared" ca="1" si="212"/>
        <v>-1.403283329443747</v>
      </c>
      <c r="F512" s="304">
        <f t="shared" ca="1" si="213"/>
        <v>1.5859194316519956</v>
      </c>
      <c r="G512" s="306">
        <f t="shared" ca="1" si="214"/>
        <v>9.3482981967652599</v>
      </c>
      <c r="H512" s="307">
        <f t="shared" ca="1" si="215"/>
        <v>-106.36334116529973</v>
      </c>
      <c r="I512" s="304">
        <f t="shared" ca="1" si="216"/>
        <v>106.77336289085208</v>
      </c>
      <c r="J512" s="306">
        <f t="shared" ca="1" si="217"/>
        <v>737.71243752511418</v>
      </c>
      <c r="K512" s="307">
        <f t="shared" ca="1" si="218"/>
        <v>-3.5385643664109798</v>
      </c>
      <c r="L512" s="304">
        <f t="shared" ca="1" si="203"/>
        <v>737.72092414206384</v>
      </c>
      <c r="M512" s="306">
        <f t="shared" ca="1" si="219"/>
        <v>-1.48313136498725</v>
      </c>
      <c r="N512" s="304">
        <f t="shared" ca="1" si="220"/>
        <v>-84.9771676772463</v>
      </c>
      <c r="P512" s="310">
        <f t="shared" ca="1" si="221"/>
        <v>23</v>
      </c>
      <c r="Q512" s="304">
        <f t="shared" ca="1" si="222"/>
        <v>0</v>
      </c>
      <c r="R512" s="306">
        <f t="shared" ca="1" si="223"/>
        <v>0</v>
      </c>
      <c r="S512" s="307">
        <f t="shared" ca="1" si="224"/>
        <v>5.083000000000002</v>
      </c>
      <c r="T512" s="304">
        <f t="shared" ca="1" si="204"/>
        <v>49.86423000000002</v>
      </c>
      <c r="U512" s="311">
        <f t="shared" ca="1" si="205"/>
        <v>0</v>
      </c>
      <c r="V512" s="306">
        <f t="shared" ca="1" si="206"/>
        <v>1.2254335508422636</v>
      </c>
      <c r="W512" s="304">
        <f t="shared" ca="1" si="207"/>
        <v>42.896222339216663</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1.3332033532455139</v>
      </c>
      <c r="AH512" s="304">
        <f t="shared" ca="1" si="231"/>
        <v>-8.4391244522168929</v>
      </c>
    </row>
    <row r="513" spans="1:34" x14ac:dyDescent="0.2">
      <c r="A513" s="347">
        <f t="shared" ca="1" si="209"/>
        <v>1E-4</v>
      </c>
      <c r="B513" s="304">
        <f t="shared" ca="1" si="210"/>
        <v>33.513000000000616</v>
      </c>
      <c r="D513" s="306">
        <f t="shared" ca="1" si="211"/>
        <v>-0.73887091955813466</v>
      </c>
      <c r="E513" s="307">
        <f t="shared" ca="1" si="212"/>
        <v>-1.4032527996085591</v>
      </c>
      <c r="F513" s="304">
        <f t="shared" ca="1" si="213"/>
        <v>1.5858904928707853</v>
      </c>
      <c r="G513" s="306">
        <f t="shared" ca="1" si="214"/>
        <v>9.348224309673304</v>
      </c>
      <c r="H513" s="307">
        <f t="shared" ca="1" si="215"/>
        <v>-106.36348149057969</v>
      </c>
      <c r="I513" s="304">
        <f t="shared" ca="1" si="216"/>
        <v>106.77349620828595</v>
      </c>
      <c r="J513" s="306">
        <f t="shared" ca="1" si="217"/>
        <v>737.71243752511418</v>
      </c>
      <c r="K513" s="307">
        <f t="shared" ca="1" si="218"/>
        <v>-3.5492007075437737</v>
      </c>
      <c r="L513" s="304">
        <f t="shared" ca="1" si="203"/>
        <v>737.7209752371881</v>
      </c>
      <c r="M513" s="306">
        <f t="shared" ca="1" si="219"/>
        <v>-1.4831321693930248</v>
      </c>
      <c r="N513" s="304">
        <f t="shared" ca="1" si="220"/>
        <v>-84.977213766302214</v>
      </c>
      <c r="P513" s="310">
        <f t="shared" ca="1" si="221"/>
        <v>23</v>
      </c>
      <c r="Q513" s="304">
        <f t="shared" ca="1" si="222"/>
        <v>0</v>
      </c>
      <c r="R513" s="306">
        <f t="shared" ca="1" si="223"/>
        <v>0</v>
      </c>
      <c r="S513" s="307">
        <f t="shared" ca="1" si="224"/>
        <v>5.083000000000002</v>
      </c>
      <c r="T513" s="304">
        <f t="shared" ca="1" si="204"/>
        <v>49.86423000000002</v>
      </c>
      <c r="U513" s="311">
        <f t="shared" ca="1" si="205"/>
        <v>0</v>
      </c>
      <c r="V513" s="306">
        <f t="shared" ca="1" si="206"/>
        <v>1.2254348542559259</v>
      </c>
      <c r="W513" s="304">
        <f t="shared" ca="1" si="207"/>
        <v>42.896375085926117</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1.3331739932785744</v>
      </c>
      <c r="AH513" s="304">
        <f t="shared" ca="1" si="231"/>
        <v>-8.4391545030920021</v>
      </c>
    </row>
    <row r="514" spans="1:34" x14ac:dyDescent="0.2">
      <c r="A514" s="347">
        <f t="shared" ca="1" si="209"/>
        <v>1E-4</v>
      </c>
      <c r="B514" s="304">
        <f t="shared" ca="1" si="210"/>
        <v>33.51310000000062</v>
      </c>
      <c r="D514" s="306">
        <f t="shared" ca="1" si="211"/>
        <v>-0.73886678810109974</v>
      </c>
      <c r="E514" s="307">
        <f t="shared" ca="1" si="212"/>
        <v>-1.4032222701509092</v>
      </c>
      <c r="F514" s="304">
        <f t="shared" ca="1" si="213"/>
        <v>1.5858615544890124</v>
      </c>
      <c r="G514" s="306">
        <f t="shared" ca="1" si="214"/>
        <v>9.3481504229944932</v>
      </c>
      <c r="H514" s="307">
        <f t="shared" ca="1" si="215"/>
        <v>-106.3636218128067</v>
      </c>
      <c r="I514" s="304">
        <f t="shared" ca="1" si="216"/>
        <v>106.77362952278386</v>
      </c>
      <c r="J514" s="306">
        <f t="shared" ca="1" si="217"/>
        <v>737.71243752511418</v>
      </c>
      <c r="K514" s="307">
        <f t="shared" ca="1" si="218"/>
        <v>-3.5598370627089428</v>
      </c>
      <c r="L514" s="304">
        <f t="shared" ca="1" si="203"/>
        <v>737.72102648572957</v>
      </c>
      <c r="M514" s="306">
        <f t="shared" ca="1" si="219"/>
        <v>-1.4831329737904331</v>
      </c>
      <c r="N514" s="304">
        <f t="shared" ca="1" si="220"/>
        <v>-84.977259854878753</v>
      </c>
      <c r="P514" s="310">
        <f t="shared" ca="1" si="221"/>
        <v>23</v>
      </c>
      <c r="Q514" s="304">
        <f t="shared" ca="1" si="222"/>
        <v>0</v>
      </c>
      <c r="R514" s="306">
        <f t="shared" ca="1" si="223"/>
        <v>0</v>
      </c>
      <c r="S514" s="307">
        <f t="shared" ca="1" si="224"/>
        <v>5.083000000000002</v>
      </c>
      <c r="T514" s="304">
        <f t="shared" ca="1" si="204"/>
        <v>49.86423000000002</v>
      </c>
      <c r="U514" s="311">
        <f t="shared" ca="1" si="205"/>
        <v>0</v>
      </c>
      <c r="V514" s="306">
        <f t="shared" ca="1" si="206"/>
        <v>1.2254361576726944</v>
      </c>
      <c r="W514" s="304">
        <f t="shared" ca="1" si="207"/>
        <v>42.896527830746891</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1.3331446336697006</v>
      </c>
      <c r="AH514" s="304">
        <f t="shared" ca="1" si="231"/>
        <v>-8.4391845535955348</v>
      </c>
    </row>
    <row r="515" spans="1:34" x14ac:dyDescent="0.2">
      <c r="A515" s="347">
        <f t="shared" ca="1" si="209"/>
        <v>1E-4</v>
      </c>
      <c r="B515" s="304">
        <f t="shared" ca="1" si="210"/>
        <v>33.513200000000623</v>
      </c>
      <c r="D515" s="306">
        <f t="shared" ca="1" si="211"/>
        <v>-0.73886265663323214</v>
      </c>
      <c r="E515" s="307">
        <f t="shared" ca="1" si="212"/>
        <v>-1.4031917410707919</v>
      </c>
      <c r="F515" s="304">
        <f t="shared" ca="1" si="213"/>
        <v>1.5858326165066723</v>
      </c>
      <c r="G515" s="306">
        <f t="shared" ca="1" si="214"/>
        <v>9.3480765367288292</v>
      </c>
      <c r="H515" s="307">
        <f t="shared" ca="1" si="215"/>
        <v>-106.36376213198081</v>
      </c>
      <c r="I515" s="304">
        <f t="shared" ca="1" si="216"/>
        <v>106.77376283434585</v>
      </c>
      <c r="J515" s="306">
        <f t="shared" ca="1" si="217"/>
        <v>737.71243752511418</v>
      </c>
      <c r="K515" s="307">
        <f t="shared" ca="1" si="218"/>
        <v>-3.5704734319061822</v>
      </c>
      <c r="L515" s="304">
        <f t="shared" ca="1" si="203"/>
        <v>737.72107788768881</v>
      </c>
      <c r="M515" s="306">
        <f t="shared" ca="1" si="219"/>
        <v>-1.4831337781794751</v>
      </c>
      <c r="N515" s="304">
        <f t="shared" ca="1" si="220"/>
        <v>-84.977305942975946</v>
      </c>
      <c r="P515" s="310">
        <f t="shared" ca="1" si="221"/>
        <v>23</v>
      </c>
      <c r="Q515" s="304">
        <f t="shared" ca="1" si="222"/>
        <v>0</v>
      </c>
      <c r="R515" s="306">
        <f t="shared" ca="1" si="223"/>
        <v>0</v>
      </c>
      <c r="S515" s="307">
        <f t="shared" ca="1" si="224"/>
        <v>5.083000000000002</v>
      </c>
      <c r="T515" s="304">
        <f t="shared" ca="1" si="204"/>
        <v>49.86423000000002</v>
      </c>
      <c r="U515" s="311">
        <f t="shared" ca="1" si="205"/>
        <v>0</v>
      </c>
      <c r="V515" s="306">
        <f t="shared" ca="1" si="206"/>
        <v>1.2254374610925693</v>
      </c>
      <c r="W515" s="304">
        <f t="shared" ca="1" si="207"/>
        <v>42.896680573678971</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1.333115274418887</v>
      </c>
      <c r="AH515" s="304">
        <f t="shared" ca="1" si="231"/>
        <v>-8.439214603727498</v>
      </c>
    </row>
    <row r="516" spans="1:34" x14ac:dyDescent="0.2">
      <c r="A516" s="347">
        <f t="shared" ca="1" si="209"/>
        <v>1E-4</v>
      </c>
      <c r="B516" s="304">
        <f t="shared" ca="1" si="210"/>
        <v>33.513300000000626</v>
      </c>
      <c r="D516" s="306">
        <f t="shared" ca="1" si="211"/>
        <v>-0.73885852515452999</v>
      </c>
      <c r="E516" s="307">
        <f t="shared" ca="1" si="212"/>
        <v>-1.4031612123682056</v>
      </c>
      <c r="F516" s="304">
        <f t="shared" ca="1" si="213"/>
        <v>1.5858036789237626</v>
      </c>
      <c r="G516" s="306">
        <f t="shared" ca="1" si="214"/>
        <v>9.3480026508763139</v>
      </c>
      <c r="H516" s="307">
        <f t="shared" ca="1" si="215"/>
        <v>-106.36390244810204</v>
      </c>
      <c r="I516" s="304">
        <f t="shared" ca="1" si="216"/>
        <v>106.77389614297194</v>
      </c>
      <c r="J516" s="306">
        <f t="shared" ca="1" si="217"/>
        <v>737.71243752511418</v>
      </c>
      <c r="K516" s="307">
        <f t="shared" ca="1" si="218"/>
        <v>-3.5811098151351861</v>
      </c>
      <c r="L516" s="304">
        <f t="shared" ref="L516:L579" ca="1" si="232">SQRT(pos_x^2+pos_z^2)</f>
        <v>737.72112944306639</v>
      </c>
      <c r="M516" s="306">
        <f t="shared" ca="1" si="219"/>
        <v>-1.4831345825601505</v>
      </c>
      <c r="N516" s="304">
        <f t="shared" ca="1" si="220"/>
        <v>-84.977352030593778</v>
      </c>
      <c r="P516" s="310">
        <f t="shared" ca="1" si="221"/>
        <v>23</v>
      </c>
      <c r="Q516" s="304">
        <f t="shared" ca="1" si="222"/>
        <v>0</v>
      </c>
      <c r="R516" s="306">
        <f t="shared" ca="1" si="223"/>
        <v>0</v>
      </c>
      <c r="S516" s="307">
        <f t="shared" ca="1" si="224"/>
        <v>5.083000000000002</v>
      </c>
      <c r="T516" s="304">
        <f t="shared" ref="T516:T579" ca="1" si="233">m*g</f>
        <v>49.86423000000002</v>
      </c>
      <c r="U516" s="311">
        <f t="shared" ref="U516:U579" ca="1" si="234">IF(pos_xz&lt;L_rampe,Poids*COS(Beta),0)</f>
        <v>0</v>
      </c>
      <c r="V516" s="306">
        <f t="shared" ref="V516:V579" ca="1" si="235">Rho_moyen*(20000-Alt_rampe-pos_z)/(20000+Alt_rampe+pos_z)</f>
        <v>1.2254387645155498</v>
      </c>
      <c r="W516" s="304">
        <f t="shared" ref="W516:W579" ca="1" si="236">1/2*Rho*Sref*Cx*vit_xz^2</f>
        <v>42.896833314722372</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1.3330859155261354</v>
      </c>
      <c r="AH516" s="304">
        <f t="shared" ca="1" si="231"/>
        <v>-8.4392446534878918</v>
      </c>
    </row>
    <row r="517" spans="1:34" x14ac:dyDescent="0.2">
      <c r="A517" s="347">
        <f t="shared" ref="A517:A580" ca="1" si="238">IF(B516+0.01&lt;=T_ini+ROUNDUP(Temps_fin_propu,0), 0.01, IF(K516&gt;0, 0.1, 0.0001))</f>
        <v>1E-4</v>
      </c>
      <c r="B517" s="304">
        <f t="shared" ref="B517:B580" ca="1" si="239">B516+pas</f>
        <v>33.51340000000063</v>
      </c>
      <c r="D517" s="306">
        <f t="shared" ref="D517:D580" ca="1" si="240">IF(AND(L516&lt;L_rampe,Poussee&lt;Poids*SIN(M516)),0,(-W516+Poussee)/m*COS(M516)-U516/m*SIN(M516))</f>
        <v>-0.7388543936649985</v>
      </c>
      <c r="E517" s="307">
        <f t="shared" ref="E517:E580" ca="1" si="241">IF(AND(L516&lt;L_rampe,Poussee&lt;Poids*SIN(M516)),0,(-W516+Poussee)/m*SIN(M516)+U516/m*COS(M516)-Poids/m)</f>
        <v>-1.4031306840431483</v>
      </c>
      <c r="F517" s="304">
        <f t="shared" ref="F517:F580" ca="1" si="242">SQRT(acc_x^2+acc_z^2)</f>
        <v>1.5857747417402845</v>
      </c>
      <c r="G517" s="306">
        <f t="shared" ref="G517:G580" ca="1" si="243">G516+acc_x*pas</f>
        <v>9.3479287654369472</v>
      </c>
      <c r="H517" s="307">
        <f t="shared" ref="H517:H580" ca="1" si="244">H516+acc_z*pas</f>
        <v>-106.36404276117044</v>
      </c>
      <c r="I517" s="304">
        <f t="shared" ref="I517:I580" ca="1" si="245">SQRT(vit_x^2+vit_z^2)</f>
        <v>106.77402944866218</v>
      </c>
      <c r="J517" s="306">
        <f t="shared" ref="J517:J580" ca="1" si="246">J516+0.5*(vit_x+G516)*pas*(K516&gt;=0)</f>
        <v>737.71243752511418</v>
      </c>
      <c r="K517" s="307">
        <f t="shared" ref="K517:K580" ca="1" si="247">K516+0.5*(vit_z+H516)*pas</f>
        <v>-3.5917462123956496</v>
      </c>
      <c r="L517" s="304">
        <f t="shared" ca="1" si="232"/>
        <v>737.72118115186288</v>
      </c>
      <c r="M517" s="306">
        <f t="shared" ref="M517:M580" ca="1" si="248">IF(AND(L516&gt;L_rampe,G517&gt;0),ATAN2(G517,H517),$M$4)</f>
        <v>-1.4831353869324599</v>
      </c>
      <c r="N517" s="304">
        <f t="shared" ref="N517:N580" ca="1" si="249">DEGREES(Beta)</f>
        <v>-84.977398117732264</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5.083000000000002</v>
      </c>
      <c r="T517" s="304">
        <f t="shared" ca="1" si="233"/>
        <v>49.86423000000002</v>
      </c>
      <c r="U517" s="311">
        <f t="shared" ca="1" si="234"/>
        <v>0</v>
      </c>
      <c r="V517" s="306">
        <f t="shared" ca="1" si="235"/>
        <v>1.2254400679416364</v>
      </c>
      <c r="W517" s="304">
        <f t="shared" ca="1" si="236"/>
        <v>42.8969860538771</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1.3330565569914423</v>
      </c>
      <c r="AH517" s="304">
        <f t="shared" ref="AH517:AH580" ca="1" si="260">IF(AND(L516&lt;L_rampe,Poussee&lt;Poids*SIN(M516)), g*SIN(M516), (-W516+Poussee)/m)</f>
        <v>-8.4392747028767179</v>
      </c>
    </row>
    <row r="518" spans="1:34" x14ac:dyDescent="0.2">
      <c r="A518" s="347">
        <f t="shared" ca="1" si="238"/>
        <v>1E-4</v>
      </c>
      <c r="B518" s="304">
        <f t="shared" ca="1" si="239"/>
        <v>33.513500000000633</v>
      </c>
      <c r="D518" s="306">
        <f t="shared" ca="1" si="240"/>
        <v>-0.73885026216463401</v>
      </c>
      <c r="E518" s="307">
        <f t="shared" ca="1" si="241"/>
        <v>-1.4031001560956202</v>
      </c>
      <c r="F518" s="304">
        <f t="shared" ca="1" si="242"/>
        <v>1.5857458049562363</v>
      </c>
      <c r="G518" s="306">
        <f t="shared" ca="1" si="243"/>
        <v>9.3478548804107309</v>
      </c>
      <c r="H518" s="307">
        <f t="shared" ca="1" si="244"/>
        <v>-106.36418307118605</v>
      </c>
      <c r="I518" s="304">
        <f t="shared" ca="1" si="245"/>
        <v>106.7741627514166</v>
      </c>
      <c r="J518" s="306">
        <f t="shared" ca="1" si="246"/>
        <v>737.71243752511418</v>
      </c>
      <c r="K518" s="307">
        <f t="shared" ca="1" si="247"/>
        <v>-3.6023826236872676</v>
      </c>
      <c r="L518" s="304">
        <f t="shared" ca="1" si="232"/>
        <v>737.72123301407885</v>
      </c>
      <c r="M518" s="306">
        <f t="shared" ca="1" si="248"/>
        <v>-1.4831361912964032</v>
      </c>
      <c r="N518" s="304">
        <f t="shared" ca="1" si="249"/>
        <v>-84.977444204391404</v>
      </c>
      <c r="P518" s="310">
        <f t="shared" ca="1" si="250"/>
        <v>23</v>
      </c>
      <c r="Q518" s="304">
        <f t="shared" ca="1" si="251"/>
        <v>0</v>
      </c>
      <c r="R518" s="306">
        <f t="shared" ca="1" si="252"/>
        <v>0</v>
      </c>
      <c r="S518" s="307">
        <f t="shared" ca="1" si="253"/>
        <v>5.083000000000002</v>
      </c>
      <c r="T518" s="304">
        <f t="shared" ca="1" si="233"/>
        <v>49.86423000000002</v>
      </c>
      <c r="U518" s="311">
        <f t="shared" ca="1" si="234"/>
        <v>0</v>
      </c>
      <c r="V518" s="306">
        <f t="shared" ca="1" si="235"/>
        <v>1.2254413713708299</v>
      </c>
      <c r="W518" s="304">
        <f t="shared" ca="1" si="236"/>
        <v>42.897138791143206</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1.3330271988148077</v>
      </c>
      <c r="AH518" s="304">
        <f t="shared" ca="1" si="260"/>
        <v>-8.4393047518939763</v>
      </c>
    </row>
    <row r="519" spans="1:34" x14ac:dyDescent="0.2">
      <c r="A519" s="347">
        <f t="shared" ca="1" si="238"/>
        <v>1E-4</v>
      </c>
      <c r="B519" s="304">
        <f t="shared" ca="1" si="239"/>
        <v>33.513600000000636</v>
      </c>
      <c r="D519" s="306">
        <f t="shared" ca="1" si="240"/>
        <v>-0.73884613065344118</v>
      </c>
      <c r="E519" s="307">
        <f t="shared" ca="1" si="241"/>
        <v>-1.4030696285256088</v>
      </c>
      <c r="F519" s="304">
        <f t="shared" ca="1" si="242"/>
        <v>1.5857168685716097</v>
      </c>
      <c r="G519" s="306">
        <f t="shared" ca="1" si="243"/>
        <v>9.347780995797665</v>
      </c>
      <c r="H519" s="307">
        <f t="shared" ca="1" si="244"/>
        <v>-106.3643233781489</v>
      </c>
      <c r="I519" s="304">
        <f t="shared" ca="1" si="245"/>
        <v>106.77429605123523</v>
      </c>
      <c r="J519" s="306">
        <f t="shared" ca="1" si="246"/>
        <v>737.71243752511418</v>
      </c>
      <c r="K519" s="307">
        <f t="shared" ca="1" si="247"/>
        <v>-3.6130190490097345</v>
      </c>
      <c r="L519" s="304">
        <f t="shared" ca="1" si="232"/>
        <v>737.72128502971498</v>
      </c>
      <c r="M519" s="306">
        <f t="shared" ca="1" si="248"/>
        <v>-1.4831369956519804</v>
      </c>
      <c r="N519" s="304">
        <f t="shared" ca="1" si="249"/>
        <v>-84.977490290571211</v>
      </c>
      <c r="P519" s="310">
        <f t="shared" ca="1" si="250"/>
        <v>23</v>
      </c>
      <c r="Q519" s="304">
        <f t="shared" ca="1" si="251"/>
        <v>0</v>
      </c>
      <c r="R519" s="306">
        <f t="shared" ca="1" si="252"/>
        <v>0</v>
      </c>
      <c r="S519" s="307">
        <f t="shared" ca="1" si="253"/>
        <v>5.083000000000002</v>
      </c>
      <c r="T519" s="304">
        <f t="shared" ca="1" si="233"/>
        <v>49.86423000000002</v>
      </c>
      <c r="U519" s="311">
        <f t="shared" ca="1" si="234"/>
        <v>0</v>
      </c>
      <c r="V519" s="306">
        <f t="shared" ca="1" si="235"/>
        <v>1.2254426748031286</v>
      </c>
      <c r="W519" s="304">
        <f t="shared" ca="1" si="236"/>
        <v>42.897291526520647</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1.3329978409962209</v>
      </c>
      <c r="AH519" s="304">
        <f t="shared" ca="1" si="260"/>
        <v>-8.4393348005396795</v>
      </c>
    </row>
    <row r="520" spans="1:34" x14ac:dyDescent="0.2">
      <c r="A520" s="347">
        <f t="shared" ca="1" si="238"/>
        <v>1E-4</v>
      </c>
      <c r="B520" s="304">
        <f t="shared" ca="1" si="239"/>
        <v>33.51370000000064</v>
      </c>
      <c r="D520" s="306">
        <f t="shared" ca="1" si="240"/>
        <v>-0.73884199913141857</v>
      </c>
      <c r="E520" s="307">
        <f t="shared" ca="1" si="241"/>
        <v>-1.4030391013331265</v>
      </c>
      <c r="F520" s="304">
        <f t="shared" ca="1" si="242"/>
        <v>1.5856879325864148</v>
      </c>
      <c r="G520" s="306">
        <f t="shared" ca="1" si="243"/>
        <v>9.3477071115977513</v>
      </c>
      <c r="H520" s="307">
        <f t="shared" ca="1" si="244"/>
        <v>-106.36446368205903</v>
      </c>
      <c r="I520" s="304">
        <f t="shared" ca="1" si="245"/>
        <v>106.77442934811812</v>
      </c>
      <c r="J520" s="306">
        <f t="shared" ca="1" si="246"/>
        <v>737.71243752511418</v>
      </c>
      <c r="K520" s="307">
        <f t="shared" ca="1" si="247"/>
        <v>-3.6236554883627448</v>
      </c>
      <c r="L520" s="304">
        <f t="shared" ca="1" si="232"/>
        <v>737.72133719877172</v>
      </c>
      <c r="M520" s="306">
        <f t="shared" ca="1" si="248"/>
        <v>-1.4831377999991917</v>
      </c>
      <c r="N520" s="304">
        <f t="shared" ca="1" si="249"/>
        <v>-84.977536376271672</v>
      </c>
      <c r="P520" s="310">
        <f t="shared" ca="1" si="250"/>
        <v>23</v>
      </c>
      <c r="Q520" s="304">
        <f t="shared" ca="1" si="251"/>
        <v>0</v>
      </c>
      <c r="R520" s="306">
        <f t="shared" ca="1" si="252"/>
        <v>0</v>
      </c>
      <c r="S520" s="307">
        <f t="shared" ca="1" si="253"/>
        <v>5.083000000000002</v>
      </c>
      <c r="T520" s="304">
        <f t="shared" ca="1" si="233"/>
        <v>49.86423000000002</v>
      </c>
      <c r="U520" s="311">
        <f t="shared" ca="1" si="234"/>
        <v>0</v>
      </c>
      <c r="V520" s="306">
        <f t="shared" ca="1" si="235"/>
        <v>1.2254439782385333</v>
      </c>
      <c r="W520" s="304">
        <f t="shared" ca="1" si="236"/>
        <v>42.897444260009479</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1.3329684835356925</v>
      </c>
      <c r="AH520" s="304">
        <f t="shared" ca="1" si="260"/>
        <v>-8.4393648488138169</v>
      </c>
    </row>
    <row r="521" spans="1:34" x14ac:dyDescent="0.2">
      <c r="A521" s="347">
        <f t="shared" ca="1" si="238"/>
        <v>1E-4</v>
      </c>
      <c r="B521" s="304">
        <f t="shared" ca="1" si="239"/>
        <v>33.513800000000643</v>
      </c>
      <c r="D521" s="306">
        <f t="shared" ca="1" si="240"/>
        <v>-0.73883786759856906</v>
      </c>
      <c r="E521" s="307">
        <f t="shared" ca="1" si="241"/>
        <v>-1.4030085745181573</v>
      </c>
      <c r="F521" s="304">
        <f t="shared" ca="1" si="242"/>
        <v>1.5856589970006389</v>
      </c>
      <c r="G521" s="306">
        <f t="shared" ca="1" si="243"/>
        <v>9.3476332278109915</v>
      </c>
      <c r="H521" s="307">
        <f t="shared" ca="1" si="244"/>
        <v>-106.36460398291648</v>
      </c>
      <c r="I521" s="304">
        <f t="shared" ca="1" si="245"/>
        <v>106.77456264206531</v>
      </c>
      <c r="J521" s="306">
        <f t="shared" ca="1" si="246"/>
        <v>737.71243752511418</v>
      </c>
      <c r="K521" s="307">
        <f t="shared" ca="1" si="247"/>
        <v>-3.6342919417459933</v>
      </c>
      <c r="L521" s="304">
        <f t="shared" ca="1" si="232"/>
        <v>737.72138952124953</v>
      </c>
      <c r="M521" s="306">
        <f t="shared" ca="1" si="248"/>
        <v>-1.4831386043380372</v>
      </c>
      <c r="N521" s="304">
        <f t="shared" ca="1" si="249"/>
        <v>-84.97758246149283</v>
      </c>
      <c r="P521" s="310">
        <f t="shared" ca="1" si="250"/>
        <v>23</v>
      </c>
      <c r="Q521" s="304">
        <f t="shared" ca="1" si="251"/>
        <v>0</v>
      </c>
      <c r="R521" s="306">
        <f t="shared" ca="1" si="252"/>
        <v>0</v>
      </c>
      <c r="S521" s="307">
        <f t="shared" ca="1" si="253"/>
        <v>5.083000000000002</v>
      </c>
      <c r="T521" s="304">
        <f t="shared" ca="1" si="233"/>
        <v>49.86423000000002</v>
      </c>
      <c r="U521" s="311">
        <f t="shared" ca="1" si="234"/>
        <v>0</v>
      </c>
      <c r="V521" s="306">
        <f t="shared" ca="1" si="235"/>
        <v>1.2254452816770447</v>
      </c>
      <c r="W521" s="304">
        <f t="shared" ca="1" si="236"/>
        <v>42.897596991609717</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1.3329391264332102</v>
      </c>
      <c r="AH521" s="304">
        <f t="shared" ca="1" si="260"/>
        <v>-8.4393948967164008</v>
      </c>
    </row>
    <row r="522" spans="1:34" x14ac:dyDescent="0.2">
      <c r="A522" s="347">
        <f t="shared" ca="1" si="238"/>
        <v>1E-4</v>
      </c>
      <c r="B522" s="304">
        <f t="shared" ca="1" si="239"/>
        <v>33.513900000000646</v>
      </c>
      <c r="D522" s="306">
        <f t="shared" ca="1" si="240"/>
        <v>-0.73883373605489278</v>
      </c>
      <c r="E522" s="307">
        <f t="shared" ca="1" si="241"/>
        <v>-1.402978048080703</v>
      </c>
      <c r="F522" s="304">
        <f t="shared" ca="1" si="242"/>
        <v>1.585630061814284</v>
      </c>
      <c r="G522" s="306">
        <f t="shared" ca="1" si="243"/>
        <v>9.3475593444373857</v>
      </c>
      <c r="H522" s="307">
        <f t="shared" ca="1" si="244"/>
        <v>-106.36474428072128</v>
      </c>
      <c r="I522" s="304">
        <f t="shared" ca="1" si="245"/>
        <v>106.77469593307681</v>
      </c>
      <c r="J522" s="306">
        <f t="shared" ca="1" si="246"/>
        <v>737.71243752511418</v>
      </c>
      <c r="K522" s="307">
        <f t="shared" ca="1" si="247"/>
        <v>-3.6449284091591752</v>
      </c>
      <c r="L522" s="304">
        <f t="shared" ca="1" si="232"/>
        <v>737.72144199714933</v>
      </c>
      <c r="M522" s="306">
        <f t="shared" ca="1" si="248"/>
        <v>-1.4831394086685172</v>
      </c>
      <c r="N522" s="304">
        <f t="shared" ca="1" si="249"/>
        <v>-84.977628546234655</v>
      </c>
      <c r="P522" s="310">
        <f t="shared" ca="1" si="250"/>
        <v>23</v>
      </c>
      <c r="Q522" s="304">
        <f t="shared" ca="1" si="251"/>
        <v>0</v>
      </c>
      <c r="R522" s="306">
        <f t="shared" ca="1" si="252"/>
        <v>0</v>
      </c>
      <c r="S522" s="307">
        <f t="shared" ca="1" si="253"/>
        <v>5.083000000000002</v>
      </c>
      <c r="T522" s="304">
        <f t="shared" ca="1" si="233"/>
        <v>49.86423000000002</v>
      </c>
      <c r="U522" s="311">
        <f t="shared" ca="1" si="234"/>
        <v>0</v>
      </c>
      <c r="V522" s="306">
        <f t="shared" ca="1" si="235"/>
        <v>1.2254465851186611</v>
      </c>
      <c r="W522" s="304">
        <f t="shared" ca="1" si="236"/>
        <v>42.897749721321333</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1.3329097696887722</v>
      </c>
      <c r="AH522" s="304">
        <f t="shared" ca="1" si="260"/>
        <v>-8.4394249442474329</v>
      </c>
    </row>
    <row r="523" spans="1:34" x14ac:dyDescent="0.2">
      <c r="A523" s="347">
        <f t="shared" ca="1" si="238"/>
        <v>1E-4</v>
      </c>
      <c r="B523" s="304">
        <f t="shared" ca="1" si="239"/>
        <v>33.514000000000649</v>
      </c>
      <c r="D523" s="306">
        <f t="shared" ca="1" si="240"/>
        <v>-0.7388296045003887</v>
      </c>
      <c r="E523" s="307">
        <f t="shared" ca="1" si="241"/>
        <v>-1.4029475220207672</v>
      </c>
      <c r="F523" s="304">
        <f t="shared" ca="1" si="242"/>
        <v>1.5856011270273529</v>
      </c>
      <c r="G523" s="306">
        <f t="shared" ca="1" si="243"/>
        <v>9.3474854614769356</v>
      </c>
      <c r="H523" s="307">
        <f t="shared" ca="1" si="244"/>
        <v>-106.36488457547348</v>
      </c>
      <c r="I523" s="304">
        <f t="shared" ca="1" si="245"/>
        <v>106.77482922115269</v>
      </c>
      <c r="J523" s="306">
        <f t="shared" ca="1" si="246"/>
        <v>737.71243752511418</v>
      </c>
      <c r="K523" s="307">
        <f t="shared" ca="1" si="247"/>
        <v>-3.6555648906019851</v>
      </c>
      <c r="L523" s="304">
        <f t="shared" ca="1" si="232"/>
        <v>737.72149462647144</v>
      </c>
      <c r="M523" s="306">
        <f t="shared" ca="1" si="248"/>
        <v>-1.4831402129906317</v>
      </c>
      <c r="N523" s="304">
        <f t="shared" ca="1" si="249"/>
        <v>-84.977674630497191</v>
      </c>
      <c r="P523" s="310">
        <f t="shared" ca="1" si="250"/>
        <v>23</v>
      </c>
      <c r="Q523" s="304">
        <f t="shared" ca="1" si="251"/>
        <v>0</v>
      </c>
      <c r="R523" s="306">
        <f t="shared" ca="1" si="252"/>
        <v>0</v>
      </c>
      <c r="S523" s="307">
        <f t="shared" ca="1" si="253"/>
        <v>5.083000000000002</v>
      </c>
      <c r="T523" s="304">
        <f t="shared" ca="1" si="233"/>
        <v>49.86423000000002</v>
      </c>
      <c r="U523" s="311">
        <f t="shared" ca="1" si="234"/>
        <v>0</v>
      </c>
      <c r="V523" s="306">
        <f t="shared" ca="1" si="235"/>
        <v>1.2254478885633844</v>
      </c>
      <c r="W523" s="304">
        <f t="shared" ca="1" si="236"/>
        <v>42.897902449144389</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1.3328804133023837</v>
      </c>
      <c r="AH523" s="304">
        <f t="shared" ca="1" si="260"/>
        <v>-8.4394549914069081</v>
      </c>
    </row>
    <row r="524" spans="1:34" x14ac:dyDescent="0.2">
      <c r="A524" s="347">
        <f t="shared" ca="1" si="238"/>
        <v>1E-4</v>
      </c>
      <c r="B524" s="304">
        <f t="shared" ca="1" si="239"/>
        <v>33.514100000000653</v>
      </c>
      <c r="D524" s="306">
        <f t="shared" ca="1" si="240"/>
        <v>-0.73882547293506018</v>
      </c>
      <c r="E524" s="307">
        <f t="shared" ca="1" si="241"/>
        <v>-1.4029169963383339</v>
      </c>
      <c r="F524" s="304">
        <f t="shared" ca="1" si="242"/>
        <v>1.5855721926398332</v>
      </c>
      <c r="G524" s="306">
        <f t="shared" ca="1" si="243"/>
        <v>9.3474115789296413</v>
      </c>
      <c r="H524" s="307">
        <f t="shared" ca="1" si="244"/>
        <v>-106.36502486717312</v>
      </c>
      <c r="I524" s="304">
        <f t="shared" ca="1" si="245"/>
        <v>106.77496250629294</v>
      </c>
      <c r="J524" s="306">
        <f t="shared" ca="1" si="246"/>
        <v>737.71243752511418</v>
      </c>
      <c r="K524" s="307">
        <f t="shared" ca="1" si="247"/>
        <v>-3.6662013860741176</v>
      </c>
      <c r="L524" s="304">
        <f t="shared" ca="1" si="232"/>
        <v>737.72154740921644</v>
      </c>
      <c r="M524" s="306">
        <f t="shared" ca="1" si="248"/>
        <v>-1.4831410173043809</v>
      </c>
      <c r="N524" s="304">
        <f t="shared" ca="1" si="249"/>
        <v>-84.977720714280423</v>
      </c>
      <c r="P524" s="310">
        <f t="shared" ca="1" si="250"/>
        <v>23</v>
      </c>
      <c r="Q524" s="304">
        <f t="shared" ca="1" si="251"/>
        <v>0</v>
      </c>
      <c r="R524" s="306">
        <f t="shared" ca="1" si="252"/>
        <v>0</v>
      </c>
      <c r="S524" s="307">
        <f t="shared" ca="1" si="253"/>
        <v>5.083000000000002</v>
      </c>
      <c r="T524" s="304">
        <f t="shared" ca="1" si="233"/>
        <v>49.86423000000002</v>
      </c>
      <c r="U524" s="311">
        <f t="shared" ca="1" si="234"/>
        <v>0</v>
      </c>
      <c r="V524" s="306">
        <f t="shared" ca="1" si="235"/>
        <v>1.2254491920112127</v>
      </c>
      <c r="W524" s="304">
        <f t="shared" ca="1" si="236"/>
        <v>42.898055175078831</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1.3328510572740324</v>
      </c>
      <c r="AH524" s="304">
        <f t="shared" ca="1" si="260"/>
        <v>-8.4394850381948405</v>
      </c>
    </row>
    <row r="525" spans="1:34" x14ac:dyDescent="0.2">
      <c r="A525" s="347">
        <f t="shared" ca="1" si="238"/>
        <v>1E-4</v>
      </c>
      <c r="B525" s="304">
        <f t="shared" ca="1" si="239"/>
        <v>33.514200000000656</v>
      </c>
      <c r="D525" s="306">
        <f t="shared" ca="1" si="240"/>
        <v>-0.73882134135890543</v>
      </c>
      <c r="E525" s="307">
        <f t="shared" ca="1" si="241"/>
        <v>-1.4028864710334208</v>
      </c>
      <c r="F525" s="304">
        <f t="shared" ca="1" si="242"/>
        <v>1.5855432586517395</v>
      </c>
      <c r="G525" s="306">
        <f t="shared" ca="1" si="243"/>
        <v>9.3473376967955062</v>
      </c>
      <c r="H525" s="307">
        <f t="shared" ca="1" si="244"/>
        <v>-106.36516515582022</v>
      </c>
      <c r="I525" s="304">
        <f t="shared" ca="1" si="245"/>
        <v>106.77509578849764</v>
      </c>
      <c r="J525" s="306">
        <f t="shared" ca="1" si="246"/>
        <v>737.71243752511418</v>
      </c>
      <c r="K525" s="307">
        <f t="shared" ca="1" si="247"/>
        <v>-3.6768378955752672</v>
      </c>
      <c r="L525" s="304">
        <f t="shared" ca="1" si="232"/>
        <v>737.7216003453849</v>
      </c>
      <c r="M525" s="306">
        <f t="shared" ca="1" si="248"/>
        <v>-1.4831418216097645</v>
      </c>
      <c r="N525" s="304">
        <f t="shared" ca="1" si="249"/>
        <v>-84.977766797584337</v>
      </c>
      <c r="P525" s="310">
        <f t="shared" ca="1" si="250"/>
        <v>23</v>
      </c>
      <c r="Q525" s="304">
        <f t="shared" ca="1" si="251"/>
        <v>0</v>
      </c>
      <c r="R525" s="306">
        <f t="shared" ca="1" si="252"/>
        <v>0</v>
      </c>
      <c r="S525" s="307">
        <f t="shared" ca="1" si="253"/>
        <v>5.083000000000002</v>
      </c>
      <c r="T525" s="304">
        <f t="shared" ca="1" si="233"/>
        <v>49.86423000000002</v>
      </c>
      <c r="U525" s="311">
        <f t="shared" ca="1" si="234"/>
        <v>0</v>
      </c>
      <c r="V525" s="306">
        <f t="shared" ca="1" si="235"/>
        <v>1.2254504954621475</v>
      </c>
      <c r="W525" s="304">
        <f t="shared" ca="1" si="236"/>
        <v>42.898207899124749</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1.3328217016037307</v>
      </c>
      <c r="AH525" s="304">
        <f t="shared" ca="1" si="260"/>
        <v>-8.4395150846112159</v>
      </c>
    </row>
    <row r="526" spans="1:34" x14ac:dyDescent="0.2">
      <c r="A526" s="347">
        <f t="shared" ca="1" si="238"/>
        <v>1E-4</v>
      </c>
      <c r="B526" s="304">
        <f t="shared" ca="1" si="239"/>
        <v>33.514300000000659</v>
      </c>
      <c r="D526" s="306">
        <f t="shared" ca="1" si="240"/>
        <v>-0.73881720977192977</v>
      </c>
      <c r="E526" s="307">
        <f t="shared" ca="1" si="241"/>
        <v>-1.4028559461060048</v>
      </c>
      <c r="F526" s="304">
        <f t="shared" ca="1" si="242"/>
        <v>1.5855143250630546</v>
      </c>
      <c r="G526" s="306">
        <f t="shared" ca="1" si="243"/>
        <v>9.3472638150745286</v>
      </c>
      <c r="H526" s="307">
        <f t="shared" ca="1" si="244"/>
        <v>-106.36530544141483</v>
      </c>
      <c r="I526" s="304">
        <f t="shared" ca="1" si="245"/>
        <v>106.77522906776682</v>
      </c>
      <c r="J526" s="306">
        <f t="shared" ca="1" si="246"/>
        <v>737.71243752511418</v>
      </c>
      <c r="K526" s="307">
        <f t="shared" ca="1" si="247"/>
        <v>-3.6874744191051287</v>
      </c>
      <c r="L526" s="304">
        <f t="shared" ca="1" si="232"/>
        <v>737.7216534349775</v>
      </c>
      <c r="M526" s="306">
        <f t="shared" ca="1" si="248"/>
        <v>-1.4831426259067833</v>
      </c>
      <c r="N526" s="304">
        <f t="shared" ca="1" si="249"/>
        <v>-84.97781288040899</v>
      </c>
      <c r="P526" s="310">
        <f t="shared" ca="1" si="250"/>
        <v>23</v>
      </c>
      <c r="Q526" s="304">
        <f t="shared" ca="1" si="251"/>
        <v>0</v>
      </c>
      <c r="R526" s="306">
        <f t="shared" ca="1" si="252"/>
        <v>0</v>
      </c>
      <c r="S526" s="307">
        <f t="shared" ca="1" si="253"/>
        <v>5.083000000000002</v>
      </c>
      <c r="T526" s="304">
        <f t="shared" ca="1" si="233"/>
        <v>49.86423000000002</v>
      </c>
      <c r="U526" s="311">
        <f t="shared" ca="1" si="234"/>
        <v>0</v>
      </c>
      <c r="V526" s="306">
        <f t="shared" ca="1" si="235"/>
        <v>1.2254517989161877</v>
      </c>
      <c r="W526" s="304">
        <f t="shared" ca="1" si="236"/>
        <v>42.898360621282116</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1.3327923462914608</v>
      </c>
      <c r="AH526" s="304">
        <f t="shared" ca="1" si="260"/>
        <v>-8.4395451306560556</v>
      </c>
    </row>
    <row r="527" spans="1:34" x14ac:dyDescent="0.2">
      <c r="A527" s="347">
        <f t="shared" ca="1" si="238"/>
        <v>1E-4</v>
      </c>
      <c r="B527" s="304">
        <f t="shared" ca="1" si="239"/>
        <v>33.514400000000663</v>
      </c>
      <c r="D527" s="306">
        <f t="shared" ca="1" si="240"/>
        <v>-0.738813078174129</v>
      </c>
      <c r="E527" s="307">
        <f t="shared" ca="1" si="241"/>
        <v>-1.4028254215560931</v>
      </c>
      <c r="F527" s="304">
        <f t="shared" ca="1" si="242"/>
        <v>1.5854853918737826</v>
      </c>
      <c r="G527" s="306">
        <f t="shared" ca="1" si="243"/>
        <v>9.3471899337667104</v>
      </c>
      <c r="H527" s="307">
        <f t="shared" ca="1" si="244"/>
        <v>-106.365445723957</v>
      </c>
      <c r="I527" s="304">
        <f t="shared" ca="1" si="245"/>
        <v>106.77536234410049</v>
      </c>
      <c r="J527" s="306">
        <f t="shared" ca="1" si="246"/>
        <v>737.71243752511418</v>
      </c>
      <c r="K527" s="307">
        <f t="shared" ca="1" si="247"/>
        <v>-3.6981109566633972</v>
      </c>
      <c r="L527" s="304">
        <f t="shared" ca="1" si="232"/>
        <v>737.72170667799469</v>
      </c>
      <c r="M527" s="306">
        <f t="shared" ca="1" si="248"/>
        <v>-1.4831434301954367</v>
      </c>
      <c r="N527" s="304">
        <f t="shared" ca="1" si="249"/>
        <v>-84.97785896275434</v>
      </c>
      <c r="P527" s="310">
        <f t="shared" ca="1" si="250"/>
        <v>23</v>
      </c>
      <c r="Q527" s="304">
        <f t="shared" ca="1" si="251"/>
        <v>0</v>
      </c>
      <c r="R527" s="306">
        <f t="shared" ca="1" si="252"/>
        <v>0</v>
      </c>
      <c r="S527" s="307">
        <f t="shared" ca="1" si="253"/>
        <v>5.083000000000002</v>
      </c>
      <c r="T527" s="304">
        <f t="shared" ca="1" si="233"/>
        <v>49.86423000000002</v>
      </c>
      <c r="U527" s="311">
        <f t="shared" ca="1" si="234"/>
        <v>0</v>
      </c>
      <c r="V527" s="306">
        <f t="shared" ca="1" si="235"/>
        <v>1.2254531023733339</v>
      </c>
      <c r="W527" s="304">
        <f t="shared" ca="1" si="236"/>
        <v>42.898513341550938</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1.3327629913372263</v>
      </c>
      <c r="AH527" s="304">
        <f t="shared" ca="1" si="260"/>
        <v>-8.4395751763293525</v>
      </c>
    </row>
    <row r="528" spans="1:34" x14ac:dyDescent="0.2">
      <c r="A528" s="347">
        <f t="shared" ca="1" si="238"/>
        <v>1E-4</v>
      </c>
      <c r="B528" s="304">
        <f t="shared" ca="1" si="239"/>
        <v>33.514500000000666</v>
      </c>
      <c r="D528" s="306">
        <f t="shared" ca="1" si="240"/>
        <v>-0.73880894656550833</v>
      </c>
      <c r="E528" s="307">
        <f t="shared" ca="1" si="241"/>
        <v>-1.4027948973836839</v>
      </c>
      <c r="F528" s="304">
        <f t="shared" ca="1" si="242"/>
        <v>1.5854564590839246</v>
      </c>
      <c r="G528" s="306">
        <f t="shared" ca="1" si="243"/>
        <v>9.3471160528720532</v>
      </c>
      <c r="H528" s="307">
        <f t="shared" ca="1" si="244"/>
        <v>-106.36558600344674</v>
      </c>
      <c r="I528" s="304">
        <f t="shared" ca="1" si="245"/>
        <v>106.77549561749869</v>
      </c>
      <c r="J528" s="306">
        <f t="shared" ca="1" si="246"/>
        <v>737.71243752511418</v>
      </c>
      <c r="K528" s="307">
        <f t="shared" ca="1" si="247"/>
        <v>-3.7087475082497674</v>
      </c>
      <c r="L528" s="304">
        <f t="shared" ca="1" si="232"/>
        <v>737.72176007443716</v>
      </c>
      <c r="M528" s="306">
        <f t="shared" ca="1" si="248"/>
        <v>-1.4831442344757255</v>
      </c>
      <c r="N528" s="304">
        <f t="shared" ca="1" si="249"/>
        <v>-84.977905044620442</v>
      </c>
      <c r="P528" s="310">
        <f t="shared" ca="1" si="250"/>
        <v>23</v>
      </c>
      <c r="Q528" s="304">
        <f t="shared" ca="1" si="251"/>
        <v>0</v>
      </c>
      <c r="R528" s="306">
        <f t="shared" ca="1" si="252"/>
        <v>0</v>
      </c>
      <c r="S528" s="307">
        <f t="shared" ca="1" si="253"/>
        <v>5.083000000000002</v>
      </c>
      <c r="T528" s="304">
        <f t="shared" ca="1" si="233"/>
        <v>49.86423000000002</v>
      </c>
      <c r="U528" s="311">
        <f t="shared" ca="1" si="234"/>
        <v>0</v>
      </c>
      <c r="V528" s="306">
        <f t="shared" ca="1" si="235"/>
        <v>1.2254544058335857</v>
      </c>
      <c r="W528" s="304">
        <f t="shared" ca="1" si="236"/>
        <v>42.89866605993123</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1.332733636741029</v>
      </c>
      <c r="AH528" s="304">
        <f t="shared" ca="1" si="260"/>
        <v>-8.4396052216311084</v>
      </c>
    </row>
    <row r="529" spans="1:34" x14ac:dyDescent="0.2">
      <c r="A529" s="347">
        <f t="shared" ca="1" si="238"/>
        <v>1E-4</v>
      </c>
      <c r="B529" s="304">
        <f t="shared" ca="1" si="239"/>
        <v>33.514600000000669</v>
      </c>
      <c r="D529" s="306">
        <f t="shared" ca="1" si="240"/>
        <v>-0.73880481494606409</v>
      </c>
      <c r="E529" s="307">
        <f t="shared" ca="1" si="241"/>
        <v>-1.4027643735887754</v>
      </c>
      <c r="F529" s="304">
        <f t="shared" ca="1" si="242"/>
        <v>1.5854275266934774</v>
      </c>
      <c r="G529" s="306">
        <f t="shared" ca="1" si="243"/>
        <v>9.3470421723905588</v>
      </c>
      <c r="H529" s="307">
        <f t="shared" ca="1" si="244"/>
        <v>-106.3657262798841</v>
      </c>
      <c r="I529" s="304">
        <f t="shared" ca="1" si="245"/>
        <v>106.77562888796147</v>
      </c>
      <c r="J529" s="306">
        <f t="shared" ca="1" si="246"/>
        <v>737.71243752511418</v>
      </c>
      <c r="K529" s="307">
        <f t="shared" ca="1" si="247"/>
        <v>-3.7193840738639339</v>
      </c>
      <c r="L529" s="304">
        <f t="shared" ca="1" si="232"/>
        <v>737.72181362430536</v>
      </c>
      <c r="M529" s="306">
        <f t="shared" ca="1" si="248"/>
        <v>-1.4831450387476492</v>
      </c>
      <c r="N529" s="304">
        <f t="shared" ca="1" si="249"/>
        <v>-84.977951126007255</v>
      </c>
      <c r="P529" s="310">
        <f t="shared" ca="1" si="250"/>
        <v>23</v>
      </c>
      <c r="Q529" s="304">
        <f t="shared" ca="1" si="251"/>
        <v>0</v>
      </c>
      <c r="R529" s="306">
        <f t="shared" ca="1" si="252"/>
        <v>0</v>
      </c>
      <c r="S529" s="307">
        <f t="shared" ca="1" si="253"/>
        <v>5.083000000000002</v>
      </c>
      <c r="T529" s="304">
        <f t="shared" ca="1" si="233"/>
        <v>49.86423000000002</v>
      </c>
      <c r="U529" s="311">
        <f t="shared" ca="1" si="234"/>
        <v>0</v>
      </c>
      <c r="V529" s="306">
        <f t="shared" ca="1" si="235"/>
        <v>1.2254557092969436</v>
      </c>
      <c r="W529" s="304">
        <f t="shared" ca="1" si="236"/>
        <v>42.898818776423028</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1.3327042825028652</v>
      </c>
      <c r="AH529" s="304">
        <f t="shared" ca="1" si="260"/>
        <v>-8.439635266561325</v>
      </c>
    </row>
    <row r="530" spans="1:34" x14ac:dyDescent="0.2">
      <c r="A530" s="347">
        <f t="shared" ca="1" si="238"/>
        <v>1E-4</v>
      </c>
      <c r="B530" s="304">
        <f t="shared" ca="1" si="239"/>
        <v>33.514700000000673</v>
      </c>
      <c r="D530" s="306">
        <f t="shared" ca="1" si="240"/>
        <v>-0.73880068331580229</v>
      </c>
      <c r="E530" s="307">
        <f t="shared" ca="1" si="241"/>
        <v>-1.4027338501713587</v>
      </c>
      <c r="F530" s="304">
        <f t="shared" ca="1" si="242"/>
        <v>1.5853985947024363</v>
      </c>
      <c r="G530" s="306">
        <f t="shared" ca="1" si="243"/>
        <v>9.3469682923222273</v>
      </c>
      <c r="H530" s="307">
        <f t="shared" ca="1" si="244"/>
        <v>-106.36586655326911</v>
      </c>
      <c r="I530" s="304">
        <f t="shared" ca="1" si="245"/>
        <v>106.77576215548888</v>
      </c>
      <c r="J530" s="306">
        <f t="shared" ca="1" si="246"/>
        <v>737.71243752511418</v>
      </c>
      <c r="K530" s="307">
        <f t="shared" ca="1" si="247"/>
        <v>-3.7300206535055915</v>
      </c>
      <c r="L530" s="304">
        <f t="shared" ca="1" si="232"/>
        <v>737.72186732759997</v>
      </c>
      <c r="M530" s="306">
        <f t="shared" ca="1" si="248"/>
        <v>-1.4831458430112086</v>
      </c>
      <c r="N530" s="304">
        <f t="shared" ca="1" si="249"/>
        <v>-84.977997206914807</v>
      </c>
      <c r="P530" s="310">
        <f t="shared" ca="1" si="250"/>
        <v>23</v>
      </c>
      <c r="Q530" s="304">
        <f t="shared" ca="1" si="251"/>
        <v>0</v>
      </c>
      <c r="R530" s="306">
        <f t="shared" ca="1" si="252"/>
        <v>0</v>
      </c>
      <c r="S530" s="307">
        <f t="shared" ca="1" si="253"/>
        <v>5.083000000000002</v>
      </c>
      <c r="T530" s="304">
        <f t="shared" ca="1" si="233"/>
        <v>49.86423000000002</v>
      </c>
      <c r="U530" s="311">
        <f t="shared" ca="1" si="234"/>
        <v>0</v>
      </c>
      <c r="V530" s="306">
        <f t="shared" ca="1" si="235"/>
        <v>1.2254570127634072</v>
      </c>
      <c r="W530" s="304">
        <f t="shared" ca="1" si="236"/>
        <v>42.898971491026337</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1.332674928622728</v>
      </c>
      <c r="AH530" s="304">
        <f t="shared" ca="1" si="260"/>
        <v>-8.4396653111200095</v>
      </c>
    </row>
    <row r="531" spans="1:34" x14ac:dyDescent="0.2">
      <c r="A531" s="347">
        <f t="shared" ca="1" si="238"/>
        <v>1E-4</v>
      </c>
      <c r="B531" s="304">
        <f t="shared" ca="1" si="239"/>
        <v>33.514800000000676</v>
      </c>
      <c r="D531" s="306">
        <f t="shared" ca="1" si="240"/>
        <v>-0.73879655167471936</v>
      </c>
      <c r="E531" s="307">
        <f t="shared" ca="1" si="241"/>
        <v>-1.402703327131432</v>
      </c>
      <c r="F531" s="304">
        <f t="shared" ca="1" si="242"/>
        <v>1.5853696631107979</v>
      </c>
      <c r="G531" s="306">
        <f t="shared" ca="1" si="243"/>
        <v>9.3468944126670603</v>
      </c>
      <c r="H531" s="307">
        <f t="shared" ca="1" si="244"/>
        <v>-106.36600682360182</v>
      </c>
      <c r="I531" s="304">
        <f t="shared" ca="1" si="245"/>
        <v>106.77589542008091</v>
      </c>
      <c r="J531" s="306">
        <f t="shared" ca="1" si="246"/>
        <v>737.71243752511418</v>
      </c>
      <c r="K531" s="307">
        <f t="shared" ca="1" si="247"/>
        <v>-3.7406572471744353</v>
      </c>
      <c r="L531" s="304">
        <f t="shared" ca="1" si="232"/>
        <v>737.72192118432145</v>
      </c>
      <c r="M531" s="306">
        <f t="shared" ca="1" si="248"/>
        <v>-1.483146647266403</v>
      </c>
      <c r="N531" s="304">
        <f t="shared" ca="1" si="249"/>
        <v>-84.978043287343112</v>
      </c>
      <c r="P531" s="310">
        <f t="shared" ca="1" si="250"/>
        <v>23</v>
      </c>
      <c r="Q531" s="304">
        <f t="shared" ca="1" si="251"/>
        <v>0</v>
      </c>
      <c r="R531" s="306">
        <f t="shared" ca="1" si="252"/>
        <v>0</v>
      </c>
      <c r="S531" s="307">
        <f t="shared" ca="1" si="253"/>
        <v>5.083000000000002</v>
      </c>
      <c r="T531" s="304">
        <f t="shared" ca="1" si="233"/>
        <v>49.86423000000002</v>
      </c>
      <c r="U531" s="311">
        <f t="shared" ca="1" si="234"/>
        <v>0</v>
      </c>
      <c r="V531" s="306">
        <f t="shared" ca="1" si="235"/>
        <v>1.225458316232976</v>
      </c>
      <c r="W531" s="304">
        <f t="shared" ca="1" si="236"/>
        <v>42.899124203741131</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1.3326455751006154</v>
      </c>
      <c r="AH531" s="304">
        <f t="shared" ca="1" si="260"/>
        <v>-8.4396953553071654</v>
      </c>
    </row>
    <row r="532" spans="1:34" x14ac:dyDescent="0.2">
      <c r="A532" s="347">
        <f t="shared" ca="1" si="238"/>
        <v>1E-4</v>
      </c>
      <c r="B532" s="304">
        <f t="shared" ca="1" si="239"/>
        <v>33.514900000000679</v>
      </c>
      <c r="D532" s="306">
        <f t="shared" ca="1" si="240"/>
        <v>-0.73879242002281986</v>
      </c>
      <c r="E532" s="307">
        <f t="shared" ca="1" si="241"/>
        <v>-1.402672804469006</v>
      </c>
      <c r="F532" s="304">
        <f t="shared" ca="1" si="242"/>
        <v>1.5853407319185742</v>
      </c>
      <c r="G532" s="306">
        <f t="shared" ca="1" si="243"/>
        <v>9.346820533425058</v>
      </c>
      <c r="H532" s="307">
        <f t="shared" ca="1" si="244"/>
        <v>-106.36614709088227</v>
      </c>
      <c r="I532" s="304">
        <f t="shared" ca="1" si="245"/>
        <v>106.77602868173764</v>
      </c>
      <c r="J532" s="306">
        <f t="shared" ca="1" si="246"/>
        <v>737.71243752511418</v>
      </c>
      <c r="K532" s="307">
        <f t="shared" ca="1" si="247"/>
        <v>-3.7512938548701595</v>
      </c>
      <c r="L532" s="304">
        <f t="shared" ca="1" si="232"/>
        <v>737.72197519447059</v>
      </c>
      <c r="M532" s="306">
        <f t="shared" ca="1" si="248"/>
        <v>-1.4831474515132332</v>
      </c>
      <c r="N532" s="304">
        <f t="shared" ca="1" si="249"/>
        <v>-84.978089367292171</v>
      </c>
      <c r="P532" s="310">
        <f t="shared" ca="1" si="250"/>
        <v>23</v>
      </c>
      <c r="Q532" s="304">
        <f t="shared" ca="1" si="251"/>
        <v>0</v>
      </c>
      <c r="R532" s="306">
        <f t="shared" ca="1" si="252"/>
        <v>0</v>
      </c>
      <c r="S532" s="307">
        <f t="shared" ca="1" si="253"/>
        <v>5.083000000000002</v>
      </c>
      <c r="T532" s="304">
        <f t="shared" ca="1" si="233"/>
        <v>49.86423000000002</v>
      </c>
      <c r="U532" s="311">
        <f t="shared" ca="1" si="234"/>
        <v>0</v>
      </c>
      <c r="V532" s="306">
        <f t="shared" ca="1" si="235"/>
        <v>1.2254596197056506</v>
      </c>
      <c r="W532" s="304">
        <f t="shared" ca="1" si="236"/>
        <v>42.899276914567466</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1.3326162219365365</v>
      </c>
      <c r="AH532" s="304">
        <f t="shared" ca="1" si="260"/>
        <v>-8.4397253991227839</v>
      </c>
    </row>
    <row r="533" spans="1:34" x14ac:dyDescent="0.2">
      <c r="A533" s="347">
        <f t="shared" ca="1" si="238"/>
        <v>1E-4</v>
      </c>
      <c r="B533" s="304">
        <f t="shared" ca="1" si="239"/>
        <v>33.515000000000683</v>
      </c>
      <c r="D533" s="306">
        <f t="shared" ca="1" si="240"/>
        <v>-0.73878828836010113</v>
      </c>
      <c r="E533" s="307">
        <f t="shared" ca="1" si="241"/>
        <v>-1.4026422821840629</v>
      </c>
      <c r="F533" s="304">
        <f t="shared" ca="1" si="242"/>
        <v>1.5853118011257483</v>
      </c>
      <c r="G533" s="306">
        <f t="shared" ca="1" si="243"/>
        <v>9.3467466545962221</v>
      </c>
      <c r="H533" s="307">
        <f t="shared" ca="1" si="244"/>
        <v>-106.36628735511049</v>
      </c>
      <c r="I533" s="304">
        <f t="shared" ca="1" si="245"/>
        <v>106.77616194045908</v>
      </c>
      <c r="J533" s="306">
        <f t="shared" ca="1" si="246"/>
        <v>737.71243752511418</v>
      </c>
      <c r="K533" s="307">
        <f t="shared" ca="1" si="247"/>
        <v>-3.7619304765924593</v>
      </c>
      <c r="L533" s="304">
        <f t="shared" ca="1" si="232"/>
        <v>737.72202935804762</v>
      </c>
      <c r="M533" s="306">
        <f t="shared" ca="1" si="248"/>
        <v>-1.4831482557516991</v>
      </c>
      <c r="N533" s="304">
        <f t="shared" ca="1" si="249"/>
        <v>-84.978135446761982</v>
      </c>
      <c r="P533" s="310">
        <f t="shared" ca="1" si="250"/>
        <v>23</v>
      </c>
      <c r="Q533" s="304">
        <f t="shared" ca="1" si="251"/>
        <v>0</v>
      </c>
      <c r="R533" s="306">
        <f t="shared" ca="1" si="252"/>
        <v>0</v>
      </c>
      <c r="S533" s="307">
        <f t="shared" ca="1" si="253"/>
        <v>5.083000000000002</v>
      </c>
      <c r="T533" s="304">
        <f t="shared" ca="1" si="233"/>
        <v>49.86423000000002</v>
      </c>
      <c r="U533" s="311">
        <f t="shared" ca="1" si="234"/>
        <v>0</v>
      </c>
      <c r="V533" s="306">
        <f t="shared" ca="1" si="235"/>
        <v>1.2254609231814311</v>
      </c>
      <c r="W533" s="304">
        <f t="shared" ca="1" si="236"/>
        <v>42.899429623505334</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1.3325868691304752</v>
      </c>
      <c r="AH533" s="304">
        <f t="shared" ca="1" si="260"/>
        <v>-8.439755442566879</v>
      </c>
    </row>
    <row r="534" spans="1:34" x14ac:dyDescent="0.2">
      <c r="A534" s="347">
        <f t="shared" ca="1" si="238"/>
        <v>1E-4</v>
      </c>
      <c r="B534" s="304">
        <f t="shared" ca="1" si="239"/>
        <v>33.515100000000686</v>
      </c>
      <c r="D534" s="306">
        <f t="shared" ca="1" si="240"/>
        <v>-0.7387841566865665</v>
      </c>
      <c r="E534" s="307">
        <f t="shared" ca="1" si="241"/>
        <v>-1.4026117602766064</v>
      </c>
      <c r="F534" s="304">
        <f t="shared" ca="1" si="242"/>
        <v>1.585282870732325</v>
      </c>
      <c r="G534" s="306">
        <f t="shared" ca="1" si="243"/>
        <v>9.3466727761805526</v>
      </c>
      <c r="H534" s="307">
        <f t="shared" ca="1" si="244"/>
        <v>-106.36642761628651</v>
      </c>
      <c r="I534" s="304">
        <f t="shared" ca="1" si="245"/>
        <v>106.77629519624527</v>
      </c>
      <c r="J534" s="306">
        <f t="shared" ca="1" si="246"/>
        <v>737.71243752511418</v>
      </c>
      <c r="K534" s="307">
        <f t="shared" ca="1" si="247"/>
        <v>-3.7725671123410289</v>
      </c>
      <c r="L534" s="304">
        <f t="shared" ca="1" si="232"/>
        <v>737.72208367505345</v>
      </c>
      <c r="M534" s="306">
        <f t="shared" ca="1" si="248"/>
        <v>-1.4831490599818007</v>
      </c>
      <c r="N534" s="304">
        <f t="shared" ca="1" si="249"/>
        <v>-84.978181525752561</v>
      </c>
      <c r="P534" s="310">
        <f t="shared" ca="1" si="250"/>
        <v>23</v>
      </c>
      <c r="Q534" s="304">
        <f t="shared" ca="1" si="251"/>
        <v>0</v>
      </c>
      <c r="R534" s="306">
        <f t="shared" ca="1" si="252"/>
        <v>0</v>
      </c>
      <c r="S534" s="307">
        <f t="shared" ca="1" si="253"/>
        <v>5.083000000000002</v>
      </c>
      <c r="T534" s="304">
        <f t="shared" ca="1" si="233"/>
        <v>49.86423000000002</v>
      </c>
      <c r="U534" s="311">
        <f t="shared" ca="1" si="234"/>
        <v>0</v>
      </c>
      <c r="V534" s="306">
        <f t="shared" ca="1" si="235"/>
        <v>1.2254622266603168</v>
      </c>
      <c r="W534" s="304">
        <f t="shared" ca="1" si="236"/>
        <v>42.899582330554757</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1.3325575166824368</v>
      </c>
      <c r="AH534" s="304">
        <f t="shared" ca="1" si="260"/>
        <v>-8.4397854856394492</v>
      </c>
    </row>
    <row r="535" spans="1:34" x14ac:dyDescent="0.2">
      <c r="A535" s="347">
        <f t="shared" ca="1" si="238"/>
        <v>1E-4</v>
      </c>
      <c r="B535" s="304">
        <f t="shared" ca="1" si="239"/>
        <v>33.515200000000689</v>
      </c>
      <c r="D535" s="306">
        <f t="shared" ca="1" si="240"/>
        <v>-0.73878002500221596</v>
      </c>
      <c r="E535" s="307">
        <f t="shared" ca="1" si="241"/>
        <v>-1.4025812387466345</v>
      </c>
      <c r="F535" s="304">
        <f t="shared" ca="1" si="242"/>
        <v>1.5852539407383028</v>
      </c>
      <c r="G535" s="306">
        <f t="shared" ca="1" si="243"/>
        <v>9.346598898178053</v>
      </c>
      <c r="H535" s="307">
        <f t="shared" ca="1" si="244"/>
        <v>-106.36656787441039</v>
      </c>
      <c r="I535" s="304">
        <f t="shared" ca="1" si="245"/>
        <v>106.77642844909627</v>
      </c>
      <c r="J535" s="306">
        <f t="shared" ca="1" si="246"/>
        <v>737.71243752511418</v>
      </c>
      <c r="K535" s="307">
        <f t="shared" ca="1" si="247"/>
        <v>-3.7832037621155639</v>
      </c>
      <c r="L535" s="304">
        <f t="shared" ca="1" si="232"/>
        <v>737.72213814548843</v>
      </c>
      <c r="M535" s="306">
        <f t="shared" ca="1" si="248"/>
        <v>-1.4831498642035383</v>
      </c>
      <c r="N535" s="304">
        <f t="shared" ca="1" si="249"/>
        <v>-84.978227604263921</v>
      </c>
      <c r="P535" s="310">
        <f t="shared" ca="1" si="250"/>
        <v>23</v>
      </c>
      <c r="Q535" s="304">
        <f t="shared" ca="1" si="251"/>
        <v>0</v>
      </c>
      <c r="R535" s="306">
        <f t="shared" ca="1" si="252"/>
        <v>0</v>
      </c>
      <c r="S535" s="307">
        <f t="shared" ca="1" si="253"/>
        <v>5.083000000000002</v>
      </c>
      <c r="T535" s="304">
        <f t="shared" ca="1" si="233"/>
        <v>49.86423000000002</v>
      </c>
      <c r="U535" s="311">
        <f t="shared" ca="1" si="234"/>
        <v>0</v>
      </c>
      <c r="V535" s="306">
        <f t="shared" ca="1" si="235"/>
        <v>1.2254635301423082</v>
      </c>
      <c r="W535" s="304">
        <f t="shared" ca="1" si="236"/>
        <v>42.899735035715757</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1.3325281645924179</v>
      </c>
      <c r="AH535" s="304">
        <f t="shared" ca="1" si="260"/>
        <v>-8.4398155283404961</v>
      </c>
    </row>
    <row r="536" spans="1:34" x14ac:dyDescent="0.2">
      <c r="A536" s="347">
        <f t="shared" ca="1" si="238"/>
        <v>1E-4</v>
      </c>
      <c r="B536" s="304">
        <f t="shared" ca="1" si="239"/>
        <v>33.515300000000693</v>
      </c>
      <c r="D536" s="306">
        <f t="shared" ca="1" si="240"/>
        <v>-0.73877589330704962</v>
      </c>
      <c r="E536" s="307">
        <f t="shared" ca="1" si="241"/>
        <v>-1.4025507175941403</v>
      </c>
      <c r="F536" s="304">
        <f t="shared" ca="1" si="242"/>
        <v>1.5852250111436759</v>
      </c>
      <c r="G536" s="306">
        <f t="shared" ca="1" si="243"/>
        <v>9.3465250205887216</v>
      </c>
      <c r="H536" s="307">
        <f t="shared" ca="1" si="244"/>
        <v>-106.36670812948215</v>
      </c>
      <c r="I536" s="304">
        <f t="shared" ca="1" si="245"/>
        <v>106.77656169901209</v>
      </c>
      <c r="J536" s="306">
        <f t="shared" ca="1" si="246"/>
        <v>737.71243752511418</v>
      </c>
      <c r="K536" s="307">
        <f t="shared" ca="1" si="247"/>
        <v>-3.7938404259157585</v>
      </c>
      <c r="L536" s="304">
        <f t="shared" ca="1" si="232"/>
        <v>737.72219276935323</v>
      </c>
      <c r="M536" s="306">
        <f t="shared" ca="1" si="248"/>
        <v>-1.483150668416912</v>
      </c>
      <c r="N536" s="304">
        <f t="shared" ca="1" si="249"/>
        <v>-84.978273682296063</v>
      </c>
      <c r="P536" s="310">
        <f t="shared" ca="1" si="250"/>
        <v>23</v>
      </c>
      <c r="Q536" s="304">
        <f t="shared" ca="1" si="251"/>
        <v>0</v>
      </c>
      <c r="R536" s="306">
        <f t="shared" ca="1" si="252"/>
        <v>0</v>
      </c>
      <c r="S536" s="307">
        <f t="shared" ca="1" si="253"/>
        <v>5.083000000000002</v>
      </c>
      <c r="T536" s="304">
        <f t="shared" ca="1" si="233"/>
        <v>49.86423000000002</v>
      </c>
      <c r="U536" s="311">
        <f t="shared" ca="1" si="234"/>
        <v>0</v>
      </c>
      <c r="V536" s="306">
        <f t="shared" ca="1" si="235"/>
        <v>1.225464833627405</v>
      </c>
      <c r="W536" s="304">
        <f t="shared" ca="1" si="236"/>
        <v>42.899887738988333</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1.3324988128604165</v>
      </c>
      <c r="AH536" s="304">
        <f t="shared" ca="1" si="260"/>
        <v>-8.4398455706700251</v>
      </c>
    </row>
    <row r="537" spans="1:34" x14ac:dyDescent="0.2">
      <c r="A537" s="347">
        <f t="shared" ca="1" si="238"/>
        <v>1E-4</v>
      </c>
      <c r="B537" s="304">
        <f t="shared" ca="1" si="239"/>
        <v>33.515400000000696</v>
      </c>
      <c r="D537" s="306">
        <f t="shared" ca="1" si="240"/>
        <v>-0.7387717616010695</v>
      </c>
      <c r="E537" s="307">
        <f t="shared" ca="1" si="241"/>
        <v>-1.4025201968191237</v>
      </c>
      <c r="F537" s="304">
        <f t="shared" ca="1" si="242"/>
        <v>1.5851960819484447</v>
      </c>
      <c r="G537" s="306">
        <f t="shared" ca="1" si="243"/>
        <v>9.3464511434125619</v>
      </c>
      <c r="H537" s="307">
        <f t="shared" ca="1" si="244"/>
        <v>-106.36684838150182</v>
      </c>
      <c r="I537" s="304">
        <f t="shared" ca="1" si="245"/>
        <v>106.77669494599276</v>
      </c>
      <c r="J537" s="306">
        <f t="shared" ca="1" si="246"/>
        <v>737.71243752511418</v>
      </c>
      <c r="K537" s="307">
        <f t="shared" ca="1" si="247"/>
        <v>-3.8044771037413079</v>
      </c>
      <c r="L537" s="304">
        <f t="shared" ca="1" si="232"/>
        <v>737.72224754664842</v>
      </c>
      <c r="M537" s="306">
        <f t="shared" ca="1" si="248"/>
        <v>-1.4831514726219217</v>
      </c>
      <c r="N537" s="304">
        <f t="shared" ca="1" si="249"/>
        <v>-84.978319759848986</v>
      </c>
      <c r="P537" s="310">
        <f t="shared" ca="1" si="250"/>
        <v>23</v>
      </c>
      <c r="Q537" s="304">
        <f t="shared" ca="1" si="251"/>
        <v>0</v>
      </c>
      <c r="R537" s="306">
        <f t="shared" ca="1" si="252"/>
        <v>0</v>
      </c>
      <c r="S537" s="307">
        <f t="shared" ca="1" si="253"/>
        <v>5.083000000000002</v>
      </c>
      <c r="T537" s="304">
        <f t="shared" ca="1" si="233"/>
        <v>49.86423000000002</v>
      </c>
      <c r="U537" s="311">
        <f t="shared" ca="1" si="234"/>
        <v>0</v>
      </c>
      <c r="V537" s="306">
        <f t="shared" ca="1" si="235"/>
        <v>1.2254661371156077</v>
      </c>
      <c r="W537" s="304">
        <f t="shared" ca="1" si="236"/>
        <v>42.9000404403725</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1.3324694614864256</v>
      </c>
      <c r="AH537" s="304">
        <f t="shared" ca="1" si="260"/>
        <v>-8.4398756126280379</v>
      </c>
    </row>
    <row r="538" spans="1:34" x14ac:dyDescent="0.2">
      <c r="A538" s="347">
        <f t="shared" ca="1" si="238"/>
        <v>1E-4</v>
      </c>
      <c r="B538" s="304">
        <f t="shared" ca="1" si="239"/>
        <v>33.515500000000699</v>
      </c>
      <c r="D538" s="306">
        <f t="shared" ca="1" si="240"/>
        <v>-0.73876762988427724</v>
      </c>
      <c r="E538" s="307">
        <f t="shared" ca="1" si="241"/>
        <v>-1.4024896764215846</v>
      </c>
      <c r="F538" s="304">
        <f t="shared" ca="1" si="242"/>
        <v>1.585167153152611</v>
      </c>
      <c r="G538" s="306">
        <f t="shared" ca="1" si="243"/>
        <v>9.3463772666495739</v>
      </c>
      <c r="H538" s="307">
        <f t="shared" ca="1" si="244"/>
        <v>-106.36698863046946</v>
      </c>
      <c r="I538" s="304">
        <f t="shared" ca="1" si="245"/>
        <v>106.77682819003833</v>
      </c>
      <c r="J538" s="306">
        <f t="shared" ca="1" si="246"/>
        <v>737.71243752511418</v>
      </c>
      <c r="K538" s="307">
        <f t="shared" ca="1" si="247"/>
        <v>-3.8151137955919063</v>
      </c>
      <c r="L538" s="304">
        <f t="shared" ca="1" si="232"/>
        <v>737.72230247737446</v>
      </c>
      <c r="M538" s="306">
        <f t="shared" ca="1" si="248"/>
        <v>-1.4831522768185676</v>
      </c>
      <c r="N538" s="304">
        <f t="shared" ca="1" si="249"/>
        <v>-84.978365836922691</v>
      </c>
      <c r="P538" s="310">
        <f t="shared" ca="1" si="250"/>
        <v>23</v>
      </c>
      <c r="Q538" s="304">
        <f t="shared" ca="1" si="251"/>
        <v>0</v>
      </c>
      <c r="R538" s="306">
        <f t="shared" ca="1" si="252"/>
        <v>0</v>
      </c>
      <c r="S538" s="307">
        <f t="shared" ca="1" si="253"/>
        <v>5.083000000000002</v>
      </c>
      <c r="T538" s="304">
        <f t="shared" ca="1" si="233"/>
        <v>49.86423000000002</v>
      </c>
      <c r="U538" s="311">
        <f t="shared" ca="1" si="234"/>
        <v>0</v>
      </c>
      <c r="V538" s="306">
        <f t="shared" ca="1" si="235"/>
        <v>1.2254674406069153</v>
      </c>
      <c r="W538" s="304">
        <f t="shared" ca="1" si="236"/>
        <v>42.900193139868243</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1.3324401104704506</v>
      </c>
      <c r="AH538" s="304">
        <f t="shared" ca="1" si="260"/>
        <v>-8.4399056542145345</v>
      </c>
    </row>
    <row r="539" spans="1:34" x14ac:dyDescent="0.2">
      <c r="A539" s="347">
        <f t="shared" ca="1" si="238"/>
        <v>1E-4</v>
      </c>
      <c r="B539" s="304">
        <f t="shared" ca="1" si="239"/>
        <v>33.515600000000703</v>
      </c>
      <c r="D539" s="306">
        <f t="shared" ca="1" si="240"/>
        <v>-0.73876349815667242</v>
      </c>
      <c r="E539" s="307">
        <f t="shared" ca="1" si="241"/>
        <v>-1.4024591564015232</v>
      </c>
      <c r="F539" s="304">
        <f t="shared" ca="1" si="242"/>
        <v>1.5851382247561743</v>
      </c>
      <c r="G539" s="306">
        <f t="shared" ca="1" si="243"/>
        <v>9.3463033902997577</v>
      </c>
      <c r="H539" s="307">
        <f t="shared" ca="1" si="244"/>
        <v>-106.36712887638511</v>
      </c>
      <c r="I539" s="304">
        <f t="shared" ca="1" si="245"/>
        <v>106.77696143114885</v>
      </c>
      <c r="J539" s="306">
        <f t="shared" ca="1" si="246"/>
        <v>737.71243752511418</v>
      </c>
      <c r="K539" s="307">
        <f t="shared" ca="1" si="247"/>
        <v>-3.8257505014672493</v>
      </c>
      <c r="L539" s="304">
        <f t="shared" ca="1" si="232"/>
        <v>737.72235756153202</v>
      </c>
      <c r="M539" s="306">
        <f t="shared" ca="1" si="248"/>
        <v>-1.4831530810068501</v>
      </c>
      <c r="N539" s="304">
        <f t="shared" ca="1" si="249"/>
        <v>-84.978411913517206</v>
      </c>
      <c r="P539" s="310">
        <f t="shared" ca="1" si="250"/>
        <v>23</v>
      </c>
      <c r="Q539" s="304">
        <f t="shared" ca="1" si="251"/>
        <v>0</v>
      </c>
      <c r="R539" s="306">
        <f t="shared" ca="1" si="252"/>
        <v>0</v>
      </c>
      <c r="S539" s="307">
        <f t="shared" ca="1" si="253"/>
        <v>5.083000000000002</v>
      </c>
      <c r="T539" s="304">
        <f t="shared" ca="1" si="233"/>
        <v>49.86423000000002</v>
      </c>
      <c r="U539" s="311">
        <f t="shared" ca="1" si="234"/>
        <v>0</v>
      </c>
      <c r="V539" s="306">
        <f t="shared" ca="1" si="235"/>
        <v>1.2254687441013286</v>
      </c>
      <c r="W539" s="304">
        <f t="shared" ca="1" si="236"/>
        <v>42.900345837475633</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1.3324107598124879</v>
      </c>
      <c r="AH539" s="304">
        <f t="shared" ca="1" si="260"/>
        <v>-8.4399356954295151</v>
      </c>
    </row>
    <row r="540" spans="1:34" x14ac:dyDescent="0.2">
      <c r="A540" s="347">
        <f t="shared" ca="1" si="238"/>
        <v>1E-4</v>
      </c>
      <c r="B540" s="304">
        <f t="shared" ca="1" si="239"/>
        <v>33.515700000000706</v>
      </c>
      <c r="D540" s="306">
        <f t="shared" ca="1" si="240"/>
        <v>-0.73875936641825624</v>
      </c>
      <c r="E540" s="307">
        <f t="shared" ca="1" si="241"/>
        <v>-1.4024286367589252</v>
      </c>
      <c r="F540" s="304">
        <f t="shared" ca="1" si="242"/>
        <v>1.5851092967591227</v>
      </c>
      <c r="G540" s="306">
        <f t="shared" ca="1" si="243"/>
        <v>9.3462295143631167</v>
      </c>
      <c r="H540" s="307">
        <f t="shared" ca="1" si="244"/>
        <v>-106.36726911924879</v>
      </c>
      <c r="I540" s="304">
        <f t="shared" ca="1" si="245"/>
        <v>106.77709466932433</v>
      </c>
      <c r="J540" s="306">
        <f t="shared" ca="1" si="246"/>
        <v>737.71243752511418</v>
      </c>
      <c r="K540" s="307">
        <f t="shared" ca="1" si="247"/>
        <v>-3.8363872213670311</v>
      </c>
      <c r="L540" s="304">
        <f t="shared" ca="1" si="232"/>
        <v>737.72241279912168</v>
      </c>
      <c r="M540" s="306">
        <f t="shared" ca="1" si="248"/>
        <v>-1.4831538851867689</v>
      </c>
      <c r="N540" s="304">
        <f t="shared" ca="1" si="249"/>
        <v>-84.978457989632531</v>
      </c>
      <c r="P540" s="310">
        <f t="shared" ca="1" si="250"/>
        <v>23</v>
      </c>
      <c r="Q540" s="304">
        <f t="shared" ca="1" si="251"/>
        <v>0</v>
      </c>
      <c r="R540" s="306">
        <f t="shared" ca="1" si="252"/>
        <v>0</v>
      </c>
      <c r="S540" s="307">
        <f t="shared" ca="1" si="253"/>
        <v>5.083000000000002</v>
      </c>
      <c r="T540" s="304">
        <f t="shared" ca="1" si="233"/>
        <v>49.86423000000002</v>
      </c>
      <c r="U540" s="311">
        <f t="shared" ca="1" si="234"/>
        <v>0</v>
      </c>
      <c r="V540" s="306">
        <f t="shared" ca="1" si="235"/>
        <v>1.2254700475988476</v>
      </c>
      <c r="W540" s="304">
        <f t="shared" ca="1" si="236"/>
        <v>42.900498533194643</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1.3323814095125286</v>
      </c>
      <c r="AH540" s="304">
        <f t="shared" ca="1" si="260"/>
        <v>-8.4399657362729918</v>
      </c>
    </row>
    <row r="541" spans="1:34" x14ac:dyDescent="0.2">
      <c r="A541" s="347">
        <f t="shared" ca="1" si="238"/>
        <v>1E-4</v>
      </c>
      <c r="B541" s="304">
        <f t="shared" ca="1" si="239"/>
        <v>33.515800000000709</v>
      </c>
      <c r="D541" s="306">
        <f t="shared" ca="1" si="240"/>
        <v>-0.73875523466902948</v>
      </c>
      <c r="E541" s="307">
        <f t="shared" ca="1" si="241"/>
        <v>-1.4023981174937958</v>
      </c>
      <c r="F541" s="304">
        <f t="shared" ca="1" si="242"/>
        <v>1.5850803691614614</v>
      </c>
      <c r="G541" s="306">
        <f t="shared" ca="1" si="243"/>
        <v>9.3461556388396492</v>
      </c>
      <c r="H541" s="307">
        <f t="shared" ca="1" si="244"/>
        <v>-106.36740935906055</v>
      </c>
      <c r="I541" s="304">
        <f t="shared" ca="1" si="245"/>
        <v>106.77722790456481</v>
      </c>
      <c r="J541" s="306">
        <f t="shared" ca="1" si="246"/>
        <v>737.71243752511418</v>
      </c>
      <c r="K541" s="307">
        <f t="shared" ca="1" si="247"/>
        <v>-3.8470239552909464</v>
      </c>
      <c r="L541" s="304">
        <f t="shared" ca="1" si="232"/>
        <v>737.72246819014401</v>
      </c>
      <c r="M541" s="306">
        <f t="shared" ca="1" si="248"/>
        <v>-1.4831546893583245</v>
      </c>
      <c r="N541" s="304">
        <f t="shared" ca="1" si="249"/>
        <v>-84.978504065268666</v>
      </c>
      <c r="P541" s="310">
        <f t="shared" ca="1" si="250"/>
        <v>23</v>
      </c>
      <c r="Q541" s="304">
        <f t="shared" ca="1" si="251"/>
        <v>0</v>
      </c>
      <c r="R541" s="306">
        <f t="shared" ca="1" si="252"/>
        <v>0</v>
      </c>
      <c r="S541" s="307">
        <f t="shared" ca="1" si="253"/>
        <v>5.083000000000002</v>
      </c>
      <c r="T541" s="304">
        <f t="shared" ca="1" si="233"/>
        <v>49.86423000000002</v>
      </c>
      <c r="U541" s="311">
        <f t="shared" ca="1" si="234"/>
        <v>0</v>
      </c>
      <c r="V541" s="306">
        <f t="shared" ca="1" si="235"/>
        <v>1.2254713510994719</v>
      </c>
      <c r="W541" s="304">
        <f t="shared" ca="1" si="236"/>
        <v>42.9006512270253</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1.3323520595705762</v>
      </c>
      <c r="AH541" s="304">
        <f t="shared" ca="1" si="260"/>
        <v>-8.4399957767449596</v>
      </c>
    </row>
    <row r="542" spans="1:34" x14ac:dyDescent="0.2">
      <c r="A542" s="347">
        <f t="shared" ca="1" si="238"/>
        <v>1E-4</v>
      </c>
      <c r="B542" s="304">
        <f t="shared" ca="1" si="239"/>
        <v>33.515900000000713</v>
      </c>
      <c r="D542" s="306">
        <f t="shared" ca="1" si="240"/>
        <v>-0.7387511029089926</v>
      </c>
      <c r="E542" s="307">
        <f t="shared" ca="1" si="241"/>
        <v>-1.4023675986061352</v>
      </c>
      <c r="F542" s="304">
        <f t="shared" ca="1" si="242"/>
        <v>1.5850514419631911</v>
      </c>
      <c r="G542" s="306">
        <f t="shared" ca="1" si="243"/>
        <v>9.3460817637293587</v>
      </c>
      <c r="H542" s="307">
        <f t="shared" ca="1" si="244"/>
        <v>-106.36754959582041</v>
      </c>
      <c r="I542" s="304">
        <f t="shared" ca="1" si="245"/>
        <v>106.77736113687034</v>
      </c>
      <c r="J542" s="306">
        <f t="shared" ca="1" si="246"/>
        <v>737.71243752511418</v>
      </c>
      <c r="K542" s="307">
        <f t="shared" ca="1" si="247"/>
        <v>-3.8576607032386905</v>
      </c>
      <c r="L542" s="304">
        <f t="shared" ca="1" si="232"/>
        <v>737.72252373459958</v>
      </c>
      <c r="M542" s="306">
        <f t="shared" ca="1" si="248"/>
        <v>-1.4831554935215168</v>
      </c>
      <c r="N542" s="304">
        <f t="shared" ca="1" si="249"/>
        <v>-84.978550140425625</v>
      </c>
      <c r="P542" s="310">
        <f t="shared" ca="1" si="250"/>
        <v>23</v>
      </c>
      <c r="Q542" s="304">
        <f t="shared" ca="1" si="251"/>
        <v>0</v>
      </c>
      <c r="R542" s="306">
        <f t="shared" ca="1" si="252"/>
        <v>0</v>
      </c>
      <c r="S542" s="307">
        <f t="shared" ca="1" si="253"/>
        <v>5.083000000000002</v>
      </c>
      <c r="T542" s="304">
        <f t="shared" ca="1" si="233"/>
        <v>49.86423000000002</v>
      </c>
      <c r="U542" s="311">
        <f t="shared" ca="1" si="234"/>
        <v>0</v>
      </c>
      <c r="V542" s="306">
        <f t="shared" ca="1" si="235"/>
        <v>1.2254726546032011</v>
      </c>
      <c r="W542" s="304">
        <f t="shared" ca="1" si="236"/>
        <v>42.900803918967604</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1.3323227099866291</v>
      </c>
      <c r="AH542" s="304">
        <f t="shared" ca="1" si="260"/>
        <v>-8.4400258168454219</v>
      </c>
    </row>
    <row r="543" spans="1:34" x14ac:dyDescent="0.2">
      <c r="A543" s="347">
        <f t="shared" ca="1" si="238"/>
        <v>1E-4</v>
      </c>
      <c r="B543" s="304">
        <f t="shared" ca="1" si="239"/>
        <v>33.516000000000716</v>
      </c>
      <c r="D543" s="306">
        <f t="shared" ca="1" si="240"/>
        <v>-0.73874697113814736</v>
      </c>
      <c r="E543" s="307">
        <f t="shared" ca="1" si="241"/>
        <v>-1.4023370800959363</v>
      </c>
      <c r="F543" s="304">
        <f t="shared" ca="1" si="242"/>
        <v>1.585022515164306</v>
      </c>
      <c r="G543" s="306">
        <f t="shared" ca="1" si="243"/>
        <v>9.3460078890322453</v>
      </c>
      <c r="H543" s="307">
        <f t="shared" ca="1" si="244"/>
        <v>-106.36768982952842</v>
      </c>
      <c r="I543" s="304">
        <f t="shared" ca="1" si="245"/>
        <v>106.77749436624094</v>
      </c>
      <c r="J543" s="306">
        <f t="shared" ca="1" si="246"/>
        <v>737.71243752511418</v>
      </c>
      <c r="K543" s="307">
        <f t="shared" ca="1" si="247"/>
        <v>-3.8682974652099578</v>
      </c>
      <c r="L543" s="304">
        <f t="shared" ca="1" si="232"/>
        <v>737.72257943248883</v>
      </c>
      <c r="M543" s="306">
        <f t="shared" ca="1" si="248"/>
        <v>-1.4831562976763459</v>
      </c>
      <c r="N543" s="304">
        <f t="shared" ca="1" si="249"/>
        <v>-84.978596215103408</v>
      </c>
      <c r="P543" s="310">
        <f t="shared" ca="1" si="250"/>
        <v>23</v>
      </c>
      <c r="Q543" s="304">
        <f t="shared" ca="1" si="251"/>
        <v>0</v>
      </c>
      <c r="R543" s="306">
        <f t="shared" ca="1" si="252"/>
        <v>0</v>
      </c>
      <c r="S543" s="307">
        <f t="shared" ca="1" si="253"/>
        <v>5.083000000000002</v>
      </c>
      <c r="T543" s="304">
        <f t="shared" ca="1" si="233"/>
        <v>49.86423000000002</v>
      </c>
      <c r="U543" s="311">
        <f t="shared" ca="1" si="234"/>
        <v>0</v>
      </c>
      <c r="V543" s="306">
        <f t="shared" ca="1" si="235"/>
        <v>1.2254739581100362</v>
      </c>
      <c r="W543" s="304">
        <f t="shared" ca="1" si="236"/>
        <v>42.900956609021591</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1.3322933607606817</v>
      </c>
      <c r="AH543" s="304">
        <f t="shared" ca="1" si="260"/>
        <v>-8.4400558565743822</v>
      </c>
    </row>
    <row r="544" spans="1:34" x14ac:dyDescent="0.2">
      <c r="A544" s="347">
        <f t="shared" ca="1" si="238"/>
        <v>1E-4</v>
      </c>
      <c r="B544" s="304">
        <f t="shared" ca="1" si="239"/>
        <v>33.516100000000719</v>
      </c>
      <c r="D544" s="306">
        <f t="shared" ca="1" si="240"/>
        <v>-0.7387428393564941</v>
      </c>
      <c r="E544" s="307">
        <f t="shared" ca="1" si="241"/>
        <v>-1.4023065619631936</v>
      </c>
      <c r="F544" s="304">
        <f t="shared" ca="1" si="242"/>
        <v>1.5849935887648021</v>
      </c>
      <c r="G544" s="306">
        <f t="shared" ca="1" si="243"/>
        <v>9.345934014748309</v>
      </c>
      <c r="H544" s="307">
        <f t="shared" ca="1" si="244"/>
        <v>-106.36783006018462</v>
      </c>
      <c r="I544" s="304">
        <f t="shared" ca="1" si="245"/>
        <v>106.77762759267665</v>
      </c>
      <c r="J544" s="306">
        <f t="shared" ca="1" si="246"/>
        <v>737.71243752511418</v>
      </c>
      <c r="K544" s="307">
        <f t="shared" ca="1" si="247"/>
        <v>-3.8789342412044436</v>
      </c>
      <c r="L544" s="304">
        <f t="shared" ca="1" si="232"/>
        <v>737.72263528381245</v>
      </c>
      <c r="M544" s="306">
        <f t="shared" ca="1" si="248"/>
        <v>-1.4831571018228122</v>
      </c>
      <c r="N544" s="304">
        <f t="shared" ca="1" si="249"/>
        <v>-84.978642289302044</v>
      </c>
      <c r="P544" s="310">
        <f t="shared" ca="1" si="250"/>
        <v>23</v>
      </c>
      <c r="Q544" s="304">
        <f t="shared" ca="1" si="251"/>
        <v>0</v>
      </c>
      <c r="R544" s="306">
        <f t="shared" ca="1" si="252"/>
        <v>0</v>
      </c>
      <c r="S544" s="307">
        <f t="shared" ca="1" si="253"/>
        <v>5.083000000000002</v>
      </c>
      <c r="T544" s="304">
        <f t="shared" ca="1" si="233"/>
        <v>49.86423000000002</v>
      </c>
      <c r="U544" s="311">
        <f t="shared" ca="1" si="234"/>
        <v>0</v>
      </c>
      <c r="V544" s="306">
        <f t="shared" ca="1" si="235"/>
        <v>1.2254752616199764</v>
      </c>
      <c r="W544" s="304">
        <f t="shared" ca="1" si="236"/>
        <v>42.90110929718724</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1.3322640118927289</v>
      </c>
      <c r="AH544" s="304">
        <f t="shared" ca="1" si="260"/>
        <v>-8.4400858959318459</v>
      </c>
    </row>
    <row r="545" spans="1:34" x14ac:dyDescent="0.2">
      <c r="A545" s="347">
        <f t="shared" ca="1" si="238"/>
        <v>1E-4</v>
      </c>
      <c r="B545" s="304">
        <f t="shared" ca="1" si="239"/>
        <v>33.516200000000723</v>
      </c>
      <c r="D545" s="306">
        <f t="shared" ca="1" si="240"/>
        <v>-0.73873870756403226</v>
      </c>
      <c r="E545" s="307">
        <f t="shared" ca="1" si="241"/>
        <v>-1.4022760442079125</v>
      </c>
      <c r="F545" s="304">
        <f t="shared" ca="1" si="242"/>
        <v>1.5849646627646838</v>
      </c>
      <c r="G545" s="306">
        <f t="shared" ca="1" si="243"/>
        <v>9.3458601408775532</v>
      </c>
      <c r="H545" s="307">
        <f t="shared" ca="1" si="244"/>
        <v>-106.36797028778903</v>
      </c>
      <c r="I545" s="304">
        <f t="shared" ca="1" si="245"/>
        <v>106.77776081617752</v>
      </c>
      <c r="J545" s="306">
        <f t="shared" ca="1" si="246"/>
        <v>737.71243752511418</v>
      </c>
      <c r="K545" s="307">
        <f t="shared" ca="1" si="247"/>
        <v>-3.8895710312218421</v>
      </c>
      <c r="L545" s="304">
        <f t="shared" ca="1" si="232"/>
        <v>737.72269128857113</v>
      </c>
      <c r="M545" s="306">
        <f t="shared" ca="1" si="248"/>
        <v>-1.4831579059609155</v>
      </c>
      <c r="N545" s="304">
        <f t="shared" ca="1" si="249"/>
        <v>-84.978688363021504</v>
      </c>
      <c r="P545" s="310">
        <f t="shared" ca="1" si="250"/>
        <v>23</v>
      </c>
      <c r="Q545" s="304">
        <f t="shared" ca="1" si="251"/>
        <v>0</v>
      </c>
      <c r="R545" s="306">
        <f t="shared" ca="1" si="252"/>
        <v>0</v>
      </c>
      <c r="S545" s="307">
        <f t="shared" ca="1" si="253"/>
        <v>5.083000000000002</v>
      </c>
      <c r="T545" s="304">
        <f t="shared" ca="1" si="233"/>
        <v>49.86423000000002</v>
      </c>
      <c r="U545" s="311">
        <f t="shared" ca="1" si="234"/>
        <v>0</v>
      </c>
      <c r="V545" s="306">
        <f t="shared" ca="1" si="235"/>
        <v>1.2254765651330215</v>
      </c>
      <c r="W545" s="304">
        <f t="shared" ca="1" si="236"/>
        <v>42.901261983464586</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1.3322346633827777</v>
      </c>
      <c r="AH545" s="304">
        <f t="shared" ca="1" si="260"/>
        <v>-8.4401159349178094</v>
      </c>
    </row>
    <row r="546" spans="1:34" x14ac:dyDescent="0.2">
      <c r="A546" s="347">
        <f t="shared" ca="1" si="238"/>
        <v>1E-4</v>
      </c>
      <c r="B546" s="304">
        <f t="shared" ca="1" si="239"/>
        <v>33.516300000000726</v>
      </c>
      <c r="D546" s="306">
        <f t="shared" ca="1" si="240"/>
        <v>-0.73873457576076595</v>
      </c>
      <c r="E546" s="307">
        <f t="shared" ca="1" si="241"/>
        <v>-1.402245526830086</v>
      </c>
      <c r="F546" s="304">
        <f t="shared" ca="1" si="242"/>
        <v>1.584935737163947</v>
      </c>
      <c r="G546" s="306">
        <f t="shared" ca="1" si="243"/>
        <v>9.3457862674199763</v>
      </c>
      <c r="H546" s="307">
        <f t="shared" ca="1" si="244"/>
        <v>-106.36811051234172</v>
      </c>
      <c r="I546" s="304">
        <f t="shared" ca="1" si="245"/>
        <v>106.77789403674356</v>
      </c>
      <c r="J546" s="306">
        <f t="shared" ca="1" si="246"/>
        <v>737.71243752511418</v>
      </c>
      <c r="K546" s="307">
        <f t="shared" ca="1" si="247"/>
        <v>-3.9002078352618486</v>
      </c>
      <c r="L546" s="304">
        <f t="shared" ca="1" si="232"/>
        <v>737.7227474467652</v>
      </c>
      <c r="M546" s="306">
        <f t="shared" ca="1" si="248"/>
        <v>-1.4831587100906558</v>
      </c>
      <c r="N546" s="304">
        <f t="shared" ca="1" si="249"/>
        <v>-84.978734436261803</v>
      </c>
      <c r="P546" s="310">
        <f t="shared" ca="1" si="250"/>
        <v>23</v>
      </c>
      <c r="Q546" s="304">
        <f t="shared" ca="1" si="251"/>
        <v>0</v>
      </c>
      <c r="R546" s="306">
        <f t="shared" ca="1" si="252"/>
        <v>0</v>
      </c>
      <c r="S546" s="307">
        <f t="shared" ca="1" si="253"/>
        <v>5.083000000000002</v>
      </c>
      <c r="T546" s="304">
        <f t="shared" ca="1" si="233"/>
        <v>49.86423000000002</v>
      </c>
      <c r="U546" s="311">
        <f t="shared" ca="1" si="234"/>
        <v>0</v>
      </c>
      <c r="V546" s="306">
        <f t="shared" ca="1" si="235"/>
        <v>1.2254778686491719</v>
      </c>
      <c r="W546" s="304">
        <f t="shared" ca="1" si="236"/>
        <v>42.901414667853615</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1.3322053152308229</v>
      </c>
      <c r="AH546" s="304">
        <f t="shared" ca="1" si="260"/>
        <v>-8.4401459735322781</v>
      </c>
    </row>
    <row r="547" spans="1:34" x14ac:dyDescent="0.2">
      <c r="A547" s="347">
        <f t="shared" ca="1" si="238"/>
        <v>1E-4</v>
      </c>
      <c r="B547" s="304">
        <f t="shared" ca="1" si="239"/>
        <v>33.516400000000729</v>
      </c>
      <c r="D547" s="306">
        <f t="shared" ca="1" si="240"/>
        <v>-0.73873044394669485</v>
      </c>
      <c r="E547" s="307">
        <f t="shared" ca="1" si="241"/>
        <v>-1.4022150098297192</v>
      </c>
      <c r="F547" s="304">
        <f t="shared" ca="1" si="242"/>
        <v>1.5849068119625962</v>
      </c>
      <c r="G547" s="306">
        <f t="shared" ca="1" si="243"/>
        <v>9.3457123943755818</v>
      </c>
      <c r="H547" s="307">
        <f t="shared" ca="1" si="244"/>
        <v>-106.3682507338427</v>
      </c>
      <c r="I547" s="304">
        <f t="shared" ca="1" si="245"/>
        <v>106.77802725437483</v>
      </c>
      <c r="J547" s="306">
        <f t="shared" ca="1" si="246"/>
        <v>737.71243752511418</v>
      </c>
      <c r="K547" s="307">
        <f t="shared" ca="1" si="247"/>
        <v>-3.9108446533241579</v>
      </c>
      <c r="L547" s="304">
        <f t="shared" ca="1" si="232"/>
        <v>737.72280375839534</v>
      </c>
      <c r="M547" s="306">
        <f t="shared" ca="1" si="248"/>
        <v>-1.4831595142120337</v>
      </c>
      <c r="N547" s="304">
        <f t="shared" ca="1" si="249"/>
        <v>-84.978780509022968</v>
      </c>
      <c r="P547" s="310">
        <f t="shared" ca="1" si="250"/>
        <v>23</v>
      </c>
      <c r="Q547" s="304">
        <f t="shared" ca="1" si="251"/>
        <v>0</v>
      </c>
      <c r="R547" s="306">
        <f t="shared" ca="1" si="252"/>
        <v>0</v>
      </c>
      <c r="S547" s="307">
        <f t="shared" ca="1" si="253"/>
        <v>5.083000000000002</v>
      </c>
      <c r="T547" s="304">
        <f t="shared" ca="1" si="233"/>
        <v>49.86423000000002</v>
      </c>
      <c r="U547" s="311">
        <f t="shared" ca="1" si="234"/>
        <v>0</v>
      </c>
      <c r="V547" s="306">
        <f t="shared" ca="1" si="235"/>
        <v>1.2254791721684282</v>
      </c>
      <c r="W547" s="304">
        <f t="shared" ca="1" si="236"/>
        <v>42.901567350354398</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1.3321759674368625</v>
      </c>
      <c r="AH547" s="304">
        <f t="shared" ca="1" si="260"/>
        <v>-8.4401760117752502</v>
      </c>
    </row>
    <row r="548" spans="1:34" x14ac:dyDescent="0.2">
      <c r="A548" s="347">
        <f t="shared" ca="1" si="238"/>
        <v>1E-4</v>
      </c>
      <c r="B548" s="304">
        <f t="shared" ca="1" si="239"/>
        <v>33.516500000000732</v>
      </c>
      <c r="D548" s="306">
        <f t="shared" ca="1" si="240"/>
        <v>-0.73872631212181783</v>
      </c>
      <c r="E548" s="307">
        <f t="shared" ca="1" si="241"/>
        <v>-1.4021844932067928</v>
      </c>
      <c r="F548" s="304">
        <f t="shared" ca="1" si="242"/>
        <v>1.584877887160614</v>
      </c>
      <c r="G548" s="306">
        <f t="shared" ca="1" si="243"/>
        <v>9.3456385217443696</v>
      </c>
      <c r="H548" s="307">
        <f t="shared" ca="1" si="244"/>
        <v>-106.36839095229202</v>
      </c>
      <c r="I548" s="304">
        <f t="shared" ca="1" si="245"/>
        <v>106.77816046907135</v>
      </c>
      <c r="J548" s="306">
        <f t="shared" ca="1" si="246"/>
        <v>737.71243752511418</v>
      </c>
      <c r="K548" s="307">
        <f t="shared" ca="1" si="247"/>
        <v>-3.9214814854084645</v>
      </c>
      <c r="L548" s="304">
        <f t="shared" ca="1" si="232"/>
        <v>737.72286022346213</v>
      </c>
      <c r="M548" s="306">
        <f t="shared" ca="1" si="248"/>
        <v>-1.483160318325049</v>
      </c>
      <c r="N548" s="304">
        <f t="shared" ca="1" si="249"/>
        <v>-84.978826581305</v>
      </c>
      <c r="P548" s="310">
        <f t="shared" ca="1" si="250"/>
        <v>23</v>
      </c>
      <c r="Q548" s="304">
        <f t="shared" ca="1" si="251"/>
        <v>0</v>
      </c>
      <c r="R548" s="306">
        <f t="shared" ca="1" si="252"/>
        <v>0</v>
      </c>
      <c r="S548" s="307">
        <f t="shared" ca="1" si="253"/>
        <v>5.083000000000002</v>
      </c>
      <c r="T548" s="304">
        <f t="shared" ca="1" si="233"/>
        <v>49.86423000000002</v>
      </c>
      <c r="U548" s="311">
        <f t="shared" ca="1" si="234"/>
        <v>0</v>
      </c>
      <c r="V548" s="306">
        <f t="shared" ca="1" si="235"/>
        <v>1.2254804756907891</v>
      </c>
      <c r="W548" s="304">
        <f t="shared" ca="1" si="236"/>
        <v>42.901720030966892</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1.3321466200008878</v>
      </c>
      <c r="AH548" s="304">
        <f t="shared" ca="1" si="260"/>
        <v>-8.4402060496467399</v>
      </c>
    </row>
    <row r="549" spans="1:34" x14ac:dyDescent="0.2">
      <c r="A549" s="347">
        <f t="shared" ca="1" si="238"/>
        <v>1E-4</v>
      </c>
      <c r="B549" s="304">
        <f t="shared" ca="1" si="239"/>
        <v>33.516600000000736</v>
      </c>
      <c r="D549" s="306">
        <f t="shared" ca="1" si="240"/>
        <v>-0.73872218028613801</v>
      </c>
      <c r="E549" s="307">
        <f t="shared" ca="1" si="241"/>
        <v>-1.4021539769613174</v>
      </c>
      <c r="F549" s="304">
        <f t="shared" ca="1" si="242"/>
        <v>1.5848489627580111</v>
      </c>
      <c r="G549" s="306">
        <f t="shared" ca="1" si="243"/>
        <v>9.3455646495263416</v>
      </c>
      <c r="H549" s="307">
        <f t="shared" ca="1" si="244"/>
        <v>-106.36853116768971</v>
      </c>
      <c r="I549" s="304">
        <f t="shared" ca="1" si="245"/>
        <v>106.77829368083316</v>
      </c>
      <c r="J549" s="306">
        <f t="shared" ca="1" si="246"/>
        <v>737.71243752511418</v>
      </c>
      <c r="K549" s="307">
        <f t="shared" ca="1" si="247"/>
        <v>-3.9321183315144634</v>
      </c>
      <c r="L549" s="304">
        <f t="shared" ca="1" si="232"/>
        <v>737.72291684196614</v>
      </c>
      <c r="M549" s="306">
        <f t="shared" ca="1" si="248"/>
        <v>-1.4831611224297019</v>
      </c>
      <c r="N549" s="304">
        <f t="shared" ca="1" si="249"/>
        <v>-84.978872653107899</v>
      </c>
      <c r="P549" s="310">
        <f t="shared" ca="1" si="250"/>
        <v>23</v>
      </c>
      <c r="Q549" s="304">
        <f t="shared" ca="1" si="251"/>
        <v>0</v>
      </c>
      <c r="R549" s="306">
        <f t="shared" ca="1" si="252"/>
        <v>0</v>
      </c>
      <c r="S549" s="307">
        <f t="shared" ca="1" si="253"/>
        <v>5.083000000000002</v>
      </c>
      <c r="T549" s="304">
        <f t="shared" ca="1" si="233"/>
        <v>49.86423000000002</v>
      </c>
      <c r="U549" s="311">
        <f t="shared" ca="1" si="234"/>
        <v>0</v>
      </c>
      <c r="V549" s="306">
        <f t="shared" ca="1" si="235"/>
        <v>1.2254817792162551</v>
      </c>
      <c r="W549" s="304">
        <f t="shared" ca="1" si="236"/>
        <v>42.901872709691119</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1.3321172729229005</v>
      </c>
      <c r="AH549" s="304">
        <f t="shared" ca="1" si="260"/>
        <v>-8.4402360871467401</v>
      </c>
    </row>
    <row r="550" spans="1:34" x14ac:dyDescent="0.2">
      <c r="A550" s="347">
        <f t="shared" ca="1" si="238"/>
        <v>1E-4</v>
      </c>
      <c r="B550" s="304">
        <f t="shared" ca="1" si="239"/>
        <v>33.516700000000739</v>
      </c>
      <c r="D550" s="306">
        <f t="shared" ca="1" si="240"/>
        <v>-0.73871804843965505</v>
      </c>
      <c r="E550" s="307">
        <f t="shared" ca="1" si="241"/>
        <v>-1.4021234610932911</v>
      </c>
      <c r="F550" s="304">
        <f t="shared" ca="1" si="242"/>
        <v>1.5848200387547864</v>
      </c>
      <c r="G550" s="306">
        <f t="shared" ca="1" si="243"/>
        <v>9.3454907777214977</v>
      </c>
      <c r="H550" s="307">
        <f t="shared" ca="1" si="244"/>
        <v>-106.36867138003582</v>
      </c>
      <c r="I550" s="304">
        <f t="shared" ca="1" si="245"/>
        <v>106.7784268896603</v>
      </c>
      <c r="J550" s="306">
        <f t="shared" ca="1" si="246"/>
        <v>737.71243752511418</v>
      </c>
      <c r="K550" s="307">
        <f t="shared" ca="1" si="247"/>
        <v>-3.9427551916418495</v>
      </c>
      <c r="L550" s="304">
        <f t="shared" ca="1" si="232"/>
        <v>737.72297361390793</v>
      </c>
      <c r="M550" s="306">
        <f t="shared" ca="1" si="248"/>
        <v>-1.4831619265259923</v>
      </c>
      <c r="N550" s="304">
        <f t="shared" ca="1" si="249"/>
        <v>-84.978918724431665</v>
      </c>
      <c r="P550" s="310">
        <f t="shared" ca="1" si="250"/>
        <v>23</v>
      </c>
      <c r="Q550" s="304">
        <f t="shared" ca="1" si="251"/>
        <v>0</v>
      </c>
      <c r="R550" s="306">
        <f t="shared" ca="1" si="252"/>
        <v>0</v>
      </c>
      <c r="S550" s="307">
        <f t="shared" ca="1" si="253"/>
        <v>5.083000000000002</v>
      </c>
      <c r="T550" s="304">
        <f t="shared" ca="1" si="233"/>
        <v>49.86423000000002</v>
      </c>
      <c r="U550" s="311">
        <f t="shared" ca="1" si="234"/>
        <v>0</v>
      </c>
      <c r="V550" s="306">
        <f t="shared" ca="1" si="235"/>
        <v>1.2254830827448262</v>
      </c>
      <c r="W550" s="304">
        <f t="shared" ca="1" si="236"/>
        <v>42.9020253865271</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1.3320879262029059</v>
      </c>
      <c r="AH550" s="304">
        <f t="shared" ca="1" si="260"/>
        <v>-8.4402661242752508</v>
      </c>
    </row>
    <row r="551" spans="1:34" x14ac:dyDescent="0.2">
      <c r="A551" s="347">
        <f t="shared" ca="1" si="238"/>
        <v>1E-4</v>
      </c>
      <c r="B551" s="304">
        <f t="shared" ca="1" si="239"/>
        <v>33.516800000000742</v>
      </c>
      <c r="D551" s="306">
        <f t="shared" ca="1" si="240"/>
        <v>-0.73871391658237162</v>
      </c>
      <c r="E551" s="307">
        <f t="shared" ca="1" si="241"/>
        <v>-1.4020929456027069</v>
      </c>
      <c r="F551" s="304">
        <f t="shared" ca="1" si="242"/>
        <v>1.5847911151509344</v>
      </c>
      <c r="G551" s="306">
        <f t="shared" ca="1" si="243"/>
        <v>9.3454169063298398</v>
      </c>
      <c r="H551" s="307">
        <f t="shared" ca="1" si="244"/>
        <v>-106.36881158933038</v>
      </c>
      <c r="I551" s="304">
        <f t="shared" ca="1" si="245"/>
        <v>106.77856009555279</v>
      </c>
      <c r="J551" s="306">
        <f t="shared" ca="1" si="246"/>
        <v>737.71243752511418</v>
      </c>
      <c r="K551" s="307">
        <f t="shared" ca="1" si="247"/>
        <v>-3.9533920657903177</v>
      </c>
      <c r="L551" s="304">
        <f t="shared" ca="1" si="232"/>
        <v>737.72303053928806</v>
      </c>
      <c r="M551" s="306">
        <f t="shared" ca="1" si="248"/>
        <v>-1.4831627306139208</v>
      </c>
      <c r="N551" s="304">
        <f t="shared" ca="1" si="249"/>
        <v>-84.978964795276312</v>
      </c>
      <c r="P551" s="310">
        <f t="shared" ca="1" si="250"/>
        <v>23</v>
      </c>
      <c r="Q551" s="304">
        <f t="shared" ca="1" si="251"/>
        <v>0</v>
      </c>
      <c r="R551" s="306">
        <f t="shared" ca="1" si="252"/>
        <v>0</v>
      </c>
      <c r="S551" s="307">
        <f t="shared" ca="1" si="253"/>
        <v>5.083000000000002</v>
      </c>
      <c r="T551" s="304">
        <f t="shared" ca="1" si="233"/>
        <v>49.86423000000002</v>
      </c>
      <c r="U551" s="311">
        <f t="shared" ca="1" si="234"/>
        <v>0</v>
      </c>
      <c r="V551" s="306">
        <f t="shared" ca="1" si="235"/>
        <v>1.2254843862765021</v>
      </c>
      <c r="W551" s="304">
        <f t="shared" ca="1" si="236"/>
        <v>42.902178061474835</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1.3320585798408935</v>
      </c>
      <c r="AH551" s="304">
        <f t="shared" ca="1" si="260"/>
        <v>-8.4402961610322809</v>
      </c>
    </row>
    <row r="552" spans="1:34" x14ac:dyDescent="0.2">
      <c r="A552" s="347">
        <f t="shared" ca="1" si="238"/>
        <v>1E-4</v>
      </c>
      <c r="B552" s="304">
        <f t="shared" ca="1" si="239"/>
        <v>33.516900000000746</v>
      </c>
      <c r="D552" s="306">
        <f t="shared" ca="1" si="240"/>
        <v>-0.73870978471428517</v>
      </c>
      <c r="E552" s="307">
        <f t="shared" ca="1" si="241"/>
        <v>-1.402062430489563</v>
      </c>
      <c r="F552" s="304">
        <f t="shared" ca="1" si="242"/>
        <v>1.584762191946453</v>
      </c>
      <c r="G552" s="306">
        <f t="shared" ca="1" si="243"/>
        <v>9.3453430353513678</v>
      </c>
      <c r="H552" s="307">
        <f t="shared" ca="1" si="244"/>
        <v>-106.36895179557342</v>
      </c>
      <c r="I552" s="304">
        <f t="shared" ca="1" si="245"/>
        <v>106.7786932985107</v>
      </c>
      <c r="J552" s="306">
        <f t="shared" ca="1" si="246"/>
        <v>737.71243752511418</v>
      </c>
      <c r="K552" s="307">
        <f t="shared" ca="1" si="247"/>
        <v>-3.9640289539595628</v>
      </c>
      <c r="L552" s="304">
        <f t="shared" ca="1" si="232"/>
        <v>737.72308761810712</v>
      </c>
      <c r="M552" s="306">
        <f t="shared" ca="1" si="248"/>
        <v>-1.4831635346934871</v>
      </c>
      <c r="N552" s="304">
        <f t="shared" ca="1" si="249"/>
        <v>-84.979010865641854</v>
      </c>
      <c r="P552" s="310">
        <f t="shared" ca="1" si="250"/>
        <v>23</v>
      </c>
      <c r="Q552" s="304">
        <f t="shared" ca="1" si="251"/>
        <v>0</v>
      </c>
      <c r="R552" s="306">
        <f t="shared" ca="1" si="252"/>
        <v>0</v>
      </c>
      <c r="S552" s="307">
        <f t="shared" ca="1" si="253"/>
        <v>5.083000000000002</v>
      </c>
      <c r="T552" s="304">
        <f t="shared" ca="1" si="233"/>
        <v>49.86423000000002</v>
      </c>
      <c r="U552" s="311">
        <f t="shared" ca="1" si="234"/>
        <v>0</v>
      </c>
      <c r="V552" s="306">
        <f t="shared" ca="1" si="235"/>
        <v>1.225485689811284</v>
      </c>
      <c r="W552" s="304">
        <f t="shared" ca="1" si="236"/>
        <v>42.902330734534402</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1.3320292338368649</v>
      </c>
      <c r="AH552" s="304">
        <f t="shared" ca="1" si="260"/>
        <v>-8.4403261974178285</v>
      </c>
    </row>
    <row r="553" spans="1:34" x14ac:dyDescent="0.2">
      <c r="A553" s="347">
        <f t="shared" ca="1" si="238"/>
        <v>1E-4</v>
      </c>
      <c r="B553" s="304">
        <f t="shared" ca="1" si="239"/>
        <v>33.517000000000749</v>
      </c>
      <c r="D553" s="306">
        <f t="shared" ca="1" si="240"/>
        <v>-0.73870565283540079</v>
      </c>
      <c r="E553" s="307">
        <f t="shared" ca="1" si="241"/>
        <v>-1.4020319157538488</v>
      </c>
      <c r="F553" s="304">
        <f t="shared" ca="1" si="242"/>
        <v>1.5847332691413349</v>
      </c>
      <c r="G553" s="306">
        <f t="shared" ca="1" si="243"/>
        <v>9.3452691647860835</v>
      </c>
      <c r="H553" s="307">
        <f t="shared" ca="1" si="244"/>
        <v>-106.369091998765</v>
      </c>
      <c r="I553" s="304">
        <f t="shared" ca="1" si="245"/>
        <v>106.77882649853403</v>
      </c>
      <c r="J553" s="306">
        <f t="shared" ca="1" si="246"/>
        <v>737.71243752511418</v>
      </c>
      <c r="K553" s="307">
        <f t="shared" ca="1" si="247"/>
        <v>-3.9746658561492798</v>
      </c>
      <c r="L553" s="304">
        <f t="shared" ca="1" si="232"/>
        <v>737.72314485036554</v>
      </c>
      <c r="M553" s="306">
        <f t="shared" ca="1" si="248"/>
        <v>-1.4831643387646913</v>
      </c>
      <c r="N553" s="304">
        <f t="shared" ca="1" si="249"/>
        <v>-84.979056935528291</v>
      </c>
      <c r="P553" s="310">
        <f t="shared" ca="1" si="250"/>
        <v>23</v>
      </c>
      <c r="Q553" s="304">
        <f t="shared" ca="1" si="251"/>
        <v>0</v>
      </c>
      <c r="R553" s="306">
        <f t="shared" ca="1" si="252"/>
        <v>0</v>
      </c>
      <c r="S553" s="307">
        <f t="shared" ca="1" si="253"/>
        <v>5.083000000000002</v>
      </c>
      <c r="T553" s="304">
        <f t="shared" ca="1" si="233"/>
        <v>49.86423000000002</v>
      </c>
      <c r="U553" s="311">
        <f t="shared" ca="1" si="234"/>
        <v>0</v>
      </c>
      <c r="V553" s="306">
        <f t="shared" ca="1" si="235"/>
        <v>1.2254869933491701</v>
      </c>
      <c r="W553" s="304">
        <f t="shared" ca="1" si="236"/>
        <v>42.902483405705716</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1.3319998881908077</v>
      </c>
      <c r="AH553" s="304">
        <f t="shared" ca="1" si="260"/>
        <v>-8.440356233431908</v>
      </c>
    </row>
    <row r="554" spans="1:34" x14ac:dyDescent="0.2">
      <c r="A554" s="347">
        <f t="shared" ca="1" si="238"/>
        <v>1E-4</v>
      </c>
      <c r="B554" s="304">
        <f t="shared" ca="1" si="239"/>
        <v>33.517100000000752</v>
      </c>
      <c r="D554" s="306">
        <f t="shared" ca="1" si="240"/>
        <v>-0.73870152094571662</v>
      </c>
      <c r="E554" s="307">
        <f t="shared" ca="1" si="241"/>
        <v>-1.4020014013955802</v>
      </c>
      <c r="F554" s="304">
        <f t="shared" ca="1" si="242"/>
        <v>1.5847043467355941</v>
      </c>
      <c r="G554" s="306">
        <f t="shared" ca="1" si="243"/>
        <v>9.3451952946339887</v>
      </c>
      <c r="H554" s="307">
        <f t="shared" ca="1" si="244"/>
        <v>-106.36923219890514</v>
      </c>
      <c r="I554" s="304">
        <f t="shared" ca="1" si="245"/>
        <v>106.77895969562285</v>
      </c>
      <c r="J554" s="306">
        <f t="shared" ca="1" si="246"/>
        <v>737.71243752511418</v>
      </c>
      <c r="K554" s="307">
        <f t="shared" ca="1" si="247"/>
        <v>-3.9853027723591632</v>
      </c>
      <c r="L554" s="304">
        <f t="shared" ca="1" si="232"/>
        <v>737.72320223606414</v>
      </c>
      <c r="M554" s="306">
        <f t="shared" ca="1" si="248"/>
        <v>-1.4831651428275339</v>
      </c>
      <c r="N554" s="304">
        <f t="shared" ca="1" si="249"/>
        <v>-84.979103004935638</v>
      </c>
      <c r="P554" s="310">
        <f t="shared" ca="1" si="250"/>
        <v>23</v>
      </c>
      <c r="Q554" s="304">
        <f t="shared" ca="1" si="251"/>
        <v>0</v>
      </c>
      <c r="R554" s="306">
        <f t="shared" ca="1" si="252"/>
        <v>0</v>
      </c>
      <c r="S554" s="307">
        <f t="shared" ca="1" si="253"/>
        <v>5.083000000000002</v>
      </c>
      <c r="T554" s="304">
        <f t="shared" ca="1" si="233"/>
        <v>49.86423000000002</v>
      </c>
      <c r="U554" s="311">
        <f t="shared" ca="1" si="234"/>
        <v>0</v>
      </c>
      <c r="V554" s="306">
        <f t="shared" ca="1" si="235"/>
        <v>1.2254882968901615</v>
      </c>
      <c r="W554" s="304">
        <f t="shared" ca="1" si="236"/>
        <v>42.902636074988862</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1.3319705429027362</v>
      </c>
      <c r="AH554" s="304">
        <f t="shared" ca="1" si="260"/>
        <v>-8.4403862690745033</v>
      </c>
    </row>
    <row r="555" spans="1:34" x14ac:dyDescent="0.2">
      <c r="A555" s="347">
        <f t="shared" ca="1" si="238"/>
        <v>1E-4</v>
      </c>
      <c r="B555" s="304">
        <f t="shared" ca="1" si="239"/>
        <v>33.517200000000756</v>
      </c>
      <c r="D555" s="306">
        <f t="shared" ca="1" si="240"/>
        <v>-0.73869738904523408</v>
      </c>
      <c r="E555" s="307">
        <f t="shared" ca="1" si="241"/>
        <v>-1.4019708874147359</v>
      </c>
      <c r="F555" s="304">
        <f t="shared" ca="1" si="242"/>
        <v>1.5846754247292119</v>
      </c>
      <c r="G555" s="306">
        <f t="shared" ca="1" si="243"/>
        <v>9.3451214248950834</v>
      </c>
      <c r="H555" s="307">
        <f t="shared" ca="1" si="244"/>
        <v>-106.36937239599388</v>
      </c>
      <c r="I555" s="304">
        <f t="shared" ca="1" si="245"/>
        <v>106.77909288977715</v>
      </c>
      <c r="J555" s="306">
        <f t="shared" ca="1" si="246"/>
        <v>737.71243752511418</v>
      </c>
      <c r="K555" s="307">
        <f t="shared" ca="1" si="247"/>
        <v>-3.9959397025889083</v>
      </c>
      <c r="L555" s="304">
        <f t="shared" ca="1" si="232"/>
        <v>737.72325977520336</v>
      </c>
      <c r="M555" s="306">
        <f t="shared" ca="1" si="248"/>
        <v>-1.4831659468820149</v>
      </c>
      <c r="N555" s="304">
        <f t="shared" ca="1" si="249"/>
        <v>-84.979149073863894</v>
      </c>
      <c r="P555" s="310">
        <f t="shared" ca="1" si="250"/>
        <v>23</v>
      </c>
      <c r="Q555" s="304">
        <f t="shared" ca="1" si="251"/>
        <v>0</v>
      </c>
      <c r="R555" s="306">
        <f t="shared" ca="1" si="252"/>
        <v>0</v>
      </c>
      <c r="S555" s="307">
        <f t="shared" ca="1" si="253"/>
        <v>5.083000000000002</v>
      </c>
      <c r="T555" s="304">
        <f t="shared" ca="1" si="233"/>
        <v>49.86423000000002</v>
      </c>
      <c r="U555" s="311">
        <f t="shared" ca="1" si="234"/>
        <v>0</v>
      </c>
      <c r="V555" s="306">
        <f t="shared" ca="1" si="235"/>
        <v>1.2254896004342579</v>
      </c>
      <c r="W555" s="304">
        <f t="shared" ca="1" si="236"/>
        <v>42.902788742383805</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1.3319411979726326</v>
      </c>
      <c r="AH555" s="304">
        <f t="shared" ca="1" si="260"/>
        <v>-8.4404163043456322</v>
      </c>
    </row>
    <row r="556" spans="1:34" x14ac:dyDescent="0.2">
      <c r="A556" s="347">
        <f t="shared" ca="1" si="238"/>
        <v>1E-4</v>
      </c>
      <c r="B556" s="304">
        <f t="shared" ca="1" si="239"/>
        <v>33.517300000000759</v>
      </c>
      <c r="D556" s="306">
        <f t="shared" ca="1" si="240"/>
        <v>-0.73869325713395229</v>
      </c>
      <c r="E556" s="307">
        <f t="shared" ca="1" si="241"/>
        <v>-1.4019403738113301</v>
      </c>
      <c r="F556" s="304">
        <f t="shared" ca="1" si="242"/>
        <v>1.5846465031222008</v>
      </c>
      <c r="G556" s="306">
        <f t="shared" ca="1" si="243"/>
        <v>9.3450475555693693</v>
      </c>
      <c r="H556" s="307">
        <f t="shared" ca="1" si="244"/>
        <v>-106.36951259003126</v>
      </c>
      <c r="I556" s="304">
        <f t="shared" ca="1" si="245"/>
        <v>106.77922608099702</v>
      </c>
      <c r="J556" s="306">
        <f t="shared" ca="1" si="246"/>
        <v>737.71243752511418</v>
      </c>
      <c r="K556" s="307">
        <f t="shared" ca="1" si="247"/>
        <v>-4.0065766468382096</v>
      </c>
      <c r="L556" s="304">
        <f t="shared" ca="1" si="232"/>
        <v>737.72331746778377</v>
      </c>
      <c r="M556" s="306">
        <f t="shared" ca="1" si="248"/>
        <v>-1.4831667509281341</v>
      </c>
      <c r="N556" s="304">
        <f t="shared" ca="1" si="249"/>
        <v>-84.97919514231306</v>
      </c>
      <c r="P556" s="310">
        <f t="shared" ca="1" si="250"/>
        <v>23</v>
      </c>
      <c r="Q556" s="304">
        <f t="shared" ca="1" si="251"/>
        <v>0</v>
      </c>
      <c r="R556" s="306">
        <f t="shared" ca="1" si="252"/>
        <v>0</v>
      </c>
      <c r="S556" s="307">
        <f t="shared" ca="1" si="253"/>
        <v>5.083000000000002</v>
      </c>
      <c r="T556" s="304">
        <f t="shared" ca="1" si="233"/>
        <v>49.86423000000002</v>
      </c>
      <c r="U556" s="311">
        <f t="shared" ca="1" si="234"/>
        <v>0</v>
      </c>
      <c r="V556" s="306">
        <f t="shared" ca="1" si="235"/>
        <v>1.2254909039814594</v>
      </c>
      <c r="W556" s="304">
        <f t="shared" ca="1" si="236"/>
        <v>42.902941407890616</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1.3319118534005074</v>
      </c>
      <c r="AH556" s="304">
        <f t="shared" ca="1" si="260"/>
        <v>-8.4404463392452858</v>
      </c>
    </row>
    <row r="557" spans="1:34" x14ac:dyDescent="0.2">
      <c r="A557" s="347">
        <f t="shared" ca="1" si="238"/>
        <v>1E-4</v>
      </c>
      <c r="B557" s="304">
        <f t="shared" ca="1" si="239"/>
        <v>33.517400000000762</v>
      </c>
      <c r="D557" s="306">
        <f t="shared" ca="1" si="240"/>
        <v>-0.73868912521187613</v>
      </c>
      <c r="E557" s="307">
        <f t="shared" ca="1" si="241"/>
        <v>-1.4019098605853397</v>
      </c>
      <c r="F557" s="304">
        <f t="shared" ca="1" si="242"/>
        <v>1.5846175819145429</v>
      </c>
      <c r="G557" s="306">
        <f t="shared" ca="1" si="243"/>
        <v>9.3449736866568482</v>
      </c>
      <c r="H557" s="307">
        <f t="shared" ca="1" si="244"/>
        <v>-106.36965278101732</v>
      </c>
      <c r="I557" s="304">
        <f t="shared" ca="1" si="245"/>
        <v>106.77935926928245</v>
      </c>
      <c r="J557" s="306">
        <f t="shared" ca="1" si="246"/>
        <v>737.71243752511418</v>
      </c>
      <c r="K557" s="307">
        <f t="shared" ca="1" si="247"/>
        <v>-4.017213605106762</v>
      </c>
      <c r="L557" s="304">
        <f t="shared" ca="1" si="232"/>
        <v>737.72337531380595</v>
      </c>
      <c r="M557" s="306">
        <f t="shared" ca="1" si="248"/>
        <v>-1.4831675549658918</v>
      </c>
      <c r="N557" s="304">
        <f t="shared" ca="1" si="249"/>
        <v>-84.979241210283149</v>
      </c>
      <c r="P557" s="310">
        <f t="shared" ca="1" si="250"/>
        <v>23</v>
      </c>
      <c r="Q557" s="304">
        <f t="shared" ca="1" si="251"/>
        <v>0</v>
      </c>
      <c r="R557" s="306">
        <f t="shared" ca="1" si="252"/>
        <v>0</v>
      </c>
      <c r="S557" s="307">
        <f t="shared" ca="1" si="253"/>
        <v>5.083000000000002</v>
      </c>
      <c r="T557" s="304">
        <f t="shared" ca="1" si="233"/>
        <v>49.86423000000002</v>
      </c>
      <c r="U557" s="311">
        <f t="shared" ca="1" si="234"/>
        <v>0</v>
      </c>
      <c r="V557" s="306">
        <f t="shared" ca="1" si="235"/>
        <v>1.2254922075317654</v>
      </c>
      <c r="W557" s="304">
        <f t="shared" ca="1" si="236"/>
        <v>42.90309407150923</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1.3318825091863467</v>
      </c>
      <c r="AH557" s="304">
        <f t="shared" ca="1" si="260"/>
        <v>-8.44047637377348</v>
      </c>
    </row>
    <row r="558" spans="1:34" x14ac:dyDescent="0.2">
      <c r="A558" s="347">
        <f t="shared" ca="1" si="238"/>
        <v>1E-4</v>
      </c>
      <c r="B558" s="304">
        <f t="shared" ca="1" si="239"/>
        <v>33.517500000000766</v>
      </c>
      <c r="D558" s="306">
        <f t="shared" ca="1" si="240"/>
        <v>-0.73868499327900394</v>
      </c>
      <c r="E558" s="307">
        <f t="shared" ca="1" si="241"/>
        <v>-1.4018793477367861</v>
      </c>
      <c r="F558" s="304">
        <f t="shared" ca="1" si="242"/>
        <v>1.5845886611062565</v>
      </c>
      <c r="G558" s="306">
        <f t="shared" ca="1" si="243"/>
        <v>9.3448998181575202</v>
      </c>
      <c r="H558" s="307">
        <f t="shared" ca="1" si="244"/>
        <v>-106.3697929689521</v>
      </c>
      <c r="I558" s="304">
        <f t="shared" ca="1" si="245"/>
        <v>106.7794924546335</v>
      </c>
      <c r="J558" s="306">
        <f t="shared" ca="1" si="246"/>
        <v>737.71243752511418</v>
      </c>
      <c r="K558" s="307">
        <f t="shared" ca="1" si="247"/>
        <v>-4.0278505773942603</v>
      </c>
      <c r="L558" s="304">
        <f t="shared" ca="1" si="232"/>
        <v>737.72343331327033</v>
      </c>
      <c r="M558" s="306">
        <f t="shared" ca="1" si="248"/>
        <v>-1.4831683589952882</v>
      </c>
      <c r="N558" s="304">
        <f t="shared" ca="1" si="249"/>
        <v>-84.979287277774162</v>
      </c>
      <c r="P558" s="310">
        <f t="shared" ca="1" si="250"/>
        <v>23</v>
      </c>
      <c r="Q558" s="304">
        <f t="shared" ca="1" si="251"/>
        <v>0</v>
      </c>
      <c r="R558" s="306">
        <f t="shared" ca="1" si="252"/>
        <v>0</v>
      </c>
      <c r="S558" s="307">
        <f t="shared" ca="1" si="253"/>
        <v>5.083000000000002</v>
      </c>
      <c r="T558" s="304">
        <f t="shared" ca="1" si="233"/>
        <v>49.86423000000002</v>
      </c>
      <c r="U558" s="311">
        <f t="shared" ca="1" si="234"/>
        <v>0</v>
      </c>
      <c r="V558" s="306">
        <f t="shared" ca="1" si="235"/>
        <v>1.2254935110851763</v>
      </c>
      <c r="W558" s="304">
        <f t="shared" ca="1" si="236"/>
        <v>42.903246733239712</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1.3318531653301626</v>
      </c>
      <c r="AH558" s="304">
        <f t="shared" ca="1" si="260"/>
        <v>-8.4405064079302008</v>
      </c>
    </row>
    <row r="559" spans="1:34" x14ac:dyDescent="0.2">
      <c r="A559" s="347">
        <f t="shared" ca="1" si="238"/>
        <v>1E-4</v>
      </c>
      <c r="B559" s="304">
        <f t="shared" ca="1" si="239"/>
        <v>33.517600000000769</v>
      </c>
      <c r="D559" s="306">
        <f t="shared" ca="1" si="240"/>
        <v>-0.73868086133533695</v>
      </c>
      <c r="E559" s="307">
        <f t="shared" ca="1" si="241"/>
        <v>-1.4018488352656497</v>
      </c>
      <c r="F559" s="304">
        <f t="shared" ca="1" si="242"/>
        <v>1.5845597406973251</v>
      </c>
      <c r="G559" s="306">
        <f t="shared" ca="1" si="243"/>
        <v>9.3448259500713871</v>
      </c>
      <c r="H559" s="307">
        <f t="shared" ca="1" si="244"/>
        <v>-106.36993315383562</v>
      </c>
      <c r="I559" s="304">
        <f t="shared" ca="1" si="245"/>
        <v>106.77962563705019</v>
      </c>
      <c r="J559" s="306">
        <f t="shared" ca="1" si="246"/>
        <v>737.71243752511418</v>
      </c>
      <c r="K559" s="307">
        <f t="shared" ca="1" si="247"/>
        <v>-4.0384875637004001</v>
      </c>
      <c r="L559" s="304">
        <f t="shared" ca="1" si="232"/>
        <v>737.72349146617773</v>
      </c>
      <c r="M559" s="306">
        <f t="shared" ca="1" si="248"/>
        <v>-1.4831691630163235</v>
      </c>
      <c r="N559" s="304">
        <f t="shared" ca="1" si="249"/>
        <v>-84.979333344786127</v>
      </c>
      <c r="P559" s="310">
        <f t="shared" ca="1" si="250"/>
        <v>23</v>
      </c>
      <c r="Q559" s="304">
        <f t="shared" ca="1" si="251"/>
        <v>0</v>
      </c>
      <c r="R559" s="306">
        <f t="shared" ca="1" si="252"/>
        <v>0</v>
      </c>
      <c r="S559" s="307">
        <f t="shared" ca="1" si="253"/>
        <v>5.083000000000002</v>
      </c>
      <c r="T559" s="304">
        <f t="shared" ca="1" si="233"/>
        <v>49.86423000000002</v>
      </c>
      <c r="U559" s="311">
        <f t="shared" ca="1" si="234"/>
        <v>0</v>
      </c>
      <c r="V559" s="306">
        <f t="shared" ca="1" si="235"/>
        <v>1.2254948146416922</v>
      </c>
      <c r="W559" s="304">
        <f t="shared" ca="1" si="236"/>
        <v>42.903399393082054</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1.3318238218319411</v>
      </c>
      <c r="AH559" s="304">
        <f t="shared" ca="1" si="260"/>
        <v>-8.4405364417154622</v>
      </c>
    </row>
    <row r="560" spans="1:34" x14ac:dyDescent="0.2">
      <c r="A560" s="347">
        <f t="shared" ca="1" si="238"/>
        <v>1E-4</v>
      </c>
      <c r="B560" s="304">
        <f t="shared" ca="1" si="239"/>
        <v>33.517700000000772</v>
      </c>
      <c r="D560" s="306">
        <f t="shared" ca="1" si="240"/>
        <v>-0.73867672938087481</v>
      </c>
      <c r="E560" s="307">
        <f t="shared" ca="1" si="241"/>
        <v>-1.4018183231719359</v>
      </c>
      <c r="F560" s="304">
        <f t="shared" ca="1" si="242"/>
        <v>1.5845308206877531</v>
      </c>
      <c r="G560" s="306">
        <f t="shared" ca="1" si="243"/>
        <v>9.3447520823984487</v>
      </c>
      <c r="H560" s="307">
        <f t="shared" ca="1" si="244"/>
        <v>-106.37007333566794</v>
      </c>
      <c r="I560" s="304">
        <f t="shared" ca="1" si="245"/>
        <v>106.77975881653258</v>
      </c>
      <c r="J560" s="306">
        <f t="shared" ca="1" si="246"/>
        <v>737.71243752511418</v>
      </c>
      <c r="K560" s="307">
        <f t="shared" ca="1" si="247"/>
        <v>-4.0491245640248756</v>
      </c>
      <c r="L560" s="304">
        <f t="shared" ca="1" si="232"/>
        <v>737.7235497725286</v>
      </c>
      <c r="M560" s="306">
        <f t="shared" ca="1" si="248"/>
        <v>-1.4831699670289975</v>
      </c>
      <c r="N560" s="304">
        <f t="shared" ca="1" si="249"/>
        <v>-84.979379411319016</v>
      </c>
      <c r="P560" s="310">
        <f t="shared" ca="1" si="250"/>
        <v>23</v>
      </c>
      <c r="Q560" s="304">
        <f t="shared" ca="1" si="251"/>
        <v>0</v>
      </c>
      <c r="R560" s="306">
        <f t="shared" ca="1" si="252"/>
        <v>0</v>
      </c>
      <c r="S560" s="307">
        <f t="shared" ca="1" si="253"/>
        <v>5.083000000000002</v>
      </c>
      <c r="T560" s="304">
        <f t="shared" ca="1" si="233"/>
        <v>49.86423000000002</v>
      </c>
      <c r="U560" s="311">
        <f t="shared" ca="1" si="234"/>
        <v>0</v>
      </c>
      <c r="V560" s="306">
        <f t="shared" ca="1" si="235"/>
        <v>1.2254961182013129</v>
      </c>
      <c r="W560" s="304">
        <f t="shared" ca="1" si="236"/>
        <v>42.903552051036286</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1.331794478691684</v>
      </c>
      <c r="AH560" s="304">
        <f t="shared" ca="1" si="260"/>
        <v>-8.4405664751292626</v>
      </c>
    </row>
    <row r="561" spans="1:34" x14ac:dyDescent="0.2">
      <c r="A561" s="347">
        <f t="shared" ca="1" si="238"/>
        <v>1E-4</v>
      </c>
      <c r="B561" s="304">
        <f t="shared" ca="1" si="239"/>
        <v>33.517800000000776</v>
      </c>
      <c r="D561" s="306">
        <f t="shared" ca="1" si="240"/>
        <v>-0.7386725974156213</v>
      </c>
      <c r="E561" s="307">
        <f t="shared" ca="1" si="241"/>
        <v>-1.4017878114556392</v>
      </c>
      <c r="F561" s="304">
        <f t="shared" ca="1" si="242"/>
        <v>1.5845019010775376</v>
      </c>
      <c r="G561" s="306">
        <f t="shared" ca="1" si="243"/>
        <v>9.3446782151387069</v>
      </c>
      <c r="H561" s="307">
        <f t="shared" ca="1" si="244"/>
        <v>-106.37021351444909</v>
      </c>
      <c r="I561" s="304">
        <f t="shared" ca="1" si="245"/>
        <v>106.77989199308068</v>
      </c>
      <c r="J561" s="306">
        <f t="shared" ca="1" si="246"/>
        <v>737.71243752511418</v>
      </c>
      <c r="K561" s="307">
        <f t="shared" ca="1" si="247"/>
        <v>-4.0597615783673815</v>
      </c>
      <c r="L561" s="304">
        <f t="shared" ca="1" si="232"/>
        <v>737.7236082323235</v>
      </c>
      <c r="M561" s="306">
        <f t="shared" ca="1" si="248"/>
        <v>-1.4831707710333106</v>
      </c>
      <c r="N561" s="304">
        <f t="shared" ca="1" si="249"/>
        <v>-84.979425477372871</v>
      </c>
      <c r="P561" s="310">
        <f t="shared" ca="1" si="250"/>
        <v>23</v>
      </c>
      <c r="Q561" s="304">
        <f t="shared" ca="1" si="251"/>
        <v>0</v>
      </c>
      <c r="R561" s="306">
        <f t="shared" ca="1" si="252"/>
        <v>0</v>
      </c>
      <c r="S561" s="307">
        <f t="shared" ca="1" si="253"/>
        <v>5.083000000000002</v>
      </c>
      <c r="T561" s="304">
        <f t="shared" ca="1" si="233"/>
        <v>49.86423000000002</v>
      </c>
      <c r="U561" s="311">
        <f t="shared" ca="1" si="234"/>
        <v>0</v>
      </c>
      <c r="V561" s="306">
        <f t="shared" ca="1" si="235"/>
        <v>1.2254974217640382</v>
      </c>
      <c r="W561" s="304">
        <f t="shared" ca="1" si="236"/>
        <v>42.903704707102406</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1.3317651359093912</v>
      </c>
      <c r="AH561" s="304">
        <f t="shared" ca="1" si="260"/>
        <v>-8.4405965081716054</v>
      </c>
    </row>
    <row r="562" spans="1:34" x14ac:dyDescent="0.2">
      <c r="A562" s="347">
        <f t="shared" ca="1" si="238"/>
        <v>1E-4</v>
      </c>
      <c r="B562" s="304">
        <f t="shared" ca="1" si="239"/>
        <v>33.517900000000779</v>
      </c>
      <c r="D562" s="306">
        <f t="shared" ca="1" si="240"/>
        <v>-0.73866846543957454</v>
      </c>
      <c r="E562" s="307">
        <f t="shared" ca="1" si="241"/>
        <v>-1.401757300116758</v>
      </c>
      <c r="F562" s="304">
        <f t="shared" ca="1" si="242"/>
        <v>1.584472981866677</v>
      </c>
      <c r="G562" s="306">
        <f t="shared" ca="1" si="243"/>
        <v>9.3446043482921635</v>
      </c>
      <c r="H562" s="307">
        <f t="shared" ca="1" si="244"/>
        <v>-106.3703536901791</v>
      </c>
      <c r="I562" s="304">
        <f t="shared" ca="1" si="245"/>
        <v>106.78002516669454</v>
      </c>
      <c r="J562" s="306">
        <f t="shared" ca="1" si="246"/>
        <v>737.71243752511418</v>
      </c>
      <c r="K562" s="307">
        <f t="shared" ca="1" si="247"/>
        <v>-4.070398606727613</v>
      </c>
      <c r="L562" s="304">
        <f t="shared" ca="1" si="232"/>
        <v>737.72366684556289</v>
      </c>
      <c r="M562" s="306">
        <f t="shared" ca="1" si="248"/>
        <v>-1.4831715750292629</v>
      </c>
      <c r="N562" s="304">
        <f t="shared" ca="1" si="249"/>
        <v>-84.979471542947678</v>
      </c>
      <c r="P562" s="310">
        <f t="shared" ca="1" si="250"/>
        <v>23</v>
      </c>
      <c r="Q562" s="304">
        <f t="shared" ca="1" si="251"/>
        <v>0</v>
      </c>
      <c r="R562" s="306">
        <f t="shared" ca="1" si="252"/>
        <v>0</v>
      </c>
      <c r="S562" s="307">
        <f t="shared" ca="1" si="253"/>
        <v>5.083000000000002</v>
      </c>
      <c r="T562" s="304">
        <f t="shared" ca="1" si="233"/>
        <v>49.86423000000002</v>
      </c>
      <c r="U562" s="311">
        <f t="shared" ca="1" si="234"/>
        <v>0</v>
      </c>
      <c r="V562" s="306">
        <f t="shared" ca="1" si="235"/>
        <v>1.2254987253298686</v>
      </c>
      <c r="W562" s="304">
        <f t="shared" ca="1" si="236"/>
        <v>42.903857361280444</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1.3317357934850573</v>
      </c>
      <c r="AH562" s="304">
        <f t="shared" ca="1" si="260"/>
        <v>-8.4406265408424925</v>
      </c>
    </row>
    <row r="563" spans="1:34" x14ac:dyDescent="0.2">
      <c r="A563" s="347">
        <f t="shared" ca="1" si="238"/>
        <v>1E-4</v>
      </c>
      <c r="B563" s="304">
        <f t="shared" ca="1" si="239"/>
        <v>33.518000000000782</v>
      </c>
      <c r="D563" s="306">
        <f t="shared" ca="1" si="240"/>
        <v>-0.73866433345273674</v>
      </c>
      <c r="E563" s="307">
        <f t="shared" ca="1" si="241"/>
        <v>-1.4017267891552869</v>
      </c>
      <c r="F563" s="304">
        <f t="shared" ca="1" si="242"/>
        <v>1.5844440630551671</v>
      </c>
      <c r="G563" s="306">
        <f t="shared" ca="1" si="243"/>
        <v>9.3445304818588184</v>
      </c>
      <c r="H563" s="307">
        <f t="shared" ca="1" si="244"/>
        <v>-106.37049386285801</v>
      </c>
      <c r="I563" s="304">
        <f t="shared" ca="1" si="245"/>
        <v>106.78015833737419</v>
      </c>
      <c r="J563" s="306">
        <f t="shared" ca="1" si="246"/>
        <v>737.71243752511418</v>
      </c>
      <c r="K563" s="307">
        <f t="shared" ca="1" si="247"/>
        <v>-4.0810356491052646</v>
      </c>
      <c r="L563" s="304">
        <f t="shared" ca="1" si="232"/>
        <v>737.72372561224756</v>
      </c>
      <c r="M563" s="306">
        <f t="shared" ca="1" si="248"/>
        <v>-1.4831723790168543</v>
      </c>
      <c r="N563" s="304">
        <f t="shared" ca="1" si="249"/>
        <v>-84.979517608043452</v>
      </c>
      <c r="P563" s="310">
        <f t="shared" ca="1" si="250"/>
        <v>23</v>
      </c>
      <c r="Q563" s="304">
        <f t="shared" ca="1" si="251"/>
        <v>0</v>
      </c>
      <c r="R563" s="306">
        <f t="shared" ca="1" si="252"/>
        <v>0</v>
      </c>
      <c r="S563" s="307">
        <f t="shared" ca="1" si="253"/>
        <v>5.083000000000002</v>
      </c>
      <c r="T563" s="304">
        <f t="shared" ca="1" si="233"/>
        <v>49.86423000000002</v>
      </c>
      <c r="U563" s="311">
        <f t="shared" ca="1" si="234"/>
        <v>0</v>
      </c>
      <c r="V563" s="306">
        <f t="shared" ca="1" si="235"/>
        <v>1.2255000288988036</v>
      </c>
      <c r="W563" s="304">
        <f t="shared" ca="1" si="236"/>
        <v>42.904010013570392</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1.3317064514186789</v>
      </c>
      <c r="AH563" s="304">
        <f t="shared" ca="1" si="260"/>
        <v>-8.4406565731419292</v>
      </c>
    </row>
    <row r="564" spans="1:34" x14ac:dyDescent="0.2">
      <c r="A564" s="347">
        <f t="shared" ca="1" si="238"/>
        <v>1E-4</v>
      </c>
      <c r="B564" s="304">
        <f t="shared" ca="1" si="239"/>
        <v>33.518100000000786</v>
      </c>
      <c r="D564" s="306">
        <f t="shared" ca="1" si="240"/>
        <v>-0.73866020145510913</v>
      </c>
      <c r="E564" s="307">
        <f t="shared" ca="1" si="241"/>
        <v>-1.4016962785712259</v>
      </c>
      <c r="F564" s="304">
        <f t="shared" ca="1" si="242"/>
        <v>1.5844151446430088</v>
      </c>
      <c r="G564" s="306">
        <f t="shared" ca="1" si="243"/>
        <v>9.3444566158386735</v>
      </c>
      <c r="H564" s="307">
        <f t="shared" ca="1" si="244"/>
        <v>-106.37063403248587</v>
      </c>
      <c r="I564" s="304">
        <f t="shared" ca="1" si="245"/>
        <v>106.78029150511966</v>
      </c>
      <c r="J564" s="306">
        <f t="shared" ca="1" si="246"/>
        <v>737.71243752511418</v>
      </c>
      <c r="K564" s="307">
        <f t="shared" ca="1" si="247"/>
        <v>-4.0916727055000317</v>
      </c>
      <c r="L564" s="304">
        <f t="shared" ca="1" si="232"/>
        <v>737.72378453237798</v>
      </c>
      <c r="M564" s="306">
        <f t="shared" ca="1" si="248"/>
        <v>-1.483173182996085</v>
      </c>
      <c r="N564" s="304">
        <f t="shared" ca="1" si="249"/>
        <v>-84.979563672660191</v>
      </c>
      <c r="P564" s="310">
        <f t="shared" ca="1" si="250"/>
        <v>23</v>
      </c>
      <c r="Q564" s="304">
        <f t="shared" ca="1" si="251"/>
        <v>0</v>
      </c>
      <c r="R564" s="306">
        <f t="shared" ca="1" si="252"/>
        <v>0</v>
      </c>
      <c r="S564" s="307">
        <f t="shared" ca="1" si="253"/>
        <v>5.083000000000002</v>
      </c>
      <c r="T564" s="304">
        <f t="shared" ca="1" si="233"/>
        <v>49.86423000000002</v>
      </c>
      <c r="U564" s="311">
        <f t="shared" ca="1" si="234"/>
        <v>0</v>
      </c>
      <c r="V564" s="306">
        <f t="shared" ca="1" si="235"/>
        <v>1.2255013324708433</v>
      </c>
      <c r="W564" s="304">
        <f t="shared" ca="1" si="236"/>
        <v>42.904162663972265</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1.3316771097102578</v>
      </c>
      <c r="AH564" s="304">
        <f t="shared" ca="1" si="260"/>
        <v>-8.4406866050699154</v>
      </c>
    </row>
    <row r="565" spans="1:34" x14ac:dyDescent="0.2">
      <c r="A565" s="347">
        <f t="shared" ca="1" si="238"/>
        <v>1E-4</v>
      </c>
      <c r="B565" s="304">
        <f t="shared" ca="1" si="239"/>
        <v>33.518200000000789</v>
      </c>
      <c r="D565" s="306">
        <f t="shared" ca="1" si="240"/>
        <v>-0.73865606944669204</v>
      </c>
      <c r="E565" s="307">
        <f t="shared" ca="1" si="241"/>
        <v>-1.401665768364575</v>
      </c>
      <c r="F565" s="304">
        <f t="shared" ca="1" si="242"/>
        <v>1.5843862266302025</v>
      </c>
      <c r="G565" s="306">
        <f t="shared" ca="1" si="243"/>
        <v>9.3443827502317287</v>
      </c>
      <c r="H565" s="307">
        <f t="shared" ca="1" si="244"/>
        <v>-106.37077419906271</v>
      </c>
      <c r="I565" s="304">
        <f t="shared" ca="1" si="245"/>
        <v>106.78042466993102</v>
      </c>
      <c r="J565" s="306">
        <f t="shared" ca="1" si="246"/>
        <v>737.71243752511418</v>
      </c>
      <c r="K565" s="307">
        <f t="shared" ca="1" si="247"/>
        <v>-4.1023097759116087</v>
      </c>
      <c r="L565" s="304">
        <f t="shared" ca="1" si="232"/>
        <v>737.72384360595458</v>
      </c>
      <c r="M565" s="306">
        <f t="shared" ca="1" si="248"/>
        <v>-1.4831739869669553</v>
      </c>
      <c r="N565" s="304">
        <f t="shared" ca="1" si="249"/>
        <v>-84.979609736797912</v>
      </c>
      <c r="P565" s="310">
        <f t="shared" ca="1" si="250"/>
        <v>23</v>
      </c>
      <c r="Q565" s="304">
        <f t="shared" ca="1" si="251"/>
        <v>0</v>
      </c>
      <c r="R565" s="306">
        <f t="shared" ca="1" si="252"/>
        <v>0</v>
      </c>
      <c r="S565" s="307">
        <f t="shared" ca="1" si="253"/>
        <v>5.083000000000002</v>
      </c>
      <c r="T565" s="304">
        <f t="shared" ca="1" si="233"/>
        <v>49.86423000000002</v>
      </c>
      <c r="U565" s="311">
        <f t="shared" ca="1" si="234"/>
        <v>0</v>
      </c>
      <c r="V565" s="306">
        <f t="shared" ca="1" si="235"/>
        <v>1.2255026360459873</v>
      </c>
      <c r="W565" s="304">
        <f t="shared" ca="1" si="236"/>
        <v>42.904315312486091</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1.331647768359792</v>
      </c>
      <c r="AH565" s="304">
        <f t="shared" ca="1" si="260"/>
        <v>-8.4407166366264512</v>
      </c>
    </row>
    <row r="566" spans="1:34" x14ac:dyDescent="0.2">
      <c r="A566" s="347">
        <f t="shared" ca="1" si="238"/>
        <v>1E-4</v>
      </c>
      <c r="B566" s="304">
        <f t="shared" ca="1" si="239"/>
        <v>33.518300000000792</v>
      </c>
      <c r="D566" s="306">
        <f t="shared" ca="1" si="240"/>
        <v>-0.73865193742748558</v>
      </c>
      <c r="E566" s="307">
        <f t="shared" ca="1" si="241"/>
        <v>-1.4016352585353253</v>
      </c>
      <c r="F566" s="304">
        <f t="shared" ca="1" si="242"/>
        <v>1.5843573090167402</v>
      </c>
      <c r="G566" s="306">
        <f t="shared" ca="1" si="243"/>
        <v>9.3443088850379858</v>
      </c>
      <c r="H566" s="307">
        <f t="shared" ca="1" si="244"/>
        <v>-106.37091436258856</v>
      </c>
      <c r="I566" s="304">
        <f t="shared" ca="1" si="245"/>
        <v>106.78055783180827</v>
      </c>
      <c r="J566" s="306">
        <f t="shared" ca="1" si="246"/>
        <v>737.71243752511418</v>
      </c>
      <c r="K566" s="307">
        <f t="shared" ca="1" si="247"/>
        <v>-4.112946860339691</v>
      </c>
      <c r="L566" s="304">
        <f t="shared" ca="1" si="232"/>
        <v>737.72390283297818</v>
      </c>
      <c r="M566" s="306">
        <f t="shared" ca="1" si="248"/>
        <v>-1.4831747909294655</v>
      </c>
      <c r="N566" s="304">
        <f t="shared" ca="1" si="249"/>
        <v>-84.979655800456626</v>
      </c>
      <c r="P566" s="310">
        <f t="shared" ca="1" si="250"/>
        <v>23</v>
      </c>
      <c r="Q566" s="304">
        <f t="shared" ca="1" si="251"/>
        <v>0</v>
      </c>
      <c r="R566" s="306">
        <f t="shared" ca="1" si="252"/>
        <v>0</v>
      </c>
      <c r="S566" s="307">
        <f t="shared" ca="1" si="253"/>
        <v>5.083000000000002</v>
      </c>
      <c r="T566" s="304">
        <f t="shared" ca="1" si="233"/>
        <v>49.86423000000002</v>
      </c>
      <c r="U566" s="311">
        <f t="shared" ca="1" si="234"/>
        <v>0</v>
      </c>
      <c r="V566" s="306">
        <f t="shared" ca="1" si="235"/>
        <v>1.2255039396242364</v>
      </c>
      <c r="W566" s="304">
        <f t="shared" ca="1" si="236"/>
        <v>42.904467959111884</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1.3316184273672764</v>
      </c>
      <c r="AH566" s="304">
        <f t="shared" ca="1" si="260"/>
        <v>-8.4407466678115437</v>
      </c>
    </row>
    <row r="567" spans="1:34" x14ac:dyDescent="0.2">
      <c r="A567" s="347">
        <f t="shared" ca="1" si="238"/>
        <v>1E-4</v>
      </c>
      <c r="B567" s="304">
        <f t="shared" ca="1" si="239"/>
        <v>33.518400000000796</v>
      </c>
      <c r="D567" s="306">
        <f t="shared" ca="1" si="240"/>
        <v>-0.73864780539748975</v>
      </c>
      <c r="E567" s="307">
        <f t="shared" ca="1" si="241"/>
        <v>-1.4016047490834787</v>
      </c>
      <c r="F567" s="304">
        <f t="shared" ca="1" si="242"/>
        <v>1.5843283918026241</v>
      </c>
      <c r="G567" s="306">
        <f t="shared" ca="1" si="243"/>
        <v>9.3442350202574467</v>
      </c>
      <c r="H567" s="307">
        <f t="shared" ca="1" si="244"/>
        <v>-106.37105452306348</v>
      </c>
      <c r="I567" s="304">
        <f t="shared" ca="1" si="245"/>
        <v>106.78069099075145</v>
      </c>
      <c r="J567" s="306">
        <f t="shared" ca="1" si="246"/>
        <v>737.71243752511418</v>
      </c>
      <c r="K567" s="307">
        <f t="shared" ca="1" si="247"/>
        <v>-4.123583958783974</v>
      </c>
      <c r="L567" s="304">
        <f t="shared" ca="1" si="232"/>
        <v>737.72396221344923</v>
      </c>
      <c r="M567" s="306">
        <f t="shared" ca="1" si="248"/>
        <v>-1.4831755948836149</v>
      </c>
      <c r="N567" s="304">
        <f t="shared" ca="1" si="249"/>
        <v>-84.979701863636308</v>
      </c>
      <c r="P567" s="310">
        <f t="shared" ca="1" si="250"/>
        <v>23</v>
      </c>
      <c r="Q567" s="304">
        <f t="shared" ca="1" si="251"/>
        <v>0</v>
      </c>
      <c r="R567" s="306">
        <f t="shared" ca="1" si="252"/>
        <v>0</v>
      </c>
      <c r="S567" s="307">
        <f t="shared" ca="1" si="253"/>
        <v>5.083000000000002</v>
      </c>
      <c r="T567" s="304">
        <f t="shared" ca="1" si="233"/>
        <v>49.86423000000002</v>
      </c>
      <c r="U567" s="311">
        <f t="shared" ca="1" si="234"/>
        <v>0</v>
      </c>
      <c r="V567" s="306">
        <f t="shared" ca="1" si="235"/>
        <v>1.22550524320559</v>
      </c>
      <c r="W567" s="304">
        <f t="shared" ca="1" si="236"/>
        <v>42.904620603849629</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1.3315890867327074</v>
      </c>
      <c r="AH567" s="304">
        <f t="shared" ca="1" si="260"/>
        <v>-8.4407766986251946</v>
      </c>
    </row>
    <row r="568" spans="1:34" x14ac:dyDescent="0.2">
      <c r="A568" s="347">
        <f t="shared" ca="1" si="238"/>
        <v>1E-4</v>
      </c>
      <c r="B568" s="304">
        <f t="shared" ca="1" si="239"/>
        <v>33.518500000000799</v>
      </c>
      <c r="D568" s="306">
        <f t="shared" ca="1" si="240"/>
        <v>-0.73864367335671011</v>
      </c>
      <c r="E568" s="307">
        <f t="shared" ca="1" si="241"/>
        <v>-1.4015742400090332</v>
      </c>
      <c r="F568" s="304">
        <f t="shared" ca="1" si="242"/>
        <v>1.5842994749878549</v>
      </c>
      <c r="G568" s="306">
        <f t="shared" ca="1" si="243"/>
        <v>9.3441611558901112</v>
      </c>
      <c r="H568" s="307">
        <f t="shared" ca="1" si="244"/>
        <v>-106.37119468048748</v>
      </c>
      <c r="I568" s="304">
        <f t="shared" ca="1" si="245"/>
        <v>106.78082414676061</v>
      </c>
      <c r="J568" s="306">
        <f t="shared" ca="1" si="246"/>
        <v>737.71243752511418</v>
      </c>
      <c r="K568" s="307">
        <f t="shared" ca="1" si="247"/>
        <v>-4.1342210712441512</v>
      </c>
      <c r="L568" s="304">
        <f t="shared" ca="1" si="232"/>
        <v>737.72402174736817</v>
      </c>
      <c r="M568" s="306">
        <f t="shared" ca="1" si="248"/>
        <v>-1.4831763988294044</v>
      </c>
      <c r="N568" s="304">
        <f t="shared" ca="1" si="249"/>
        <v>-84.979747926337012</v>
      </c>
      <c r="P568" s="310">
        <f t="shared" ca="1" si="250"/>
        <v>23</v>
      </c>
      <c r="Q568" s="304">
        <f t="shared" ca="1" si="251"/>
        <v>0</v>
      </c>
      <c r="R568" s="306">
        <f t="shared" ca="1" si="252"/>
        <v>0</v>
      </c>
      <c r="S568" s="307">
        <f t="shared" ca="1" si="253"/>
        <v>5.083000000000002</v>
      </c>
      <c r="T568" s="304">
        <f t="shared" ca="1" si="233"/>
        <v>49.86423000000002</v>
      </c>
      <c r="U568" s="311">
        <f t="shared" ca="1" si="234"/>
        <v>0</v>
      </c>
      <c r="V568" s="306">
        <f t="shared" ca="1" si="235"/>
        <v>1.2255065467900481</v>
      </c>
      <c r="W568" s="304">
        <f t="shared" ca="1" si="236"/>
        <v>42.904773246699371</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1.3315597464560867</v>
      </c>
      <c r="AH568" s="304">
        <f t="shared" ca="1" si="260"/>
        <v>-8.440806729067404</v>
      </c>
    </row>
    <row r="569" spans="1:34" x14ac:dyDescent="0.2">
      <c r="A569" s="347">
        <f t="shared" ca="1" si="238"/>
        <v>1E-4</v>
      </c>
      <c r="B569" s="304">
        <f t="shared" ca="1" si="239"/>
        <v>33.518600000000802</v>
      </c>
      <c r="D569" s="306">
        <f t="shared" ca="1" si="240"/>
        <v>-0.73863954130514275</v>
      </c>
      <c r="E569" s="307">
        <f t="shared" ca="1" si="241"/>
        <v>-1.4015437313119836</v>
      </c>
      <c r="F569" s="304">
        <f t="shared" ca="1" si="242"/>
        <v>1.5842705585724268</v>
      </c>
      <c r="G569" s="306">
        <f t="shared" ca="1" si="243"/>
        <v>9.3440872919359812</v>
      </c>
      <c r="H569" s="307">
        <f t="shared" ca="1" si="244"/>
        <v>-106.3713348348606</v>
      </c>
      <c r="I569" s="304">
        <f t="shared" ca="1" si="245"/>
        <v>106.78095729983576</v>
      </c>
      <c r="J569" s="306">
        <f t="shared" ca="1" si="246"/>
        <v>737.71243752511418</v>
      </c>
      <c r="K569" s="307">
        <f t="shared" ca="1" si="247"/>
        <v>-4.1448581977199188</v>
      </c>
      <c r="L569" s="304">
        <f t="shared" ca="1" si="232"/>
        <v>737.72408143473581</v>
      </c>
      <c r="M569" s="306">
        <f t="shared" ca="1" si="248"/>
        <v>-1.483177202766834</v>
      </c>
      <c r="N569" s="304">
        <f t="shared" ca="1" si="249"/>
        <v>-84.979793988558711</v>
      </c>
      <c r="P569" s="310">
        <f t="shared" ca="1" si="250"/>
        <v>23</v>
      </c>
      <c r="Q569" s="304">
        <f t="shared" ca="1" si="251"/>
        <v>0</v>
      </c>
      <c r="R569" s="306">
        <f t="shared" ca="1" si="252"/>
        <v>0</v>
      </c>
      <c r="S569" s="307">
        <f t="shared" ca="1" si="253"/>
        <v>5.083000000000002</v>
      </c>
      <c r="T569" s="304">
        <f t="shared" ca="1" si="233"/>
        <v>49.86423000000002</v>
      </c>
      <c r="U569" s="311">
        <f t="shared" ca="1" si="234"/>
        <v>0</v>
      </c>
      <c r="V569" s="306">
        <f t="shared" ca="1" si="235"/>
        <v>1.2255078503776109</v>
      </c>
      <c r="W569" s="304">
        <f t="shared" ca="1" si="236"/>
        <v>42.904925887661101</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1.331530406537409</v>
      </c>
      <c r="AH569" s="304">
        <f t="shared" ca="1" si="260"/>
        <v>-8.4408367591381772</v>
      </c>
    </row>
    <row r="570" spans="1:34" x14ac:dyDescent="0.2">
      <c r="A570" s="347">
        <f t="shared" ca="1" si="238"/>
        <v>1E-4</v>
      </c>
      <c r="B570" s="304">
        <f t="shared" ca="1" si="239"/>
        <v>33.518700000000806</v>
      </c>
      <c r="D570" s="306">
        <f t="shared" ca="1" si="240"/>
        <v>-0.73863540924278981</v>
      </c>
      <c r="E570" s="307">
        <f t="shared" ca="1" si="241"/>
        <v>-1.4015132229923282</v>
      </c>
      <c r="F570" s="304">
        <f t="shared" ca="1" si="242"/>
        <v>1.584241642556339</v>
      </c>
      <c r="G570" s="306">
        <f t="shared" ca="1" si="243"/>
        <v>9.3440134283950567</v>
      </c>
      <c r="H570" s="307">
        <f t="shared" ca="1" si="244"/>
        <v>-106.3714749861829</v>
      </c>
      <c r="I570" s="304">
        <f t="shared" ca="1" si="245"/>
        <v>106.78109044997696</v>
      </c>
      <c r="J570" s="306">
        <f t="shared" ca="1" si="246"/>
        <v>737.71243752511418</v>
      </c>
      <c r="K570" s="307">
        <f t="shared" ca="1" si="247"/>
        <v>-4.1554953382109714</v>
      </c>
      <c r="L570" s="304">
        <f t="shared" ca="1" si="232"/>
        <v>737.72414127555248</v>
      </c>
      <c r="M570" s="306">
        <f t="shared" ca="1" si="248"/>
        <v>-1.4831780066959035</v>
      </c>
      <c r="N570" s="304">
        <f t="shared" ca="1" si="249"/>
        <v>-84.979840050301419</v>
      </c>
      <c r="P570" s="310">
        <f t="shared" ca="1" si="250"/>
        <v>23</v>
      </c>
      <c r="Q570" s="304">
        <f t="shared" ca="1" si="251"/>
        <v>0</v>
      </c>
      <c r="R570" s="306">
        <f t="shared" ca="1" si="252"/>
        <v>0</v>
      </c>
      <c r="S570" s="307">
        <f t="shared" ca="1" si="253"/>
        <v>5.083000000000002</v>
      </c>
      <c r="T570" s="304">
        <f t="shared" ca="1" si="233"/>
        <v>49.86423000000002</v>
      </c>
      <c r="U570" s="311">
        <f t="shared" ca="1" si="234"/>
        <v>0</v>
      </c>
      <c r="V570" s="306">
        <f t="shared" ca="1" si="235"/>
        <v>1.2255091539682781</v>
      </c>
      <c r="W570" s="304">
        <f t="shared" ca="1" si="236"/>
        <v>42.905078526734826</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1.331501066976676</v>
      </c>
      <c r="AH570" s="304">
        <f t="shared" ca="1" si="260"/>
        <v>-8.4408667888375142</v>
      </c>
    </row>
    <row r="571" spans="1:34" x14ac:dyDescent="0.2">
      <c r="A571" s="347">
        <f t="shared" ca="1" si="238"/>
        <v>1E-4</v>
      </c>
      <c r="B571" s="304">
        <f t="shared" ca="1" si="239"/>
        <v>33.518800000000809</v>
      </c>
      <c r="D571" s="306">
        <f t="shared" ca="1" si="240"/>
        <v>-0.73863127716965271</v>
      </c>
      <c r="E571" s="307">
        <f t="shared" ca="1" si="241"/>
        <v>-1.4014827150500686</v>
      </c>
      <c r="F571" s="304">
        <f t="shared" ca="1" si="242"/>
        <v>1.5842127269395938</v>
      </c>
      <c r="G571" s="306">
        <f t="shared" ca="1" si="243"/>
        <v>9.3439395652673394</v>
      </c>
      <c r="H571" s="307">
        <f t="shared" ca="1" si="244"/>
        <v>-106.3716151344544</v>
      </c>
      <c r="I571" s="304">
        <f t="shared" ca="1" si="245"/>
        <v>106.78122359718424</v>
      </c>
      <c r="J571" s="306">
        <f t="shared" ca="1" si="246"/>
        <v>737.71243752511418</v>
      </c>
      <c r="K571" s="307">
        <f t="shared" ca="1" si="247"/>
        <v>-4.1661324927170034</v>
      </c>
      <c r="L571" s="304">
        <f t="shared" ca="1" si="232"/>
        <v>737.72420126981888</v>
      </c>
      <c r="M571" s="306">
        <f t="shared" ca="1" si="248"/>
        <v>-1.4831788106166131</v>
      </c>
      <c r="N571" s="304">
        <f t="shared" ca="1" si="249"/>
        <v>-84.97988611156515</v>
      </c>
      <c r="P571" s="310">
        <f t="shared" ca="1" si="250"/>
        <v>23</v>
      </c>
      <c r="Q571" s="304">
        <f t="shared" ca="1" si="251"/>
        <v>0</v>
      </c>
      <c r="R571" s="306">
        <f t="shared" ca="1" si="252"/>
        <v>0</v>
      </c>
      <c r="S571" s="307">
        <f t="shared" ca="1" si="253"/>
        <v>5.083000000000002</v>
      </c>
      <c r="T571" s="304">
        <f t="shared" ca="1" si="233"/>
        <v>49.86423000000002</v>
      </c>
      <c r="U571" s="311">
        <f t="shared" ca="1" si="234"/>
        <v>0</v>
      </c>
      <c r="V571" s="306">
        <f t="shared" ca="1" si="235"/>
        <v>1.2255104575620497</v>
      </c>
      <c r="W571" s="304">
        <f t="shared" ca="1" si="236"/>
        <v>42.905231163920568</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1.3314717277738843</v>
      </c>
      <c r="AH571" s="304">
        <f t="shared" ca="1" si="260"/>
        <v>-8.4408968181654167</v>
      </c>
    </row>
    <row r="572" spans="1:34" x14ac:dyDescent="0.2">
      <c r="A572" s="347">
        <f t="shared" ca="1" si="238"/>
        <v>1E-4</v>
      </c>
      <c r="B572" s="304">
        <f t="shared" ca="1" si="239"/>
        <v>33.518900000000812</v>
      </c>
      <c r="D572" s="306">
        <f t="shared" ca="1" si="240"/>
        <v>-0.73862714508573357</v>
      </c>
      <c r="E572" s="307">
        <f t="shared" ca="1" si="241"/>
        <v>-1.4014522074851996</v>
      </c>
      <c r="F572" s="304">
        <f t="shared" ca="1" si="242"/>
        <v>1.5841838117221878</v>
      </c>
      <c r="G572" s="306">
        <f t="shared" ca="1" si="243"/>
        <v>9.3438657025528311</v>
      </c>
      <c r="H572" s="307">
        <f t="shared" ca="1" si="244"/>
        <v>-106.37175527967516</v>
      </c>
      <c r="I572" s="304">
        <f t="shared" ca="1" si="245"/>
        <v>106.78135674145764</v>
      </c>
      <c r="J572" s="306">
        <f t="shared" ca="1" si="246"/>
        <v>737.71243752511418</v>
      </c>
      <c r="K572" s="307">
        <f t="shared" ca="1" si="247"/>
        <v>-4.1767696612377101</v>
      </c>
      <c r="L572" s="304">
        <f t="shared" ca="1" si="232"/>
        <v>737.72426141753567</v>
      </c>
      <c r="M572" s="306">
        <f t="shared" ca="1" si="248"/>
        <v>-1.4831796145289631</v>
      </c>
      <c r="N572" s="304">
        <f t="shared" ca="1" si="249"/>
        <v>-84.979932172349905</v>
      </c>
      <c r="P572" s="310">
        <f t="shared" ca="1" si="250"/>
        <v>23</v>
      </c>
      <c r="Q572" s="304">
        <f t="shared" ca="1" si="251"/>
        <v>0</v>
      </c>
      <c r="R572" s="306">
        <f t="shared" ca="1" si="252"/>
        <v>0</v>
      </c>
      <c r="S572" s="307">
        <f t="shared" ca="1" si="253"/>
        <v>5.083000000000002</v>
      </c>
      <c r="T572" s="304">
        <f t="shared" ca="1" si="233"/>
        <v>49.86423000000002</v>
      </c>
      <c r="U572" s="311">
        <f t="shared" ca="1" si="234"/>
        <v>0</v>
      </c>
      <c r="V572" s="306">
        <f t="shared" ca="1" si="235"/>
        <v>1.2255117611589257</v>
      </c>
      <c r="W572" s="304">
        <f t="shared" ca="1" si="236"/>
        <v>42.905383799218356</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1.3314423889290321</v>
      </c>
      <c r="AH572" s="304">
        <f t="shared" ca="1" si="260"/>
        <v>-8.4409268471218866</v>
      </c>
    </row>
    <row r="573" spans="1:34" x14ac:dyDescent="0.2">
      <c r="A573" s="347">
        <f t="shared" ca="1" si="238"/>
        <v>1E-4</v>
      </c>
      <c r="B573" s="304">
        <f t="shared" ca="1" si="239"/>
        <v>33.519000000000815</v>
      </c>
      <c r="D573" s="306">
        <f t="shared" ca="1" si="240"/>
        <v>-0.73862301299103106</v>
      </c>
      <c r="E573" s="307">
        <f t="shared" ca="1" si="241"/>
        <v>-1.4014217002977141</v>
      </c>
      <c r="F573" s="304">
        <f t="shared" ca="1" si="242"/>
        <v>1.5841548969041142</v>
      </c>
      <c r="G573" s="306">
        <f t="shared" ca="1" si="243"/>
        <v>9.3437918402515319</v>
      </c>
      <c r="H573" s="307">
        <f t="shared" ca="1" si="244"/>
        <v>-106.37189542184518</v>
      </c>
      <c r="I573" s="304">
        <f t="shared" ca="1" si="245"/>
        <v>106.78148988279719</v>
      </c>
      <c r="J573" s="306">
        <f t="shared" ca="1" si="246"/>
        <v>737.71243752511418</v>
      </c>
      <c r="K573" s="307">
        <f t="shared" ca="1" si="247"/>
        <v>-4.187406843772786</v>
      </c>
      <c r="L573" s="304">
        <f t="shared" ca="1" si="232"/>
        <v>737.72432171870321</v>
      </c>
      <c r="M573" s="306">
        <f t="shared" ca="1" si="248"/>
        <v>-1.4831804184329536</v>
      </c>
      <c r="N573" s="304">
        <f t="shared" ca="1" si="249"/>
        <v>-84.979978232655682</v>
      </c>
      <c r="P573" s="310">
        <f t="shared" ca="1" si="250"/>
        <v>23</v>
      </c>
      <c r="Q573" s="304">
        <f t="shared" ca="1" si="251"/>
        <v>0</v>
      </c>
      <c r="R573" s="306">
        <f t="shared" ca="1" si="252"/>
        <v>0</v>
      </c>
      <c r="S573" s="307">
        <f t="shared" ca="1" si="253"/>
        <v>5.083000000000002</v>
      </c>
      <c r="T573" s="304">
        <f t="shared" ca="1" si="233"/>
        <v>49.86423000000002</v>
      </c>
      <c r="U573" s="311">
        <f t="shared" ca="1" si="234"/>
        <v>0</v>
      </c>
      <c r="V573" s="306">
        <f t="shared" ca="1" si="235"/>
        <v>1.2255130647589063</v>
      </c>
      <c r="W573" s="304">
        <f t="shared" ca="1" si="236"/>
        <v>42.905536432628189</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1.3314130504421122</v>
      </c>
      <c r="AH573" s="304">
        <f t="shared" ca="1" si="260"/>
        <v>-8.4409568757069326</v>
      </c>
    </row>
    <row r="574" spans="1:34" x14ac:dyDescent="0.2">
      <c r="A574" s="347">
        <f t="shared" ca="1" si="238"/>
        <v>1E-4</v>
      </c>
      <c r="B574" s="304">
        <f t="shared" ca="1" si="239"/>
        <v>33.519100000000819</v>
      </c>
      <c r="D574" s="306">
        <f t="shared" ca="1" si="240"/>
        <v>-0.7386188808855465</v>
      </c>
      <c r="E574" s="307">
        <f t="shared" ca="1" si="241"/>
        <v>-1.4013911934876138</v>
      </c>
      <c r="F574" s="304">
        <f t="shared" ca="1" si="242"/>
        <v>1.5841259824853753</v>
      </c>
      <c r="G574" s="306">
        <f t="shared" ca="1" si="243"/>
        <v>9.3437179783634434</v>
      </c>
      <c r="H574" s="307">
        <f t="shared" ca="1" si="244"/>
        <v>-106.37203556096453</v>
      </c>
      <c r="I574" s="304">
        <f t="shared" ca="1" si="245"/>
        <v>106.78162302120293</v>
      </c>
      <c r="J574" s="306">
        <f t="shared" ca="1" si="246"/>
        <v>737.71243752511418</v>
      </c>
      <c r="K574" s="307">
        <f t="shared" ca="1" si="247"/>
        <v>-4.1980440403219266</v>
      </c>
      <c r="L574" s="304">
        <f t="shared" ca="1" si="232"/>
        <v>737.72438217332217</v>
      </c>
      <c r="M574" s="306">
        <f t="shared" ca="1" si="248"/>
        <v>-1.4831812223285847</v>
      </c>
      <c r="N574" s="304">
        <f t="shared" ca="1" si="249"/>
        <v>-84.980024292482526</v>
      </c>
      <c r="P574" s="310">
        <f t="shared" ca="1" si="250"/>
        <v>23</v>
      </c>
      <c r="Q574" s="304">
        <f t="shared" ca="1" si="251"/>
        <v>0</v>
      </c>
      <c r="R574" s="306">
        <f t="shared" ca="1" si="252"/>
        <v>0</v>
      </c>
      <c r="S574" s="307">
        <f t="shared" ca="1" si="253"/>
        <v>5.083000000000002</v>
      </c>
      <c r="T574" s="304">
        <f t="shared" ca="1" si="233"/>
        <v>49.86423000000002</v>
      </c>
      <c r="U574" s="311">
        <f t="shared" ca="1" si="234"/>
        <v>0</v>
      </c>
      <c r="V574" s="306">
        <f t="shared" ca="1" si="235"/>
        <v>1.2255143683619911</v>
      </c>
      <c r="W574" s="304">
        <f t="shared" ca="1" si="236"/>
        <v>42.905689064150074</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1.3313837123131282</v>
      </c>
      <c r="AH574" s="304">
        <f t="shared" ca="1" si="260"/>
        <v>-8.4409869039205532</v>
      </c>
    </row>
    <row r="575" spans="1:34" x14ac:dyDescent="0.2">
      <c r="A575" s="347">
        <f t="shared" ca="1" si="238"/>
        <v>1E-4</v>
      </c>
      <c r="B575" s="304">
        <f t="shared" ca="1" si="239"/>
        <v>33.519200000000822</v>
      </c>
      <c r="D575" s="306">
        <f t="shared" ca="1" si="240"/>
        <v>-0.73861474876927991</v>
      </c>
      <c r="E575" s="307">
        <f t="shared" ca="1" si="241"/>
        <v>-1.4013606870548951</v>
      </c>
      <c r="F575" s="304">
        <f t="shared" ca="1" si="242"/>
        <v>1.5840970684659681</v>
      </c>
      <c r="G575" s="306">
        <f t="shared" ca="1" si="243"/>
        <v>9.3436441168885658</v>
      </c>
      <c r="H575" s="307">
        <f t="shared" ca="1" si="244"/>
        <v>-106.37217569703324</v>
      </c>
      <c r="I575" s="304">
        <f t="shared" ca="1" si="245"/>
        <v>106.78175615667489</v>
      </c>
      <c r="J575" s="306">
        <f t="shared" ca="1" si="246"/>
        <v>737.71243752511418</v>
      </c>
      <c r="K575" s="307">
        <f t="shared" ca="1" si="247"/>
        <v>-4.2086812508848261</v>
      </c>
      <c r="L575" s="304">
        <f t="shared" ca="1" si="232"/>
        <v>737.72444278139312</v>
      </c>
      <c r="M575" s="306">
        <f t="shared" ca="1" si="248"/>
        <v>-1.4831820262158564</v>
      </c>
      <c r="N575" s="304">
        <f t="shared" ca="1" si="249"/>
        <v>-84.980070351830392</v>
      </c>
      <c r="P575" s="310">
        <f t="shared" ca="1" si="250"/>
        <v>23</v>
      </c>
      <c r="Q575" s="304">
        <f t="shared" ca="1" si="251"/>
        <v>0</v>
      </c>
      <c r="R575" s="306">
        <f t="shared" ca="1" si="252"/>
        <v>0</v>
      </c>
      <c r="S575" s="307">
        <f t="shared" ca="1" si="253"/>
        <v>5.083000000000002</v>
      </c>
      <c r="T575" s="304">
        <f t="shared" ca="1" si="233"/>
        <v>49.86423000000002</v>
      </c>
      <c r="U575" s="311">
        <f t="shared" ca="1" si="234"/>
        <v>0</v>
      </c>
      <c r="V575" s="306">
        <f t="shared" ca="1" si="235"/>
        <v>1.2255156719681808</v>
      </c>
      <c r="W575" s="304">
        <f t="shared" ca="1" si="236"/>
        <v>42.905841693784041</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1.3313543745420731</v>
      </c>
      <c r="AH575" s="304">
        <f t="shared" ca="1" si="260"/>
        <v>-8.4410169317627499</v>
      </c>
    </row>
    <row r="576" spans="1:34" x14ac:dyDescent="0.2">
      <c r="A576" s="347">
        <f t="shared" ca="1" si="238"/>
        <v>1E-4</v>
      </c>
      <c r="B576" s="304">
        <f t="shared" ca="1" si="239"/>
        <v>33.519300000000825</v>
      </c>
      <c r="D576" s="306">
        <f t="shared" ca="1" si="240"/>
        <v>-0.73861061664223526</v>
      </c>
      <c r="E576" s="307">
        <f t="shared" ca="1" si="241"/>
        <v>-1.4013301809995564</v>
      </c>
      <c r="F576" s="304">
        <f t="shared" ca="1" si="242"/>
        <v>1.584068154845893</v>
      </c>
      <c r="G576" s="306">
        <f t="shared" ca="1" si="243"/>
        <v>9.3435702558269007</v>
      </c>
      <c r="H576" s="307">
        <f t="shared" ca="1" si="244"/>
        <v>-106.37231583005135</v>
      </c>
      <c r="I576" s="304">
        <f t="shared" ca="1" si="245"/>
        <v>106.78188928921311</v>
      </c>
      <c r="J576" s="306">
        <f t="shared" ca="1" si="246"/>
        <v>737.71243752511418</v>
      </c>
      <c r="K576" s="307">
        <f t="shared" ca="1" si="247"/>
        <v>-4.2193184754611801</v>
      </c>
      <c r="L576" s="304">
        <f t="shared" ca="1" si="232"/>
        <v>737.72450354291664</v>
      </c>
      <c r="M576" s="306">
        <f t="shared" ca="1" si="248"/>
        <v>-1.4831828300947689</v>
      </c>
      <c r="N576" s="304">
        <f t="shared" ca="1" si="249"/>
        <v>-84.980116410699324</v>
      </c>
      <c r="P576" s="310">
        <f t="shared" ca="1" si="250"/>
        <v>23</v>
      </c>
      <c r="Q576" s="304">
        <f t="shared" ca="1" si="251"/>
        <v>0</v>
      </c>
      <c r="R576" s="306">
        <f t="shared" ca="1" si="252"/>
        <v>0</v>
      </c>
      <c r="S576" s="307">
        <f t="shared" ca="1" si="253"/>
        <v>5.083000000000002</v>
      </c>
      <c r="T576" s="304">
        <f t="shared" ca="1" si="233"/>
        <v>49.86423000000002</v>
      </c>
      <c r="U576" s="311">
        <f t="shared" ca="1" si="234"/>
        <v>0</v>
      </c>
      <c r="V576" s="306">
        <f t="shared" ca="1" si="235"/>
        <v>1.2255169755774744</v>
      </c>
      <c r="W576" s="304">
        <f t="shared" ca="1" si="236"/>
        <v>42.905994321530088</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1.3313250371289485</v>
      </c>
      <c r="AH576" s="304">
        <f t="shared" ca="1" si="260"/>
        <v>-8.4410469592335282</v>
      </c>
    </row>
    <row r="577" spans="1:34" x14ac:dyDescent="0.2">
      <c r="A577" s="347">
        <f t="shared" ca="1" si="238"/>
        <v>1E-4</v>
      </c>
      <c r="B577" s="304">
        <f t="shared" ca="1" si="239"/>
        <v>33.519400000000829</v>
      </c>
      <c r="D577" s="306">
        <f t="shared" ca="1" si="240"/>
        <v>-0.73860648450441058</v>
      </c>
      <c r="E577" s="307">
        <f t="shared" ca="1" si="241"/>
        <v>-1.4012996753215941</v>
      </c>
      <c r="F577" s="304">
        <f t="shared" ca="1" si="242"/>
        <v>1.5840392416251463</v>
      </c>
      <c r="G577" s="306">
        <f t="shared" ca="1" si="243"/>
        <v>9.34349639517845</v>
      </c>
      <c r="H577" s="307">
        <f t="shared" ca="1" si="244"/>
        <v>-106.37245596001888</v>
      </c>
      <c r="I577" s="304">
        <f t="shared" ca="1" si="245"/>
        <v>106.78202241881762</v>
      </c>
      <c r="J577" s="306">
        <f t="shared" ca="1" si="246"/>
        <v>737.71243752511418</v>
      </c>
      <c r="K577" s="307">
        <f t="shared" ca="1" si="247"/>
        <v>-4.2299557140506838</v>
      </c>
      <c r="L577" s="304">
        <f t="shared" ca="1" si="232"/>
        <v>737.72456445789328</v>
      </c>
      <c r="M577" s="306">
        <f t="shared" ca="1" si="248"/>
        <v>-1.4831836339653222</v>
      </c>
      <c r="N577" s="304">
        <f t="shared" ca="1" si="249"/>
        <v>-84.980162469089294</v>
      </c>
      <c r="P577" s="310">
        <f t="shared" ca="1" si="250"/>
        <v>23</v>
      </c>
      <c r="Q577" s="304">
        <f t="shared" ca="1" si="251"/>
        <v>0</v>
      </c>
      <c r="R577" s="306">
        <f t="shared" ca="1" si="252"/>
        <v>0</v>
      </c>
      <c r="S577" s="307">
        <f t="shared" ca="1" si="253"/>
        <v>5.083000000000002</v>
      </c>
      <c r="T577" s="304">
        <f t="shared" ca="1" si="233"/>
        <v>49.86423000000002</v>
      </c>
      <c r="U577" s="311">
        <f t="shared" ca="1" si="234"/>
        <v>0</v>
      </c>
      <c r="V577" s="306">
        <f t="shared" ca="1" si="235"/>
        <v>1.2255182791898722</v>
      </c>
      <c r="W577" s="304">
        <f t="shared" ca="1" si="236"/>
        <v>42.906146947388223</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1.3312957000737491</v>
      </c>
      <c r="AH577" s="304">
        <f t="shared" ca="1" si="260"/>
        <v>-8.4410769863328881</v>
      </c>
    </row>
    <row r="578" spans="1:34" x14ac:dyDescent="0.2">
      <c r="A578" s="347">
        <f t="shared" ca="1" si="238"/>
        <v>1E-4</v>
      </c>
      <c r="B578" s="304">
        <f t="shared" ca="1" si="239"/>
        <v>33.519500000000832</v>
      </c>
      <c r="D578" s="306">
        <f t="shared" ca="1" si="240"/>
        <v>-0.7386023523558094</v>
      </c>
      <c r="E578" s="307">
        <f t="shared" ca="1" si="241"/>
        <v>-1.401269170021008</v>
      </c>
      <c r="F578" s="304">
        <f t="shared" ca="1" si="242"/>
        <v>1.5840103288037297</v>
      </c>
      <c r="G578" s="306">
        <f t="shared" ca="1" si="243"/>
        <v>9.3434225349432136</v>
      </c>
      <c r="H578" s="307">
        <f t="shared" ca="1" si="244"/>
        <v>-106.37259608693589</v>
      </c>
      <c r="I578" s="304">
        <f t="shared" ca="1" si="245"/>
        <v>106.78215554548846</v>
      </c>
      <c r="J578" s="306">
        <f t="shared" ca="1" si="246"/>
        <v>737.71243752511418</v>
      </c>
      <c r="K578" s="307">
        <f t="shared" ca="1" si="247"/>
        <v>-4.2405929666530318</v>
      </c>
      <c r="L578" s="304">
        <f t="shared" ca="1" si="232"/>
        <v>737.72462552632351</v>
      </c>
      <c r="M578" s="306">
        <f t="shared" ca="1" si="248"/>
        <v>-1.4831844378275167</v>
      </c>
      <c r="N578" s="304">
        <f t="shared" ca="1" si="249"/>
        <v>-84.980208527000357</v>
      </c>
      <c r="P578" s="310">
        <f t="shared" ca="1" si="250"/>
        <v>23</v>
      </c>
      <c r="Q578" s="304">
        <f t="shared" ca="1" si="251"/>
        <v>0</v>
      </c>
      <c r="R578" s="306">
        <f t="shared" ca="1" si="252"/>
        <v>0</v>
      </c>
      <c r="S578" s="307">
        <f t="shared" ca="1" si="253"/>
        <v>5.083000000000002</v>
      </c>
      <c r="T578" s="304">
        <f t="shared" ca="1" si="233"/>
        <v>49.86423000000002</v>
      </c>
      <c r="U578" s="311">
        <f t="shared" ca="1" si="234"/>
        <v>0</v>
      </c>
      <c r="V578" s="306">
        <f t="shared" ca="1" si="235"/>
        <v>1.2255195828053744</v>
      </c>
      <c r="W578" s="304">
        <f t="shared" ca="1" si="236"/>
        <v>42.906299571358474</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1.3312663633764767</v>
      </c>
      <c r="AH578" s="304">
        <f t="shared" ca="1" si="260"/>
        <v>-8.4411070130608312</v>
      </c>
    </row>
    <row r="579" spans="1:34" x14ac:dyDescent="0.2">
      <c r="A579" s="347">
        <f t="shared" ca="1" si="238"/>
        <v>1E-4</v>
      </c>
      <c r="B579" s="304">
        <f t="shared" ca="1" si="239"/>
        <v>33.519600000000835</v>
      </c>
      <c r="D579" s="306">
        <f t="shared" ca="1" si="240"/>
        <v>-0.7385982201964284</v>
      </c>
      <c r="E579" s="307">
        <f t="shared" ca="1" si="241"/>
        <v>-1.4012386650977913</v>
      </c>
      <c r="F579" s="304">
        <f t="shared" ca="1" si="242"/>
        <v>1.5839814163816353</v>
      </c>
      <c r="G579" s="306">
        <f t="shared" ca="1" si="243"/>
        <v>9.3433486751211934</v>
      </c>
      <c r="H579" s="307">
        <f t="shared" ca="1" si="244"/>
        <v>-106.3727362108024</v>
      </c>
      <c r="I579" s="304">
        <f t="shared" ca="1" si="245"/>
        <v>106.78228866922568</v>
      </c>
      <c r="J579" s="306">
        <f t="shared" ca="1" si="246"/>
        <v>737.71243752511418</v>
      </c>
      <c r="K579" s="307">
        <f t="shared" ca="1" si="247"/>
        <v>-4.2512302332679184</v>
      </c>
      <c r="L579" s="304">
        <f t="shared" ca="1" si="232"/>
        <v>737.72468674820811</v>
      </c>
      <c r="M579" s="306">
        <f t="shared" ca="1" si="248"/>
        <v>-1.4831852416813522</v>
      </c>
      <c r="N579" s="304">
        <f t="shared" ca="1" si="249"/>
        <v>-84.980254584432473</v>
      </c>
      <c r="P579" s="310">
        <f t="shared" ca="1" si="250"/>
        <v>23</v>
      </c>
      <c r="Q579" s="304">
        <f t="shared" ca="1" si="251"/>
        <v>0</v>
      </c>
      <c r="R579" s="306">
        <f t="shared" ca="1" si="252"/>
        <v>0</v>
      </c>
      <c r="S579" s="307">
        <f t="shared" ca="1" si="253"/>
        <v>5.083000000000002</v>
      </c>
      <c r="T579" s="304">
        <f t="shared" ca="1" si="233"/>
        <v>49.86423000000002</v>
      </c>
      <c r="U579" s="311">
        <f t="shared" ca="1" si="234"/>
        <v>0</v>
      </c>
      <c r="V579" s="306">
        <f t="shared" ca="1" si="235"/>
        <v>1.2255208864239813</v>
      </c>
      <c r="W579" s="304">
        <f t="shared" ca="1" si="236"/>
        <v>42.906452193440856</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1.3312370270371279</v>
      </c>
      <c r="AH579" s="304">
        <f t="shared" ca="1" si="260"/>
        <v>-8.441137039417363</v>
      </c>
    </row>
    <row r="580" spans="1:34" x14ac:dyDescent="0.2">
      <c r="A580" s="347">
        <f t="shared" ca="1" si="238"/>
        <v>1E-4</v>
      </c>
      <c r="B580" s="304">
        <f t="shared" ca="1" si="239"/>
        <v>33.519700000000839</v>
      </c>
      <c r="D580" s="306">
        <f t="shared" ca="1" si="240"/>
        <v>-0.73859408802627313</v>
      </c>
      <c r="E580" s="307">
        <f t="shared" ca="1" si="241"/>
        <v>-1.401208160551942</v>
      </c>
      <c r="F580" s="304">
        <f t="shared" ca="1" si="242"/>
        <v>1.5839525043588647</v>
      </c>
      <c r="G580" s="306">
        <f t="shared" ca="1" si="243"/>
        <v>9.343274815712391</v>
      </c>
      <c r="H580" s="307">
        <f t="shared" ca="1" si="244"/>
        <v>-106.37287633161846</v>
      </c>
      <c r="I580" s="304">
        <f t="shared" ca="1" si="245"/>
        <v>106.78242179002928</v>
      </c>
      <c r="J580" s="306">
        <f t="shared" ca="1" si="246"/>
        <v>737.71243752511418</v>
      </c>
      <c r="K580" s="307">
        <f t="shared" ca="1" si="247"/>
        <v>-4.261867513895039</v>
      </c>
      <c r="L580" s="304">
        <f t="shared" ref="L580:L643" ca="1" si="261">SQRT(pos_x^2+pos_z^2)</f>
        <v>737.72474812354733</v>
      </c>
      <c r="M580" s="306">
        <f t="shared" ca="1" si="248"/>
        <v>-1.4831860455268291</v>
      </c>
      <c r="N580" s="304">
        <f t="shared" ca="1" si="249"/>
        <v>-84.980300641385682</v>
      </c>
      <c r="P580" s="310">
        <f t="shared" ca="1" si="250"/>
        <v>23</v>
      </c>
      <c r="Q580" s="304">
        <f t="shared" ca="1" si="251"/>
        <v>0</v>
      </c>
      <c r="R580" s="306">
        <f t="shared" ca="1" si="252"/>
        <v>0</v>
      </c>
      <c r="S580" s="307">
        <f t="shared" ca="1" si="253"/>
        <v>5.083000000000002</v>
      </c>
      <c r="T580" s="304">
        <f t="shared" ref="T580:T643" ca="1" si="262">m*g</f>
        <v>49.86423000000002</v>
      </c>
      <c r="U580" s="311">
        <f t="shared" ref="U580:U643" ca="1" si="263">IF(pos_xz&lt;L_rampe,Poids*COS(Beta),0)</f>
        <v>0</v>
      </c>
      <c r="V580" s="306">
        <f t="shared" ref="V580:V643" ca="1" si="264">Rho_moyen*(20000-Alt_rampe-pos_z)/(20000+Alt_rampe+pos_z)</f>
        <v>1.2255221900456919</v>
      </c>
      <c r="W580" s="304">
        <f t="shared" ref="W580:W643" ca="1" si="265">1/2*Rho*Sref*Cx*vit_xz^2</f>
        <v>42.906604813635347</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1.3312076910556954</v>
      </c>
      <c r="AH580" s="304">
        <f t="shared" ca="1" si="260"/>
        <v>-8.4411670654024871</v>
      </c>
    </row>
    <row r="581" spans="1:34" x14ac:dyDescent="0.2">
      <c r="A581" s="347">
        <f t="shared" ref="A581:A644" ca="1" si="267">IF(B580+0.01&lt;=T_ini+ROUNDUP(Temps_fin_propu,0), 0.01, IF(K580&gt;0, 0.1, 0.0001))</f>
        <v>1E-4</v>
      </c>
      <c r="B581" s="304">
        <f t="shared" ref="B581:B644" ca="1" si="268">B580+pas</f>
        <v>33.519800000000842</v>
      </c>
      <c r="D581" s="306">
        <f t="shared" ref="D581:D644" ca="1" si="269">IF(AND(L580&lt;L_rampe,Poussee&lt;Poids*SIN(M580)),0,(-W580+Poussee)/m*COS(M580)-U580/m*SIN(M580))</f>
        <v>-0.73858995584534126</v>
      </c>
      <c r="E581" s="307">
        <f t="shared" ref="E581:E644" ca="1" si="270">IF(AND(L580&lt;L_rampe,Poussee&lt;Poids*SIN(M580)),0,(-W580+Poussee)/m*SIN(M580)+U580/m*COS(M580)-Poids/m)</f>
        <v>-1.4011776563834637</v>
      </c>
      <c r="F581" s="304">
        <f t="shared" ref="F581:F644" ca="1" si="271">SQRT(acc_x^2+acc_z^2)</f>
        <v>1.5839235927354194</v>
      </c>
      <c r="G581" s="306">
        <f t="shared" ref="G581:G644" ca="1" si="272">G580+acc_x*pas</f>
        <v>9.3432009567168066</v>
      </c>
      <c r="H581" s="307">
        <f t="shared" ref="H581:H644" ca="1" si="273">H580+acc_z*pas</f>
        <v>-106.3730164493841</v>
      </c>
      <c r="I581" s="304">
        <f t="shared" ref="I581:I644" ca="1" si="274">SQRT(vit_x^2+vit_z^2)</f>
        <v>106.78255490789932</v>
      </c>
      <c r="J581" s="306">
        <f t="shared" ref="J581:J644" ca="1" si="275">J580+0.5*(vit_x+G580)*pas*(K580&gt;=0)</f>
        <v>737.71243752511418</v>
      </c>
      <c r="K581" s="307">
        <f t="shared" ref="K581:K644" ca="1" si="276">K580+0.5*(vit_z+H580)*pas</f>
        <v>-4.2725048085340891</v>
      </c>
      <c r="L581" s="304">
        <f t="shared" ca="1" si="261"/>
        <v>737.72480965234206</v>
      </c>
      <c r="M581" s="306">
        <f t="shared" ref="M581:M644" ca="1" si="277">IF(AND(L580&gt;L_rampe,G581&gt;0),ATAN2(G581,H581),$M$4)</f>
        <v>-1.4831868493639473</v>
      </c>
      <c r="N581" s="304">
        <f t="shared" ref="N581:N644" ca="1" si="278">DEGREES(Beta)</f>
        <v>-84.980346697859972</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5.083000000000002</v>
      </c>
      <c r="T581" s="304">
        <f t="shared" ca="1" si="262"/>
        <v>49.86423000000002</v>
      </c>
      <c r="U581" s="311">
        <f t="shared" ca="1" si="263"/>
        <v>0</v>
      </c>
      <c r="V581" s="306">
        <f t="shared" ca="1" si="264"/>
        <v>1.2255234936705068</v>
      </c>
      <c r="W581" s="304">
        <f t="shared" ca="1" si="265"/>
        <v>42.906757431941998</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1.3311783554321863</v>
      </c>
      <c r="AH581" s="304">
        <f t="shared" ref="AH581:AH644" ca="1" si="289">IF(AND(L580&lt;L_rampe,Poussee&lt;Poids*SIN(M580)), g*SIN(M580), (-W580+Poussee)/m)</f>
        <v>-8.441197091016198</v>
      </c>
    </row>
    <row r="582" spans="1:34" x14ac:dyDescent="0.2">
      <c r="A582" s="347">
        <f t="shared" ca="1" si="267"/>
        <v>1E-4</v>
      </c>
      <c r="B582" s="304">
        <f t="shared" ca="1" si="268"/>
        <v>33.519900000000845</v>
      </c>
      <c r="D582" s="306">
        <f t="shared" ca="1" si="269"/>
        <v>-0.7385858236536349</v>
      </c>
      <c r="E582" s="307">
        <f t="shared" ca="1" si="270"/>
        <v>-1.4011471525923493</v>
      </c>
      <c r="F582" s="304">
        <f t="shared" ca="1" si="271"/>
        <v>1.5838946815112951</v>
      </c>
      <c r="G582" s="306">
        <f t="shared" ca="1" si="272"/>
        <v>9.3431270981344419</v>
      </c>
      <c r="H582" s="307">
        <f t="shared" ca="1" si="273"/>
        <v>-106.37315656409936</v>
      </c>
      <c r="I582" s="304">
        <f t="shared" ca="1" si="274"/>
        <v>106.78268802283584</v>
      </c>
      <c r="J582" s="306">
        <f t="shared" ca="1" si="275"/>
        <v>737.71243752511418</v>
      </c>
      <c r="K582" s="307">
        <f t="shared" ca="1" si="276"/>
        <v>-4.283142117184763</v>
      </c>
      <c r="L582" s="304">
        <f t="shared" ca="1" si="261"/>
        <v>737.72487133459276</v>
      </c>
      <c r="M582" s="306">
        <f t="shared" ca="1" si="277"/>
        <v>-1.4831876531927071</v>
      </c>
      <c r="N582" s="304">
        <f t="shared" ca="1" si="278"/>
        <v>-84.980392753855355</v>
      </c>
      <c r="P582" s="310">
        <f t="shared" ca="1" si="279"/>
        <v>23</v>
      </c>
      <c r="Q582" s="304">
        <f t="shared" ca="1" si="280"/>
        <v>0</v>
      </c>
      <c r="R582" s="306">
        <f t="shared" ca="1" si="281"/>
        <v>0</v>
      </c>
      <c r="S582" s="307">
        <f t="shared" ca="1" si="282"/>
        <v>5.083000000000002</v>
      </c>
      <c r="T582" s="304">
        <f t="shared" ca="1" si="262"/>
        <v>49.86423000000002</v>
      </c>
      <c r="U582" s="311">
        <f t="shared" ca="1" si="263"/>
        <v>0</v>
      </c>
      <c r="V582" s="306">
        <f t="shared" ca="1" si="264"/>
        <v>1.2255247972984256</v>
      </c>
      <c r="W582" s="304">
        <f t="shared" ca="1" si="265"/>
        <v>42.906910048360793</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1.3311490201665936</v>
      </c>
      <c r="AH582" s="304">
        <f t="shared" ca="1" si="289"/>
        <v>-8.4412271162585046</v>
      </c>
    </row>
    <row r="583" spans="1:34" x14ac:dyDescent="0.2">
      <c r="A583" s="347">
        <f t="shared" ca="1" si="267"/>
        <v>1E-4</v>
      </c>
      <c r="B583" s="304">
        <f t="shared" ca="1" si="268"/>
        <v>33.520000000000849</v>
      </c>
      <c r="D583" s="306">
        <f t="shared" ca="1" si="269"/>
        <v>-0.73858169145115404</v>
      </c>
      <c r="E583" s="307">
        <f t="shared" ca="1" si="270"/>
        <v>-1.4011166491785989</v>
      </c>
      <c r="F583" s="304">
        <f t="shared" ca="1" si="271"/>
        <v>1.5838657706864911</v>
      </c>
      <c r="G583" s="306">
        <f t="shared" ca="1" si="272"/>
        <v>9.3430532399652968</v>
      </c>
      <c r="H583" s="307">
        <f t="shared" ca="1" si="273"/>
        <v>-106.37329667576428</v>
      </c>
      <c r="I583" s="304">
        <f t="shared" ca="1" si="274"/>
        <v>106.78282113483887</v>
      </c>
      <c r="J583" s="306">
        <f t="shared" ca="1" si="275"/>
        <v>737.71243752511418</v>
      </c>
      <c r="K583" s="307">
        <f t="shared" ca="1" si="276"/>
        <v>-4.2937794398467561</v>
      </c>
      <c r="L583" s="304">
        <f t="shared" ca="1" si="261"/>
        <v>737.72493317029989</v>
      </c>
      <c r="M583" s="306">
        <f t="shared" ca="1" si="277"/>
        <v>-1.4831884570131084</v>
      </c>
      <c r="N583" s="304">
        <f t="shared" ca="1" si="278"/>
        <v>-84.980438809371833</v>
      </c>
      <c r="P583" s="310">
        <f t="shared" ca="1" si="279"/>
        <v>23</v>
      </c>
      <c r="Q583" s="304">
        <f t="shared" ca="1" si="280"/>
        <v>0</v>
      </c>
      <c r="R583" s="306">
        <f t="shared" ca="1" si="281"/>
        <v>0</v>
      </c>
      <c r="S583" s="307">
        <f t="shared" ca="1" si="282"/>
        <v>5.083000000000002</v>
      </c>
      <c r="T583" s="304">
        <f t="shared" ca="1" si="262"/>
        <v>49.86423000000002</v>
      </c>
      <c r="U583" s="311">
        <f t="shared" ca="1" si="263"/>
        <v>0</v>
      </c>
      <c r="V583" s="306">
        <f t="shared" ca="1" si="264"/>
        <v>1.2255261009294489</v>
      </c>
      <c r="W583" s="304">
        <f t="shared" ca="1" si="265"/>
        <v>42.907062662891775</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1.3311196852589138</v>
      </c>
      <c r="AH583" s="304">
        <f t="shared" ca="1" si="289"/>
        <v>-8.4412571411294071</v>
      </c>
    </row>
    <row r="584" spans="1:34" x14ac:dyDescent="0.2">
      <c r="A584" s="347">
        <f t="shared" ca="1" si="267"/>
        <v>1E-4</v>
      </c>
      <c r="B584" s="304">
        <f t="shared" ca="1" si="268"/>
        <v>33.520100000000852</v>
      </c>
      <c r="D584" s="306">
        <f t="shared" ca="1" si="269"/>
        <v>-0.73857755923790092</v>
      </c>
      <c r="E584" s="307">
        <f t="shared" ca="1" si="270"/>
        <v>-1.4010861461422035</v>
      </c>
      <c r="F584" s="304">
        <f t="shared" ca="1" si="271"/>
        <v>1.5838368602610013</v>
      </c>
      <c r="G584" s="306">
        <f t="shared" ca="1" si="272"/>
        <v>9.3429793822093732</v>
      </c>
      <c r="H584" s="307">
        <f t="shared" ca="1" si="273"/>
        <v>-106.3734367843789</v>
      </c>
      <c r="I584" s="304">
        <f t="shared" ca="1" si="274"/>
        <v>106.78295424390843</v>
      </c>
      <c r="J584" s="306">
        <f t="shared" ca="1" si="275"/>
        <v>737.71243752511418</v>
      </c>
      <c r="K584" s="307">
        <f t="shared" ca="1" si="276"/>
        <v>-4.304416776519763</v>
      </c>
      <c r="L584" s="304">
        <f t="shared" ca="1" si="261"/>
        <v>737.72499515946413</v>
      </c>
      <c r="M584" s="306">
        <f t="shared" ca="1" si="277"/>
        <v>-1.4831892608251516</v>
      </c>
      <c r="N584" s="304">
        <f t="shared" ca="1" si="278"/>
        <v>-84.980484864409433</v>
      </c>
      <c r="P584" s="310">
        <f t="shared" ca="1" si="279"/>
        <v>23</v>
      </c>
      <c r="Q584" s="304">
        <f t="shared" ca="1" si="280"/>
        <v>0</v>
      </c>
      <c r="R584" s="306">
        <f t="shared" ca="1" si="281"/>
        <v>0</v>
      </c>
      <c r="S584" s="307">
        <f t="shared" ca="1" si="282"/>
        <v>5.083000000000002</v>
      </c>
      <c r="T584" s="304">
        <f t="shared" ca="1" si="262"/>
        <v>49.86423000000002</v>
      </c>
      <c r="U584" s="311">
        <f t="shared" ca="1" si="263"/>
        <v>0</v>
      </c>
      <c r="V584" s="306">
        <f t="shared" ca="1" si="264"/>
        <v>1.2255274045635762</v>
      </c>
      <c r="W584" s="304">
        <f t="shared" ca="1" si="265"/>
        <v>42.907215275534924</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1.3310903507091449</v>
      </c>
      <c r="AH584" s="304">
        <f t="shared" ca="1" si="289"/>
        <v>-8.4412871656289123</v>
      </c>
    </row>
    <row r="585" spans="1:34" x14ac:dyDescent="0.2">
      <c r="A585" s="347">
        <f t="shared" ca="1" si="267"/>
        <v>1E-4</v>
      </c>
      <c r="B585" s="304">
        <f t="shared" ca="1" si="268"/>
        <v>33.520200000000855</v>
      </c>
      <c r="D585" s="306">
        <f t="shared" ca="1" si="269"/>
        <v>-0.73857342701387507</v>
      </c>
      <c r="E585" s="307">
        <f t="shared" ca="1" si="270"/>
        <v>-1.4010556434831702</v>
      </c>
      <c r="F585" s="304">
        <f t="shared" ca="1" si="271"/>
        <v>1.5838079502348319</v>
      </c>
      <c r="G585" s="306">
        <f t="shared" ca="1" si="272"/>
        <v>9.342905524866671</v>
      </c>
      <c r="H585" s="307">
        <f t="shared" ca="1" si="273"/>
        <v>-106.37357688994324</v>
      </c>
      <c r="I585" s="304">
        <f t="shared" ca="1" si="274"/>
        <v>106.78308735004458</v>
      </c>
      <c r="J585" s="306">
        <f t="shared" ca="1" si="275"/>
        <v>737.71243752511418</v>
      </c>
      <c r="K585" s="307">
        <f t="shared" ca="1" si="276"/>
        <v>-4.3150541272034788</v>
      </c>
      <c r="L585" s="304">
        <f t="shared" ca="1" si="261"/>
        <v>737.72505730208604</v>
      </c>
      <c r="M585" s="306">
        <f t="shared" ca="1" si="277"/>
        <v>-1.4831900646288365</v>
      </c>
      <c r="N585" s="304">
        <f t="shared" ca="1" si="278"/>
        <v>-84.980530918968142</v>
      </c>
      <c r="P585" s="310">
        <f t="shared" ca="1" si="279"/>
        <v>23</v>
      </c>
      <c r="Q585" s="304">
        <f t="shared" ca="1" si="280"/>
        <v>0</v>
      </c>
      <c r="R585" s="306">
        <f t="shared" ca="1" si="281"/>
        <v>0</v>
      </c>
      <c r="S585" s="307">
        <f t="shared" ca="1" si="282"/>
        <v>5.083000000000002</v>
      </c>
      <c r="T585" s="304">
        <f t="shared" ca="1" si="262"/>
        <v>49.86423000000002</v>
      </c>
      <c r="U585" s="311">
        <f t="shared" ca="1" si="263"/>
        <v>0</v>
      </c>
      <c r="V585" s="306">
        <f t="shared" ca="1" si="264"/>
        <v>1.2255287082008079</v>
      </c>
      <c r="W585" s="304">
        <f t="shared" ca="1" si="265"/>
        <v>42.907367886290302</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1.3310610165172889</v>
      </c>
      <c r="AH585" s="304">
        <f t="shared" ca="1" si="289"/>
        <v>-8.4413171897570152</v>
      </c>
    </row>
    <row r="586" spans="1:34" x14ac:dyDescent="0.2">
      <c r="A586" s="347">
        <f t="shared" ca="1" si="267"/>
        <v>1E-4</v>
      </c>
      <c r="B586" s="304">
        <f t="shared" ca="1" si="268"/>
        <v>33.520300000000859</v>
      </c>
      <c r="D586" s="306">
        <f t="shared" ca="1" si="269"/>
        <v>-0.73856929477907896</v>
      </c>
      <c r="E586" s="307">
        <f t="shared" ca="1" si="270"/>
        <v>-1.4010251412014831</v>
      </c>
      <c r="F586" s="304">
        <f t="shared" ca="1" si="271"/>
        <v>1.5837790406079699</v>
      </c>
      <c r="G586" s="306">
        <f t="shared" ca="1" si="272"/>
        <v>9.3428316679371939</v>
      </c>
      <c r="H586" s="307">
        <f t="shared" ca="1" si="273"/>
        <v>-106.37371699245736</v>
      </c>
      <c r="I586" s="304">
        <f t="shared" ca="1" si="274"/>
        <v>106.78322045324734</v>
      </c>
      <c r="J586" s="306">
        <f t="shared" ca="1" si="275"/>
        <v>737.71243752511418</v>
      </c>
      <c r="K586" s="307">
        <f t="shared" ca="1" si="276"/>
        <v>-4.3256914918975991</v>
      </c>
      <c r="L586" s="304">
        <f t="shared" ca="1" si="261"/>
        <v>737.7251195981662</v>
      </c>
      <c r="M586" s="306">
        <f t="shared" ca="1" si="277"/>
        <v>-1.4831908684241633</v>
      </c>
      <c r="N586" s="304">
        <f t="shared" ca="1" si="278"/>
        <v>-84.980576973047945</v>
      </c>
      <c r="P586" s="310">
        <f t="shared" ca="1" si="279"/>
        <v>23</v>
      </c>
      <c r="Q586" s="304">
        <f t="shared" ca="1" si="280"/>
        <v>0</v>
      </c>
      <c r="R586" s="306">
        <f t="shared" ca="1" si="281"/>
        <v>0</v>
      </c>
      <c r="S586" s="307">
        <f t="shared" ca="1" si="282"/>
        <v>5.083000000000002</v>
      </c>
      <c r="T586" s="304">
        <f t="shared" ca="1" si="262"/>
        <v>49.86423000000002</v>
      </c>
      <c r="U586" s="311">
        <f t="shared" ca="1" si="263"/>
        <v>0</v>
      </c>
      <c r="V586" s="306">
        <f t="shared" ca="1" si="264"/>
        <v>1.2255300118411432</v>
      </c>
      <c r="W586" s="304">
        <f t="shared" ca="1" si="265"/>
        <v>42.907520495157847</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1.3310316826833333</v>
      </c>
      <c r="AH586" s="304">
        <f t="shared" ca="1" si="289"/>
        <v>-8.4413472135137297</v>
      </c>
    </row>
    <row r="587" spans="1:34" x14ac:dyDescent="0.2">
      <c r="A587" s="347">
        <f t="shared" ca="1" si="267"/>
        <v>1E-4</v>
      </c>
      <c r="B587" s="304">
        <f t="shared" ca="1" si="268"/>
        <v>33.520400000000862</v>
      </c>
      <c r="D587" s="306">
        <f t="shared" ca="1" si="269"/>
        <v>-0.73856516253351334</v>
      </c>
      <c r="E587" s="307">
        <f t="shared" ca="1" si="270"/>
        <v>-1.4009946392971582</v>
      </c>
      <c r="F587" s="304">
        <f t="shared" ca="1" si="271"/>
        <v>1.5837501313804301</v>
      </c>
      <c r="G587" s="306">
        <f t="shared" ca="1" si="272"/>
        <v>9.34275781142094</v>
      </c>
      <c r="H587" s="307">
        <f t="shared" ca="1" si="273"/>
        <v>-106.37385709192129</v>
      </c>
      <c r="I587" s="304">
        <f t="shared" ca="1" si="274"/>
        <v>106.78335355351676</v>
      </c>
      <c r="J587" s="306">
        <f t="shared" ca="1" si="275"/>
        <v>737.71243752511418</v>
      </c>
      <c r="K587" s="307">
        <f t="shared" ca="1" si="276"/>
        <v>-4.3363288706018182</v>
      </c>
      <c r="L587" s="304">
        <f t="shared" ca="1" si="261"/>
        <v>737.72518204770495</v>
      </c>
      <c r="M587" s="306">
        <f t="shared" ca="1" si="277"/>
        <v>-1.4831916722111325</v>
      </c>
      <c r="N587" s="304">
        <f t="shared" ca="1" si="278"/>
        <v>-84.980623026648914</v>
      </c>
      <c r="P587" s="310">
        <f t="shared" ca="1" si="279"/>
        <v>23</v>
      </c>
      <c r="Q587" s="304">
        <f t="shared" ca="1" si="280"/>
        <v>0</v>
      </c>
      <c r="R587" s="306">
        <f t="shared" ca="1" si="281"/>
        <v>0</v>
      </c>
      <c r="S587" s="307">
        <f t="shared" ca="1" si="282"/>
        <v>5.083000000000002</v>
      </c>
      <c r="T587" s="304">
        <f t="shared" ca="1" si="262"/>
        <v>49.86423000000002</v>
      </c>
      <c r="U587" s="311">
        <f t="shared" ca="1" si="263"/>
        <v>0</v>
      </c>
      <c r="V587" s="306">
        <f t="shared" ca="1" si="264"/>
        <v>1.2255313154845826</v>
      </c>
      <c r="W587" s="304">
        <f t="shared" ca="1" si="265"/>
        <v>42.907673102137643</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1.3310023492072922</v>
      </c>
      <c r="AH587" s="304">
        <f t="shared" ca="1" si="289"/>
        <v>-8.4413772368990418</v>
      </c>
    </row>
    <row r="588" spans="1:34" x14ac:dyDescent="0.2">
      <c r="A588" s="347">
        <f t="shared" ca="1" si="267"/>
        <v>1E-4</v>
      </c>
      <c r="B588" s="304">
        <f t="shared" ca="1" si="268"/>
        <v>33.520500000000865</v>
      </c>
      <c r="D588" s="306">
        <f t="shared" ca="1" si="269"/>
        <v>-0.73856103027717579</v>
      </c>
      <c r="E588" s="307">
        <f t="shared" ca="1" si="270"/>
        <v>-1.4009641377701758</v>
      </c>
      <c r="F588" s="304">
        <f t="shared" ca="1" si="271"/>
        <v>1.5837212225521939</v>
      </c>
      <c r="G588" s="306">
        <f t="shared" ca="1" si="272"/>
        <v>9.3426839553179128</v>
      </c>
      <c r="H588" s="307">
        <f t="shared" ca="1" si="273"/>
        <v>-106.37399718833507</v>
      </c>
      <c r="I588" s="304">
        <f t="shared" ca="1" si="274"/>
        <v>106.78348665085286</v>
      </c>
      <c r="J588" s="306">
        <f t="shared" ca="1" si="275"/>
        <v>737.71243752511418</v>
      </c>
      <c r="K588" s="307">
        <f t="shared" ca="1" si="276"/>
        <v>-4.3469662633158306</v>
      </c>
      <c r="L588" s="304">
        <f t="shared" ca="1" si="261"/>
        <v>737.72524465070319</v>
      </c>
      <c r="M588" s="306">
        <f t="shared" ca="1" si="277"/>
        <v>-1.4831924759897437</v>
      </c>
      <c r="N588" s="304">
        <f t="shared" ca="1" si="278"/>
        <v>-84.980669079771005</v>
      </c>
      <c r="P588" s="310">
        <f t="shared" ca="1" si="279"/>
        <v>23</v>
      </c>
      <c r="Q588" s="304">
        <f t="shared" ca="1" si="280"/>
        <v>0</v>
      </c>
      <c r="R588" s="306">
        <f t="shared" ca="1" si="281"/>
        <v>0</v>
      </c>
      <c r="S588" s="307">
        <f t="shared" ca="1" si="282"/>
        <v>5.083000000000002</v>
      </c>
      <c r="T588" s="304">
        <f t="shared" ca="1" si="262"/>
        <v>49.86423000000002</v>
      </c>
      <c r="U588" s="311">
        <f t="shared" ca="1" si="263"/>
        <v>0</v>
      </c>
      <c r="V588" s="306">
        <f t="shared" ca="1" si="264"/>
        <v>1.2255326191311258</v>
      </c>
      <c r="W588" s="304">
        <f t="shared" ca="1" si="265"/>
        <v>42.907825707229648</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1.330973016089148</v>
      </c>
      <c r="AH588" s="304">
        <f t="shared" ca="1" si="289"/>
        <v>-8.4414072599129693</v>
      </c>
    </row>
    <row r="589" spans="1:34" x14ac:dyDescent="0.2">
      <c r="A589" s="347">
        <f t="shared" ca="1" si="267"/>
        <v>1E-4</v>
      </c>
      <c r="B589" s="304">
        <f t="shared" ca="1" si="268"/>
        <v>33.520600000000869</v>
      </c>
      <c r="D589" s="306">
        <f t="shared" ca="1" si="269"/>
        <v>-0.73855689801007085</v>
      </c>
      <c r="E589" s="307">
        <f t="shared" ca="1" si="270"/>
        <v>-1.4009336366205432</v>
      </c>
      <c r="F589" s="304">
        <f t="shared" ca="1" si="271"/>
        <v>1.5836923141232702</v>
      </c>
      <c r="G589" s="306">
        <f t="shared" ca="1" si="272"/>
        <v>9.3426100996281125</v>
      </c>
      <c r="H589" s="307">
        <f t="shared" ca="1" si="273"/>
        <v>-106.37413728169874</v>
      </c>
      <c r="I589" s="304">
        <f t="shared" ca="1" si="274"/>
        <v>106.78361974525569</v>
      </c>
      <c r="J589" s="306">
        <f t="shared" ca="1" si="275"/>
        <v>737.71243752511418</v>
      </c>
      <c r="K589" s="307">
        <f t="shared" ca="1" si="276"/>
        <v>-4.3576036700393326</v>
      </c>
      <c r="L589" s="304">
        <f t="shared" ca="1" si="261"/>
        <v>737.72530740716127</v>
      </c>
      <c r="M589" s="306">
        <f t="shared" ca="1" si="277"/>
        <v>-1.4831932797599972</v>
      </c>
      <c r="N589" s="304">
        <f t="shared" ca="1" si="278"/>
        <v>-84.980715132414218</v>
      </c>
      <c r="P589" s="310">
        <f t="shared" ca="1" si="279"/>
        <v>23</v>
      </c>
      <c r="Q589" s="304">
        <f t="shared" ca="1" si="280"/>
        <v>0</v>
      </c>
      <c r="R589" s="306">
        <f t="shared" ca="1" si="281"/>
        <v>0</v>
      </c>
      <c r="S589" s="307">
        <f t="shared" ca="1" si="282"/>
        <v>5.083000000000002</v>
      </c>
      <c r="T589" s="304">
        <f t="shared" ca="1" si="262"/>
        <v>49.86423000000002</v>
      </c>
      <c r="U589" s="311">
        <f t="shared" ca="1" si="263"/>
        <v>0</v>
      </c>
      <c r="V589" s="306">
        <f t="shared" ca="1" si="264"/>
        <v>1.2255339227807736</v>
      </c>
      <c r="W589" s="304">
        <f t="shared" ca="1" si="265"/>
        <v>42.907978310433926</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1.3309436833289112</v>
      </c>
      <c r="AH589" s="304">
        <f t="shared" ca="1" si="289"/>
        <v>-8.4414372825555049</v>
      </c>
    </row>
    <row r="590" spans="1:34" x14ac:dyDescent="0.2">
      <c r="A590" s="347">
        <f t="shared" ca="1" si="267"/>
        <v>1E-4</v>
      </c>
      <c r="B590" s="304">
        <f t="shared" ca="1" si="268"/>
        <v>33.520700000000872</v>
      </c>
      <c r="D590" s="306">
        <f t="shared" ca="1" si="269"/>
        <v>-0.73855276573219963</v>
      </c>
      <c r="E590" s="307">
        <f t="shared" ca="1" si="270"/>
        <v>-1.4009031358482513</v>
      </c>
      <c r="F590" s="304">
        <f t="shared" ca="1" si="271"/>
        <v>1.5836634060936514</v>
      </c>
      <c r="G590" s="306">
        <f t="shared" ca="1" si="272"/>
        <v>9.342536244351539</v>
      </c>
      <c r="H590" s="307">
        <f t="shared" ca="1" si="273"/>
        <v>-106.37427737201232</v>
      </c>
      <c r="I590" s="304">
        <f t="shared" ca="1" si="274"/>
        <v>106.78375283672527</v>
      </c>
      <c r="J590" s="306">
        <f t="shared" ca="1" si="275"/>
        <v>737.71243752511418</v>
      </c>
      <c r="K590" s="307">
        <f t="shared" ca="1" si="276"/>
        <v>-4.3682410907720177</v>
      </c>
      <c r="L590" s="304">
        <f t="shared" ca="1" si="261"/>
        <v>737.72537031707986</v>
      </c>
      <c r="M590" s="306">
        <f t="shared" ca="1" si="277"/>
        <v>-1.4831940835218933</v>
      </c>
      <c r="N590" s="304">
        <f t="shared" ca="1" si="278"/>
        <v>-84.980761184578611</v>
      </c>
      <c r="P590" s="310">
        <f t="shared" ca="1" si="279"/>
        <v>23</v>
      </c>
      <c r="Q590" s="304">
        <f t="shared" ca="1" si="280"/>
        <v>0</v>
      </c>
      <c r="R590" s="306">
        <f t="shared" ca="1" si="281"/>
        <v>0</v>
      </c>
      <c r="S590" s="307">
        <f t="shared" ca="1" si="282"/>
        <v>5.083000000000002</v>
      </c>
      <c r="T590" s="304">
        <f t="shared" ca="1" si="262"/>
        <v>49.86423000000002</v>
      </c>
      <c r="U590" s="311">
        <f t="shared" ca="1" si="263"/>
        <v>0</v>
      </c>
      <c r="V590" s="306">
        <f t="shared" ca="1" si="264"/>
        <v>1.2255352264335246</v>
      </c>
      <c r="W590" s="304">
        <f t="shared" ca="1" si="265"/>
        <v>42.90813091175044</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1.330914350926566</v>
      </c>
      <c r="AH590" s="304">
        <f t="shared" ca="1" si="289"/>
        <v>-8.4414673048266593</v>
      </c>
    </row>
    <row r="591" spans="1:34" x14ac:dyDescent="0.2">
      <c r="A591" s="347">
        <f t="shared" ca="1" si="267"/>
        <v>1E-4</v>
      </c>
      <c r="B591" s="304">
        <f t="shared" ca="1" si="268"/>
        <v>33.520800000000875</v>
      </c>
      <c r="D591" s="306">
        <f t="shared" ca="1" si="269"/>
        <v>-0.73854863344355903</v>
      </c>
      <c r="E591" s="307">
        <f t="shared" ca="1" si="270"/>
        <v>-1.4008726354533056</v>
      </c>
      <c r="F591" s="304">
        <f t="shared" ca="1" si="271"/>
        <v>1.5836344984633413</v>
      </c>
      <c r="G591" s="306">
        <f t="shared" ca="1" si="272"/>
        <v>9.342462389488194</v>
      </c>
      <c r="H591" s="307">
        <f t="shared" ca="1" si="273"/>
        <v>-106.37441745927586</v>
      </c>
      <c r="I591" s="304">
        <f t="shared" ca="1" si="274"/>
        <v>106.78388592526166</v>
      </c>
      <c r="J591" s="306">
        <f t="shared" ca="1" si="275"/>
        <v>737.71243752511418</v>
      </c>
      <c r="K591" s="307">
        <f t="shared" ca="1" si="276"/>
        <v>-4.3788785255135823</v>
      </c>
      <c r="L591" s="304">
        <f t="shared" ca="1" si="261"/>
        <v>737.72543338045944</v>
      </c>
      <c r="M591" s="306">
        <f t="shared" ca="1" si="277"/>
        <v>-1.4831948872754319</v>
      </c>
      <c r="N591" s="304">
        <f t="shared" ca="1" si="278"/>
        <v>-84.980807236264141</v>
      </c>
      <c r="P591" s="310">
        <f t="shared" ca="1" si="279"/>
        <v>23</v>
      </c>
      <c r="Q591" s="304">
        <f t="shared" ca="1" si="280"/>
        <v>0</v>
      </c>
      <c r="R591" s="306">
        <f t="shared" ca="1" si="281"/>
        <v>0</v>
      </c>
      <c r="S591" s="307">
        <f t="shared" ca="1" si="282"/>
        <v>5.083000000000002</v>
      </c>
      <c r="T591" s="304">
        <f t="shared" ca="1" si="262"/>
        <v>49.86423000000002</v>
      </c>
      <c r="U591" s="311">
        <f t="shared" ca="1" si="263"/>
        <v>0</v>
      </c>
      <c r="V591" s="306">
        <f t="shared" ca="1" si="264"/>
        <v>1.2255365300893797</v>
      </c>
      <c r="W591" s="304">
        <f t="shared" ca="1" si="265"/>
        <v>42.908283511179242</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1.3308850188821228</v>
      </c>
      <c r="AH591" s="304">
        <f t="shared" ca="1" si="289"/>
        <v>-8.4414973267264255</v>
      </c>
    </row>
    <row r="592" spans="1:34" x14ac:dyDescent="0.2">
      <c r="A592" s="347">
        <f t="shared" ca="1" si="267"/>
        <v>1E-4</v>
      </c>
      <c r="B592" s="304">
        <f t="shared" ca="1" si="268"/>
        <v>33.520900000000879</v>
      </c>
      <c r="D592" s="306">
        <f t="shared" ca="1" si="269"/>
        <v>-0.73854450114415393</v>
      </c>
      <c r="E592" s="307">
        <f t="shared" ca="1" si="270"/>
        <v>-1.4008421354356937</v>
      </c>
      <c r="F592" s="304">
        <f t="shared" ca="1" si="271"/>
        <v>1.5836055912323312</v>
      </c>
      <c r="G592" s="306">
        <f t="shared" ca="1" si="272"/>
        <v>9.3423885350380793</v>
      </c>
      <c r="H592" s="307">
        <f t="shared" ca="1" si="273"/>
        <v>-106.3745575434894</v>
      </c>
      <c r="I592" s="304">
        <f t="shared" ca="1" si="274"/>
        <v>106.78401901086485</v>
      </c>
      <c r="J592" s="306">
        <f t="shared" ca="1" si="275"/>
        <v>737.71243752511418</v>
      </c>
      <c r="K592" s="307">
        <f t="shared" ca="1" si="276"/>
        <v>-4.3895159742637206</v>
      </c>
      <c r="L592" s="304">
        <f t="shared" ca="1" si="261"/>
        <v>737.72549659730055</v>
      </c>
      <c r="M592" s="306">
        <f t="shared" ca="1" si="277"/>
        <v>-1.4831956910206132</v>
      </c>
      <c r="N592" s="304">
        <f t="shared" ca="1" si="278"/>
        <v>-84.980853287470836</v>
      </c>
      <c r="P592" s="310">
        <f t="shared" ca="1" si="279"/>
        <v>23</v>
      </c>
      <c r="Q592" s="304">
        <f t="shared" ca="1" si="280"/>
        <v>0</v>
      </c>
      <c r="R592" s="306">
        <f t="shared" ca="1" si="281"/>
        <v>0</v>
      </c>
      <c r="S592" s="307">
        <f t="shared" ca="1" si="282"/>
        <v>5.083000000000002</v>
      </c>
      <c r="T592" s="304">
        <f t="shared" ca="1" si="262"/>
        <v>49.86423000000002</v>
      </c>
      <c r="U592" s="311">
        <f t="shared" ca="1" si="263"/>
        <v>0</v>
      </c>
      <c r="V592" s="306">
        <f t="shared" ca="1" si="264"/>
        <v>1.2255378337483389</v>
      </c>
      <c r="W592" s="304">
        <f t="shared" ca="1" si="265"/>
        <v>42.908436108720323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1.3308556871955695</v>
      </c>
      <c r="AH592" s="304">
        <f t="shared" ca="1" si="289"/>
        <v>-8.4415273482548159</v>
      </c>
    </row>
    <row r="593" spans="1:34" x14ac:dyDescent="0.2">
      <c r="A593" s="347">
        <f t="shared" ca="1" si="267"/>
        <v>1E-4</v>
      </c>
      <c r="B593" s="304">
        <f t="shared" ca="1" si="268"/>
        <v>33.521000000000882</v>
      </c>
      <c r="D593" s="306">
        <f t="shared" ca="1" si="269"/>
        <v>-0.73854036883398344</v>
      </c>
      <c r="E593" s="307">
        <f t="shared" ca="1" si="270"/>
        <v>-1.4008116357954243</v>
      </c>
      <c r="F593" s="304">
        <f t="shared" ca="1" si="271"/>
        <v>1.5835766844006287</v>
      </c>
      <c r="G593" s="306">
        <f t="shared" ca="1" si="272"/>
        <v>9.3423146810011968</v>
      </c>
      <c r="H593" s="307">
        <f t="shared" ca="1" si="273"/>
        <v>-106.37469762465298</v>
      </c>
      <c r="I593" s="304">
        <f t="shared" ca="1" si="274"/>
        <v>106.78415209353494</v>
      </c>
      <c r="J593" s="306">
        <f t="shared" ca="1" si="275"/>
        <v>737.71243752511418</v>
      </c>
      <c r="K593" s="307">
        <f t="shared" ca="1" si="276"/>
        <v>-4.4001534370221274</v>
      </c>
      <c r="L593" s="304">
        <f t="shared" ca="1" si="261"/>
        <v>737.72555996760389</v>
      </c>
      <c r="M593" s="306">
        <f t="shared" ca="1" si="277"/>
        <v>-1.4831964947574374</v>
      </c>
      <c r="N593" s="304">
        <f t="shared" ca="1" si="278"/>
        <v>-84.980899338198697</v>
      </c>
      <c r="P593" s="310">
        <f t="shared" ca="1" si="279"/>
        <v>23</v>
      </c>
      <c r="Q593" s="304">
        <f t="shared" ca="1" si="280"/>
        <v>0</v>
      </c>
      <c r="R593" s="306">
        <f t="shared" ca="1" si="281"/>
        <v>0</v>
      </c>
      <c r="S593" s="307">
        <f t="shared" ca="1" si="282"/>
        <v>5.083000000000002</v>
      </c>
      <c r="T593" s="304">
        <f t="shared" ca="1" si="262"/>
        <v>49.86423000000002</v>
      </c>
      <c r="U593" s="311">
        <f t="shared" ca="1" si="263"/>
        <v>0</v>
      </c>
      <c r="V593" s="306">
        <f t="shared" ca="1" si="264"/>
        <v>1.2255391374104019</v>
      </c>
      <c r="W593" s="304">
        <f t="shared" ca="1" si="265"/>
        <v>42.908588704373713</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1.3308263558669111</v>
      </c>
      <c r="AH593" s="304">
        <f t="shared" ca="1" si="289"/>
        <v>-8.4415573694118251</v>
      </c>
    </row>
    <row r="594" spans="1:34" x14ac:dyDescent="0.2">
      <c r="A594" s="347">
        <f t="shared" ca="1" si="267"/>
        <v>1E-4</v>
      </c>
      <c r="B594" s="304">
        <f t="shared" ca="1" si="268"/>
        <v>33.521100000000885</v>
      </c>
      <c r="D594" s="306">
        <f t="shared" ca="1" si="269"/>
        <v>-0.73853623651304834</v>
      </c>
      <c r="E594" s="307">
        <f t="shared" ca="1" si="270"/>
        <v>-1.4007811365324816</v>
      </c>
      <c r="F594" s="304">
        <f t="shared" ca="1" si="271"/>
        <v>1.5835477779682203</v>
      </c>
      <c r="G594" s="306">
        <f t="shared" ca="1" si="272"/>
        <v>9.3422408273775464</v>
      </c>
      <c r="H594" s="307">
        <f t="shared" ca="1" si="273"/>
        <v>-106.37483770276664</v>
      </c>
      <c r="I594" s="304">
        <f t="shared" ca="1" si="274"/>
        <v>106.78428517327193</v>
      </c>
      <c r="J594" s="306">
        <f t="shared" ca="1" si="275"/>
        <v>737.71243752511418</v>
      </c>
      <c r="K594" s="307">
        <f t="shared" ca="1" si="276"/>
        <v>-4.4107909137884986</v>
      </c>
      <c r="L594" s="304">
        <f t="shared" ca="1" si="261"/>
        <v>737.72562349137002</v>
      </c>
      <c r="M594" s="306">
        <f t="shared" ca="1" si="277"/>
        <v>-1.4831972984859043</v>
      </c>
      <c r="N594" s="304">
        <f t="shared" ca="1" si="278"/>
        <v>-84.980945388447722</v>
      </c>
      <c r="P594" s="310">
        <f t="shared" ca="1" si="279"/>
        <v>23</v>
      </c>
      <c r="Q594" s="304">
        <f t="shared" ca="1" si="280"/>
        <v>0</v>
      </c>
      <c r="R594" s="306">
        <f t="shared" ca="1" si="281"/>
        <v>0</v>
      </c>
      <c r="S594" s="307">
        <f t="shared" ca="1" si="282"/>
        <v>5.083000000000002</v>
      </c>
      <c r="T594" s="304">
        <f t="shared" ca="1" si="262"/>
        <v>49.86423000000002</v>
      </c>
      <c r="U594" s="311">
        <f t="shared" ca="1" si="263"/>
        <v>0</v>
      </c>
      <c r="V594" s="306">
        <f t="shared" ca="1" si="264"/>
        <v>1.2255404410755686</v>
      </c>
      <c r="W594" s="304">
        <f t="shared" ca="1" si="265"/>
        <v>42.908741298139404</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1.3307970248961407</v>
      </c>
      <c r="AH594" s="304">
        <f t="shared" ca="1" si="289"/>
        <v>-8.4415873901974621</v>
      </c>
    </row>
    <row r="595" spans="1:34" x14ac:dyDescent="0.2">
      <c r="A595" s="347">
        <f t="shared" ca="1" si="267"/>
        <v>1E-4</v>
      </c>
      <c r="B595" s="304">
        <f t="shared" ca="1" si="268"/>
        <v>33.521200000000889</v>
      </c>
      <c r="D595" s="306">
        <f t="shared" ca="1" si="269"/>
        <v>-0.73853210418135173</v>
      </c>
      <c r="E595" s="307">
        <f t="shared" ca="1" si="270"/>
        <v>-1.4007506376468761</v>
      </c>
      <c r="F595" s="304">
        <f t="shared" ca="1" si="271"/>
        <v>1.583518871935117</v>
      </c>
      <c r="G595" s="306">
        <f t="shared" ca="1" si="272"/>
        <v>9.342166974167128</v>
      </c>
      <c r="H595" s="307">
        <f t="shared" ca="1" si="273"/>
        <v>-106.37497777783041</v>
      </c>
      <c r="I595" s="304">
        <f t="shared" ca="1" si="274"/>
        <v>106.78441825007584</v>
      </c>
      <c r="J595" s="306">
        <f t="shared" ca="1" si="275"/>
        <v>737.71243752511418</v>
      </c>
      <c r="K595" s="307">
        <f t="shared" ca="1" si="276"/>
        <v>-4.4214284045625281</v>
      </c>
      <c r="L595" s="304">
        <f t="shared" ca="1" si="261"/>
        <v>737.72568716859939</v>
      </c>
      <c r="M595" s="306">
        <f t="shared" ca="1" si="277"/>
        <v>-1.4831981022060146</v>
      </c>
      <c r="N595" s="304">
        <f t="shared" ca="1" si="278"/>
        <v>-84.980991438217956</v>
      </c>
      <c r="P595" s="310">
        <f t="shared" ca="1" si="279"/>
        <v>23</v>
      </c>
      <c r="Q595" s="304">
        <f t="shared" ca="1" si="280"/>
        <v>0</v>
      </c>
      <c r="R595" s="306">
        <f t="shared" ca="1" si="281"/>
        <v>0</v>
      </c>
      <c r="S595" s="307">
        <f t="shared" ca="1" si="282"/>
        <v>5.083000000000002</v>
      </c>
      <c r="T595" s="304">
        <f t="shared" ca="1" si="262"/>
        <v>49.86423000000002</v>
      </c>
      <c r="U595" s="311">
        <f t="shared" ca="1" si="263"/>
        <v>0</v>
      </c>
      <c r="V595" s="306">
        <f t="shared" ca="1" si="264"/>
        <v>1.225541744743839</v>
      </c>
      <c r="W595" s="304">
        <f t="shared" ca="1" si="265"/>
        <v>42.908893890017417</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1.33076769428326</v>
      </c>
      <c r="AH595" s="304">
        <f t="shared" ca="1" si="289"/>
        <v>-8.4416174106117232</v>
      </c>
    </row>
    <row r="596" spans="1:34" x14ac:dyDescent="0.2">
      <c r="A596" s="347">
        <f t="shared" ca="1" si="267"/>
        <v>1E-4</v>
      </c>
      <c r="B596" s="304">
        <f t="shared" ca="1" si="268"/>
        <v>33.521300000000892</v>
      </c>
      <c r="D596" s="306">
        <f t="shared" ca="1" si="269"/>
        <v>-0.73852797183889007</v>
      </c>
      <c r="E596" s="307">
        <f t="shared" ca="1" si="270"/>
        <v>-1.4007201391385973</v>
      </c>
      <c r="F596" s="304">
        <f t="shared" ca="1" si="271"/>
        <v>1.5834899663013073</v>
      </c>
      <c r="G596" s="306">
        <f t="shared" ca="1" si="272"/>
        <v>9.3420931213699436</v>
      </c>
      <c r="H596" s="307">
        <f t="shared" ca="1" si="273"/>
        <v>-106.37511784984433</v>
      </c>
      <c r="I596" s="304">
        <f t="shared" ca="1" si="274"/>
        <v>106.78455132394674</v>
      </c>
      <c r="J596" s="306">
        <f t="shared" ca="1" si="275"/>
        <v>737.71243752511418</v>
      </c>
      <c r="K596" s="307">
        <f t="shared" ca="1" si="276"/>
        <v>-4.4320659093439119</v>
      </c>
      <c r="L596" s="304">
        <f t="shared" ca="1" si="261"/>
        <v>737.72575099929259</v>
      </c>
      <c r="M596" s="306">
        <f t="shared" ca="1" si="277"/>
        <v>-1.4831989059177677</v>
      </c>
      <c r="N596" s="304">
        <f t="shared" ca="1" si="278"/>
        <v>-84.981037487509354</v>
      </c>
      <c r="P596" s="310">
        <f t="shared" ca="1" si="279"/>
        <v>23</v>
      </c>
      <c r="Q596" s="304">
        <f t="shared" ca="1" si="280"/>
        <v>0</v>
      </c>
      <c r="R596" s="306">
        <f t="shared" ca="1" si="281"/>
        <v>0</v>
      </c>
      <c r="S596" s="307">
        <f t="shared" ca="1" si="282"/>
        <v>5.083000000000002</v>
      </c>
      <c r="T596" s="304">
        <f t="shared" ca="1" si="262"/>
        <v>49.86423000000002</v>
      </c>
      <c r="U596" s="311">
        <f t="shared" ca="1" si="263"/>
        <v>0</v>
      </c>
      <c r="V596" s="306">
        <f t="shared" ca="1" si="264"/>
        <v>1.225543048415213</v>
      </c>
      <c r="W596" s="304">
        <f t="shared" ca="1" si="265"/>
        <v>42.909046480007767</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1.3307383640282637</v>
      </c>
      <c r="AH596" s="304">
        <f t="shared" ca="1" si="289"/>
        <v>-8.4416474306546139</v>
      </c>
    </row>
    <row r="597" spans="1:34" x14ac:dyDescent="0.2">
      <c r="A597" s="347">
        <f t="shared" ca="1" si="267"/>
        <v>1E-4</v>
      </c>
      <c r="B597" s="304">
        <f t="shared" ca="1" si="268"/>
        <v>33.521400000000895</v>
      </c>
      <c r="D597" s="306">
        <f t="shared" ca="1" si="269"/>
        <v>-0.73852383948566891</v>
      </c>
      <c r="E597" s="307">
        <f t="shared" ca="1" si="270"/>
        <v>-1.4006896410076468</v>
      </c>
      <c r="F597" s="304">
        <f t="shared" ca="1" si="271"/>
        <v>1.5834610610667965</v>
      </c>
      <c r="G597" s="306">
        <f t="shared" ca="1" si="272"/>
        <v>9.3420192689859949</v>
      </c>
      <c r="H597" s="307">
        <f t="shared" ca="1" si="273"/>
        <v>-106.37525791880843</v>
      </c>
      <c r="I597" s="304">
        <f t="shared" ca="1" si="274"/>
        <v>106.78468439488465</v>
      </c>
      <c r="J597" s="306">
        <f t="shared" ca="1" si="275"/>
        <v>737.71243752511418</v>
      </c>
      <c r="K597" s="307">
        <f t="shared" ca="1" si="276"/>
        <v>-4.4427034281323445</v>
      </c>
      <c r="L597" s="304">
        <f t="shared" ca="1" si="261"/>
        <v>737.72581498345028</v>
      </c>
      <c r="M597" s="306">
        <f t="shared" ca="1" si="277"/>
        <v>-1.4831997096211644</v>
      </c>
      <c r="N597" s="304">
        <f t="shared" ca="1" si="278"/>
        <v>-84.981083536321961</v>
      </c>
      <c r="P597" s="310">
        <f t="shared" ca="1" si="279"/>
        <v>23</v>
      </c>
      <c r="Q597" s="304">
        <f t="shared" ca="1" si="280"/>
        <v>0</v>
      </c>
      <c r="R597" s="306">
        <f t="shared" ca="1" si="281"/>
        <v>0</v>
      </c>
      <c r="S597" s="307">
        <f t="shared" ca="1" si="282"/>
        <v>5.083000000000002</v>
      </c>
      <c r="T597" s="304">
        <f t="shared" ca="1" si="262"/>
        <v>49.86423000000002</v>
      </c>
      <c r="U597" s="311">
        <f t="shared" ca="1" si="263"/>
        <v>0</v>
      </c>
      <c r="V597" s="306">
        <f t="shared" ca="1" si="264"/>
        <v>1.2255443520896911</v>
      </c>
      <c r="W597" s="304">
        <f t="shared" ca="1" si="265"/>
        <v>42.909199068110475</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1.3307090341311536</v>
      </c>
      <c r="AH597" s="304">
        <f t="shared" ca="1" si="289"/>
        <v>-8.4416774503261358</v>
      </c>
    </row>
    <row r="598" spans="1:34" x14ac:dyDescent="0.2">
      <c r="A598" s="347">
        <f t="shared" ca="1" si="267"/>
        <v>1E-4</v>
      </c>
      <c r="B598" s="304">
        <f t="shared" ca="1" si="268"/>
        <v>33.521500000000898</v>
      </c>
      <c r="D598" s="306">
        <f t="shared" ca="1" si="269"/>
        <v>-0.73851970712168502</v>
      </c>
      <c r="E598" s="307">
        <f t="shared" ca="1" si="270"/>
        <v>-1.4006591432540176</v>
      </c>
      <c r="F598" s="304">
        <f t="shared" ca="1" si="271"/>
        <v>1.5834321562315761</v>
      </c>
      <c r="G598" s="306">
        <f t="shared" ca="1" si="272"/>
        <v>9.3419454170152836</v>
      </c>
      <c r="H598" s="307">
        <f t="shared" ca="1" si="273"/>
        <v>-106.37539798472275</v>
      </c>
      <c r="I598" s="304">
        <f t="shared" ca="1" si="274"/>
        <v>106.78481746288959</v>
      </c>
      <c r="J598" s="306">
        <f t="shared" ca="1" si="275"/>
        <v>737.71243752511418</v>
      </c>
      <c r="K598" s="307">
        <f t="shared" ca="1" si="276"/>
        <v>-4.4533409609275214</v>
      </c>
      <c r="L598" s="304">
        <f t="shared" ca="1" si="261"/>
        <v>737.72587912107281</v>
      </c>
      <c r="M598" s="306">
        <f t="shared" ca="1" si="277"/>
        <v>-1.4832005133162043</v>
      </c>
      <c r="N598" s="304">
        <f t="shared" ca="1" si="278"/>
        <v>-84.981129584655761</v>
      </c>
      <c r="P598" s="310">
        <f t="shared" ca="1" si="279"/>
        <v>23</v>
      </c>
      <c r="Q598" s="304">
        <f t="shared" ca="1" si="280"/>
        <v>0</v>
      </c>
      <c r="R598" s="306">
        <f t="shared" ca="1" si="281"/>
        <v>0</v>
      </c>
      <c r="S598" s="307">
        <f t="shared" ca="1" si="282"/>
        <v>5.083000000000002</v>
      </c>
      <c r="T598" s="304">
        <f t="shared" ca="1" si="262"/>
        <v>49.86423000000002</v>
      </c>
      <c r="U598" s="311">
        <f t="shared" ca="1" si="263"/>
        <v>0</v>
      </c>
      <c r="V598" s="306">
        <f t="shared" ca="1" si="264"/>
        <v>1.2255456557672728</v>
      </c>
      <c r="W598" s="304">
        <f t="shared" ca="1" si="265"/>
        <v>42.909351654325533</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1.3306797045919208</v>
      </c>
      <c r="AH598" s="304">
        <f t="shared" ca="1" si="289"/>
        <v>-8.4417074696262944</v>
      </c>
    </row>
    <row r="599" spans="1:34" x14ac:dyDescent="0.2">
      <c r="A599" s="347">
        <f t="shared" ca="1" si="267"/>
        <v>1E-4</v>
      </c>
      <c r="B599" s="304">
        <f t="shared" ca="1" si="268"/>
        <v>33.521600000000902</v>
      </c>
      <c r="D599" s="306">
        <f t="shared" ca="1" si="269"/>
        <v>-0.73851557474694363</v>
      </c>
      <c r="E599" s="307">
        <f t="shared" ca="1" si="270"/>
        <v>-1.400628645877708</v>
      </c>
      <c r="F599" s="304">
        <f t="shared" ca="1" si="271"/>
        <v>1.5834032517956473</v>
      </c>
      <c r="G599" s="306">
        <f t="shared" ca="1" si="272"/>
        <v>9.3418715654578097</v>
      </c>
      <c r="H599" s="307">
        <f t="shared" ca="1" si="273"/>
        <v>-106.37553804758734</v>
      </c>
      <c r="I599" s="304">
        <f t="shared" ca="1" si="274"/>
        <v>106.78495052796161</v>
      </c>
      <c r="J599" s="306">
        <f t="shared" ca="1" si="275"/>
        <v>737.71243752511418</v>
      </c>
      <c r="K599" s="307">
        <f t="shared" ca="1" si="276"/>
        <v>-4.463978507729137</v>
      </c>
      <c r="L599" s="304">
        <f t="shared" ca="1" si="261"/>
        <v>737.72594341216097</v>
      </c>
      <c r="M599" s="306">
        <f t="shared" ca="1" si="277"/>
        <v>-1.4832013170028877</v>
      </c>
      <c r="N599" s="304">
        <f t="shared" ca="1" si="278"/>
        <v>-84.981175632510769</v>
      </c>
      <c r="P599" s="310">
        <f t="shared" ca="1" si="279"/>
        <v>23</v>
      </c>
      <c r="Q599" s="304">
        <f t="shared" ca="1" si="280"/>
        <v>0</v>
      </c>
      <c r="R599" s="306">
        <f t="shared" ca="1" si="281"/>
        <v>0</v>
      </c>
      <c r="S599" s="307">
        <f t="shared" ca="1" si="282"/>
        <v>5.083000000000002</v>
      </c>
      <c r="T599" s="304">
        <f t="shared" ca="1" si="262"/>
        <v>49.86423000000002</v>
      </c>
      <c r="U599" s="311">
        <f t="shared" ca="1" si="263"/>
        <v>0</v>
      </c>
      <c r="V599" s="306">
        <f t="shared" ca="1" si="264"/>
        <v>1.225546959447958</v>
      </c>
      <c r="W599" s="304">
        <f t="shared" ca="1" si="265"/>
        <v>42.90950423865295</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1.3306503754105687</v>
      </c>
      <c r="AH599" s="304">
        <f t="shared" ca="1" si="289"/>
        <v>-8.4417374885550895</v>
      </c>
    </row>
    <row r="600" spans="1:34" x14ac:dyDescent="0.2">
      <c r="A600" s="347">
        <f t="shared" ca="1" si="267"/>
        <v>1E-4</v>
      </c>
      <c r="B600" s="304">
        <f t="shared" ca="1" si="268"/>
        <v>33.521700000000905</v>
      </c>
      <c r="D600" s="306">
        <f t="shared" ca="1" si="269"/>
        <v>-0.73851144236144239</v>
      </c>
      <c r="E600" s="307">
        <f t="shared" ca="1" si="270"/>
        <v>-1.4005981488787249</v>
      </c>
      <c r="F600" s="304">
        <f t="shared" ca="1" si="271"/>
        <v>1.5833743477590159</v>
      </c>
      <c r="G600" s="306">
        <f t="shared" ca="1" si="272"/>
        <v>9.3417977143135733</v>
      </c>
      <c r="H600" s="307">
        <f t="shared" ca="1" si="273"/>
        <v>-106.37567810740222</v>
      </c>
      <c r="I600" s="304">
        <f t="shared" ca="1" si="274"/>
        <v>106.78508359010075</v>
      </c>
      <c r="J600" s="306">
        <f t="shared" ca="1" si="275"/>
        <v>737.71243752511418</v>
      </c>
      <c r="K600" s="307">
        <f t="shared" ca="1" si="276"/>
        <v>-4.4746160685368865</v>
      </c>
      <c r="L600" s="304">
        <f t="shared" ca="1" si="261"/>
        <v>737.72600785671523</v>
      </c>
      <c r="M600" s="306">
        <f t="shared" ca="1" si="277"/>
        <v>-1.4832021206812149</v>
      </c>
      <c r="N600" s="304">
        <f t="shared" ca="1" si="278"/>
        <v>-84.981221679887014</v>
      </c>
      <c r="P600" s="310">
        <f t="shared" ca="1" si="279"/>
        <v>23</v>
      </c>
      <c r="Q600" s="304">
        <f t="shared" ca="1" si="280"/>
        <v>0</v>
      </c>
      <c r="R600" s="306">
        <f t="shared" ca="1" si="281"/>
        <v>0</v>
      </c>
      <c r="S600" s="307">
        <f t="shared" ca="1" si="282"/>
        <v>5.083000000000002</v>
      </c>
      <c r="T600" s="304">
        <f t="shared" ca="1" si="262"/>
        <v>49.86423000000002</v>
      </c>
      <c r="U600" s="311">
        <f t="shared" ca="1" si="263"/>
        <v>0</v>
      </c>
      <c r="V600" s="306">
        <f t="shared" ca="1" si="264"/>
        <v>1.2255482631317465</v>
      </c>
      <c r="W600" s="304">
        <f t="shared" ca="1" si="265"/>
        <v>42.909656821092753</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1.3306210465870958</v>
      </c>
      <c r="AH600" s="304">
        <f t="shared" ca="1" si="289"/>
        <v>-8.4417675071125196</v>
      </c>
    </row>
    <row r="601" spans="1:34" x14ac:dyDescent="0.2">
      <c r="A601" s="347">
        <f t="shared" ca="1" si="267"/>
        <v>1E-4</v>
      </c>
      <c r="B601" s="304">
        <f t="shared" ca="1" si="268"/>
        <v>33.521800000000908</v>
      </c>
      <c r="D601" s="306">
        <f t="shared" ca="1" si="269"/>
        <v>-0.73850730996518177</v>
      </c>
      <c r="E601" s="307">
        <f t="shared" ca="1" si="270"/>
        <v>-1.400567652257056</v>
      </c>
      <c r="F601" s="304">
        <f t="shared" ca="1" si="271"/>
        <v>1.5833454441216708</v>
      </c>
      <c r="G601" s="306">
        <f t="shared" ca="1" si="272"/>
        <v>9.3417238635825761</v>
      </c>
      <c r="H601" s="307">
        <f t="shared" ca="1" si="273"/>
        <v>-106.37581816416746</v>
      </c>
      <c r="I601" s="304">
        <f t="shared" ca="1" si="274"/>
        <v>106.78521664930706</v>
      </c>
      <c r="J601" s="306">
        <f t="shared" ca="1" si="275"/>
        <v>737.71243752511418</v>
      </c>
      <c r="K601" s="307">
        <f t="shared" ca="1" si="276"/>
        <v>-4.4852536433504646</v>
      </c>
      <c r="L601" s="304">
        <f t="shared" ca="1" si="261"/>
        <v>737.72607245473614</v>
      </c>
      <c r="M601" s="306">
        <f t="shared" ca="1" si="277"/>
        <v>-1.4832029243511859</v>
      </c>
      <c r="N601" s="304">
        <f t="shared" ca="1" si="278"/>
        <v>-84.981267726784466</v>
      </c>
      <c r="P601" s="310">
        <f t="shared" ca="1" si="279"/>
        <v>23</v>
      </c>
      <c r="Q601" s="304">
        <f t="shared" ca="1" si="280"/>
        <v>0</v>
      </c>
      <c r="R601" s="306">
        <f t="shared" ca="1" si="281"/>
        <v>0</v>
      </c>
      <c r="S601" s="307">
        <f t="shared" ca="1" si="282"/>
        <v>5.083000000000002</v>
      </c>
      <c r="T601" s="304">
        <f t="shared" ca="1" si="262"/>
        <v>49.86423000000002</v>
      </c>
      <c r="U601" s="311">
        <f t="shared" ca="1" si="263"/>
        <v>0</v>
      </c>
      <c r="V601" s="306">
        <f t="shared" ca="1" si="264"/>
        <v>1.2255495668186394</v>
      </c>
      <c r="W601" s="304">
        <f t="shared" ca="1" si="265"/>
        <v>42.909809401644985</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1.3305917181214983</v>
      </c>
      <c r="AH601" s="304">
        <f t="shared" ca="1" si="289"/>
        <v>-8.4417975252985915</v>
      </c>
    </row>
    <row r="602" spans="1:34" x14ac:dyDescent="0.2">
      <c r="A602" s="347">
        <f t="shared" ca="1" si="267"/>
        <v>1E-4</v>
      </c>
      <c r="B602" s="304">
        <f t="shared" ca="1" si="268"/>
        <v>33.521900000000912</v>
      </c>
      <c r="D602" s="306">
        <f t="shared" ca="1" si="269"/>
        <v>-0.73850317755816408</v>
      </c>
      <c r="E602" s="307">
        <f t="shared" ca="1" si="270"/>
        <v>-1.400537156012696</v>
      </c>
      <c r="F602" s="304">
        <f t="shared" ca="1" si="271"/>
        <v>1.5833165408836087</v>
      </c>
      <c r="G602" s="306">
        <f t="shared" ca="1" si="272"/>
        <v>9.3416500132648199</v>
      </c>
      <c r="H602" s="307">
        <f t="shared" ca="1" si="273"/>
        <v>-106.37595821788305</v>
      </c>
      <c r="I602" s="304">
        <f t="shared" ca="1" si="274"/>
        <v>106.78534970558054</v>
      </c>
      <c r="J602" s="306">
        <f t="shared" ca="1" si="275"/>
        <v>737.71243752511418</v>
      </c>
      <c r="K602" s="307">
        <f t="shared" ca="1" si="276"/>
        <v>-4.4958912321695674</v>
      </c>
      <c r="L602" s="304">
        <f t="shared" ca="1" si="261"/>
        <v>737.72613720622439</v>
      </c>
      <c r="M602" s="306">
        <f t="shared" ca="1" si="277"/>
        <v>-1.4832037280128008</v>
      </c>
      <c r="N602" s="304">
        <f t="shared" ca="1" si="278"/>
        <v>-84.981313773203155</v>
      </c>
      <c r="P602" s="310">
        <f t="shared" ca="1" si="279"/>
        <v>23</v>
      </c>
      <c r="Q602" s="304">
        <f t="shared" ca="1" si="280"/>
        <v>0</v>
      </c>
      <c r="R602" s="306">
        <f t="shared" ca="1" si="281"/>
        <v>0</v>
      </c>
      <c r="S602" s="307">
        <f t="shared" ca="1" si="282"/>
        <v>5.083000000000002</v>
      </c>
      <c r="T602" s="304">
        <f t="shared" ca="1" si="262"/>
        <v>49.86423000000002</v>
      </c>
      <c r="U602" s="311">
        <f t="shared" ca="1" si="263"/>
        <v>0</v>
      </c>
      <c r="V602" s="306">
        <f t="shared" ca="1" si="264"/>
        <v>1.2255508705086355</v>
      </c>
      <c r="W602" s="304">
        <f t="shared" ca="1" si="265"/>
        <v>42.909961980309618</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1.3305623900137693</v>
      </c>
      <c r="AH602" s="304">
        <f t="shared" ca="1" si="289"/>
        <v>-8.4418275431133125</v>
      </c>
    </row>
    <row r="603" spans="1:34" x14ac:dyDescent="0.2">
      <c r="A603" s="347">
        <f t="shared" ca="1" si="267"/>
        <v>1E-4</v>
      </c>
      <c r="B603" s="304">
        <f t="shared" ca="1" si="268"/>
        <v>33.522000000000915</v>
      </c>
      <c r="D603" s="306">
        <f t="shared" ca="1" si="269"/>
        <v>-0.73849904514039066</v>
      </c>
      <c r="E603" s="307">
        <f t="shared" ca="1" si="270"/>
        <v>-1.4005066601456484</v>
      </c>
      <c r="F603" s="304">
        <f t="shared" ca="1" si="271"/>
        <v>1.5832876380448335</v>
      </c>
      <c r="G603" s="306">
        <f t="shared" ca="1" si="272"/>
        <v>9.3415761633603065</v>
      </c>
      <c r="H603" s="307">
        <f t="shared" ca="1" si="273"/>
        <v>-106.37609826854907</v>
      </c>
      <c r="I603" s="304">
        <f t="shared" ca="1" si="274"/>
        <v>106.78548275892126</v>
      </c>
      <c r="J603" s="306">
        <f t="shared" ca="1" si="275"/>
        <v>737.71243752511418</v>
      </c>
      <c r="K603" s="307">
        <f t="shared" ca="1" si="276"/>
        <v>-4.5065288349938895</v>
      </c>
      <c r="L603" s="304">
        <f t="shared" ca="1" si="261"/>
        <v>737.72620211118033</v>
      </c>
      <c r="M603" s="306">
        <f t="shared" ca="1" si="277"/>
        <v>-1.4832045316660594</v>
      </c>
      <c r="N603" s="304">
        <f t="shared" ca="1" si="278"/>
        <v>-84.981359819143066</v>
      </c>
      <c r="P603" s="310">
        <f t="shared" ca="1" si="279"/>
        <v>23</v>
      </c>
      <c r="Q603" s="304">
        <f t="shared" ca="1" si="280"/>
        <v>0</v>
      </c>
      <c r="R603" s="306">
        <f t="shared" ca="1" si="281"/>
        <v>0</v>
      </c>
      <c r="S603" s="307">
        <f t="shared" ca="1" si="282"/>
        <v>5.083000000000002</v>
      </c>
      <c r="T603" s="304">
        <f t="shared" ca="1" si="262"/>
        <v>49.86423000000002</v>
      </c>
      <c r="U603" s="311">
        <f t="shared" ca="1" si="263"/>
        <v>0</v>
      </c>
      <c r="V603" s="306">
        <f t="shared" ca="1" si="264"/>
        <v>1.225552174201735</v>
      </c>
      <c r="W603" s="304">
        <f t="shared" ca="1" si="265"/>
        <v>42.910114557086658</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1.3305330622639104</v>
      </c>
      <c r="AH603" s="304">
        <f t="shared" ca="1" si="289"/>
        <v>-8.441857560556679</v>
      </c>
    </row>
    <row r="604" spans="1:34" x14ac:dyDescent="0.2">
      <c r="A604" s="347">
        <f t="shared" ca="1" si="267"/>
        <v>1E-4</v>
      </c>
      <c r="B604" s="304">
        <f t="shared" ca="1" si="268"/>
        <v>33.522100000000918</v>
      </c>
      <c r="D604" s="306">
        <f t="shared" ca="1" si="269"/>
        <v>-0.7384949127118634</v>
      </c>
      <c r="E604" s="307">
        <f t="shared" ca="1" si="270"/>
        <v>-1.4004761646559132</v>
      </c>
      <c r="F604" s="304">
        <f t="shared" ca="1" si="271"/>
        <v>1.583258735605346</v>
      </c>
      <c r="G604" s="306">
        <f t="shared" ca="1" si="272"/>
        <v>9.3415023138690358</v>
      </c>
      <c r="H604" s="307">
        <f t="shared" ca="1" si="273"/>
        <v>-106.37623831616554</v>
      </c>
      <c r="I604" s="304">
        <f t="shared" ca="1" si="274"/>
        <v>106.78561580932924</v>
      </c>
      <c r="J604" s="306">
        <f t="shared" ca="1" si="275"/>
        <v>737.71243752511418</v>
      </c>
      <c r="K604" s="307">
        <f t="shared" ca="1" si="276"/>
        <v>-4.5171664518231252</v>
      </c>
      <c r="L604" s="304">
        <f t="shared" ca="1" si="261"/>
        <v>737.72626716960474</v>
      </c>
      <c r="M604" s="306">
        <f t="shared" ca="1" si="277"/>
        <v>-1.4832053353109624</v>
      </c>
      <c r="N604" s="304">
        <f t="shared" ca="1" si="278"/>
        <v>-84.981405864604241</v>
      </c>
      <c r="P604" s="310">
        <f t="shared" ca="1" si="279"/>
        <v>23</v>
      </c>
      <c r="Q604" s="304">
        <f t="shared" ca="1" si="280"/>
        <v>0</v>
      </c>
      <c r="R604" s="306">
        <f t="shared" ca="1" si="281"/>
        <v>0</v>
      </c>
      <c r="S604" s="307">
        <f t="shared" ca="1" si="282"/>
        <v>5.083000000000002</v>
      </c>
      <c r="T604" s="304">
        <f t="shared" ca="1" si="262"/>
        <v>49.86423000000002</v>
      </c>
      <c r="U604" s="311">
        <f t="shared" ca="1" si="263"/>
        <v>0</v>
      </c>
      <c r="V604" s="306">
        <f t="shared" ca="1" si="264"/>
        <v>1.225553477897938</v>
      </c>
      <c r="W604" s="304">
        <f t="shared" ca="1" si="265"/>
        <v>42.910267131976148</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1.3305037348719218</v>
      </c>
      <c r="AH604" s="304">
        <f t="shared" ca="1" si="289"/>
        <v>-8.4418875776286928</v>
      </c>
    </row>
    <row r="605" spans="1:34" x14ac:dyDescent="0.2">
      <c r="A605" s="347">
        <f t="shared" ca="1" si="267"/>
        <v>1E-4</v>
      </c>
      <c r="B605" s="304">
        <f t="shared" ca="1" si="268"/>
        <v>33.522200000000922</v>
      </c>
      <c r="D605" s="306">
        <f t="shared" ca="1" si="269"/>
        <v>-0.73849078027257875</v>
      </c>
      <c r="E605" s="307">
        <f t="shared" ca="1" si="270"/>
        <v>-1.4004456695434815</v>
      </c>
      <c r="F605" s="304">
        <f t="shared" ca="1" si="271"/>
        <v>1.5832298335651374</v>
      </c>
      <c r="G605" s="306">
        <f t="shared" ca="1" si="272"/>
        <v>9.341428464791008</v>
      </c>
      <c r="H605" s="307">
        <f t="shared" ca="1" si="273"/>
        <v>-106.37637836073249</v>
      </c>
      <c r="I605" s="304">
        <f t="shared" ca="1" si="274"/>
        <v>106.7857488568045</v>
      </c>
      <c r="J605" s="306">
        <f t="shared" ca="1" si="275"/>
        <v>737.71243752511418</v>
      </c>
      <c r="K605" s="307">
        <f t="shared" ca="1" si="276"/>
        <v>-4.5278040826569699</v>
      </c>
      <c r="L605" s="304">
        <f t="shared" ca="1" si="261"/>
        <v>737.72633238149797</v>
      </c>
      <c r="M605" s="306">
        <f t="shared" ca="1" si="277"/>
        <v>-1.4832061389475095</v>
      </c>
      <c r="N605" s="304">
        <f t="shared" ca="1" si="278"/>
        <v>-84.981451909586653</v>
      </c>
      <c r="P605" s="310">
        <f t="shared" ca="1" si="279"/>
        <v>23</v>
      </c>
      <c r="Q605" s="304">
        <f t="shared" ca="1" si="280"/>
        <v>0</v>
      </c>
      <c r="R605" s="306">
        <f t="shared" ca="1" si="281"/>
        <v>0</v>
      </c>
      <c r="S605" s="307">
        <f t="shared" ca="1" si="282"/>
        <v>5.083000000000002</v>
      </c>
      <c r="T605" s="304">
        <f t="shared" ca="1" si="262"/>
        <v>49.86423000000002</v>
      </c>
      <c r="U605" s="311">
        <f t="shared" ca="1" si="263"/>
        <v>0</v>
      </c>
      <c r="V605" s="306">
        <f t="shared" ca="1" si="264"/>
        <v>1.2255547815972445</v>
      </c>
      <c r="W605" s="304">
        <f t="shared" ca="1" si="265"/>
        <v>42.910419704978082</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1.3304744078377997</v>
      </c>
      <c r="AH605" s="304">
        <f t="shared" ca="1" si="289"/>
        <v>-8.4419175943293592</v>
      </c>
    </row>
    <row r="606" spans="1:34" x14ac:dyDescent="0.2">
      <c r="A606" s="347">
        <f t="shared" ca="1" si="267"/>
        <v>1E-4</v>
      </c>
      <c r="B606" s="304">
        <f t="shared" ca="1" si="268"/>
        <v>33.522300000000925</v>
      </c>
      <c r="D606" s="306">
        <f t="shared" ca="1" si="269"/>
        <v>-0.73848664782254225</v>
      </c>
      <c r="E606" s="307">
        <f t="shared" ca="1" si="270"/>
        <v>-1.4004151748083551</v>
      </c>
      <c r="F606" s="304">
        <f t="shared" ca="1" si="271"/>
        <v>1.5832009319242113</v>
      </c>
      <c r="G606" s="306">
        <f t="shared" ca="1" si="272"/>
        <v>9.3413546161262264</v>
      </c>
      <c r="H606" s="307">
        <f t="shared" ca="1" si="273"/>
        <v>-106.37651840224997</v>
      </c>
      <c r="I606" s="304">
        <f t="shared" ca="1" si="274"/>
        <v>106.7858819013471</v>
      </c>
      <c r="J606" s="306">
        <f t="shared" ca="1" si="275"/>
        <v>737.71243752511418</v>
      </c>
      <c r="K606" s="307">
        <f t="shared" ca="1" si="276"/>
        <v>-4.538441727495119</v>
      </c>
      <c r="L606" s="304">
        <f t="shared" ca="1" si="261"/>
        <v>737.7263977468607</v>
      </c>
      <c r="M606" s="306">
        <f t="shared" ca="1" si="277"/>
        <v>-1.4832069425757011</v>
      </c>
      <c r="N606" s="304">
        <f t="shared" ca="1" si="278"/>
        <v>-84.981497954090329</v>
      </c>
      <c r="P606" s="310">
        <f t="shared" ca="1" si="279"/>
        <v>23</v>
      </c>
      <c r="Q606" s="304">
        <f t="shared" ca="1" si="280"/>
        <v>0</v>
      </c>
      <c r="R606" s="306">
        <f t="shared" ca="1" si="281"/>
        <v>0</v>
      </c>
      <c r="S606" s="307">
        <f t="shared" ca="1" si="282"/>
        <v>5.083000000000002</v>
      </c>
      <c r="T606" s="304">
        <f t="shared" ca="1" si="262"/>
        <v>49.86423000000002</v>
      </c>
      <c r="U606" s="311">
        <f t="shared" ca="1" si="263"/>
        <v>0</v>
      </c>
      <c r="V606" s="306">
        <f t="shared" ca="1" si="264"/>
        <v>1.2255560852996545</v>
      </c>
      <c r="W606" s="304">
        <f t="shared" ca="1" si="265"/>
        <v>42.910572276092473</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1.3304450811615389</v>
      </c>
      <c r="AH606" s="304">
        <f t="shared" ca="1" si="289"/>
        <v>-8.4419476106586799</v>
      </c>
    </row>
    <row r="607" spans="1:34" x14ac:dyDescent="0.2">
      <c r="A607" s="347">
        <f t="shared" ca="1" si="267"/>
        <v>1E-4</v>
      </c>
      <c r="B607" s="304">
        <f t="shared" ca="1" si="268"/>
        <v>33.522400000000928</v>
      </c>
      <c r="D607" s="306">
        <f t="shared" ca="1" si="269"/>
        <v>-0.7384825153617518</v>
      </c>
      <c r="E607" s="307">
        <f t="shared" ca="1" si="270"/>
        <v>-1.4003846804505287</v>
      </c>
      <c r="F607" s="304">
        <f t="shared" ca="1" si="271"/>
        <v>1.5831720306825625</v>
      </c>
      <c r="G607" s="306">
        <f t="shared" ca="1" si="272"/>
        <v>9.3412807678746894</v>
      </c>
      <c r="H607" s="307">
        <f t="shared" ca="1" si="273"/>
        <v>-106.37665844071802</v>
      </c>
      <c r="I607" s="304">
        <f t="shared" ca="1" si="274"/>
        <v>106.78601494295707</v>
      </c>
      <c r="J607" s="306">
        <f t="shared" ca="1" si="275"/>
        <v>737.71243752511418</v>
      </c>
      <c r="K607" s="307">
        <f t="shared" ca="1" si="276"/>
        <v>-4.5490793863372669</v>
      </c>
      <c r="L607" s="304">
        <f t="shared" ca="1" si="261"/>
        <v>737.7264632656935</v>
      </c>
      <c r="M607" s="306">
        <f t="shared" ca="1" si="277"/>
        <v>-1.4832077461955371</v>
      </c>
      <c r="N607" s="304">
        <f t="shared" ca="1" si="278"/>
        <v>-84.981543998115256</v>
      </c>
      <c r="P607" s="310">
        <f t="shared" ca="1" si="279"/>
        <v>23</v>
      </c>
      <c r="Q607" s="304">
        <f t="shared" ca="1" si="280"/>
        <v>0</v>
      </c>
      <c r="R607" s="306">
        <f t="shared" ca="1" si="281"/>
        <v>0</v>
      </c>
      <c r="S607" s="307">
        <f t="shared" ca="1" si="282"/>
        <v>5.083000000000002</v>
      </c>
      <c r="T607" s="304">
        <f t="shared" ca="1" si="262"/>
        <v>49.86423000000002</v>
      </c>
      <c r="U607" s="311">
        <f t="shared" ca="1" si="263"/>
        <v>0</v>
      </c>
      <c r="V607" s="306">
        <f t="shared" ca="1" si="264"/>
        <v>1.2255573890051679</v>
      </c>
      <c r="W607" s="304">
        <f t="shared" ca="1" si="265"/>
        <v>42.910724845319344</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1.3304157548431466</v>
      </c>
      <c r="AH607" s="304">
        <f t="shared" ca="1" si="289"/>
        <v>-8.4419776266166551</v>
      </c>
    </row>
    <row r="608" spans="1:34" x14ac:dyDescent="0.2">
      <c r="A608" s="347">
        <f t="shared" ca="1" si="267"/>
        <v>1E-4</v>
      </c>
      <c r="B608" s="304">
        <f t="shared" ca="1" si="268"/>
        <v>33.522500000000932</v>
      </c>
      <c r="D608" s="306">
        <f t="shared" ca="1" si="269"/>
        <v>-0.73847838289020951</v>
      </c>
      <c r="E608" s="307">
        <f t="shared" ca="1" si="270"/>
        <v>-1.4003541864700022</v>
      </c>
      <c r="F608" s="304">
        <f t="shared" ca="1" si="271"/>
        <v>1.5831431298401926</v>
      </c>
      <c r="G608" s="306">
        <f t="shared" ca="1" si="272"/>
        <v>9.3412069200364005</v>
      </c>
      <c r="H608" s="307">
        <f t="shared" ca="1" si="273"/>
        <v>-106.37679847613667</v>
      </c>
      <c r="I608" s="304">
        <f t="shared" ca="1" si="274"/>
        <v>106.78614798163443</v>
      </c>
      <c r="J608" s="306">
        <f t="shared" ca="1" si="275"/>
        <v>737.71243752511418</v>
      </c>
      <c r="K608" s="307">
        <f t="shared" ca="1" si="276"/>
        <v>-4.55971705918311</v>
      </c>
      <c r="L608" s="304">
        <f t="shared" ca="1" si="261"/>
        <v>737.72652893799693</v>
      </c>
      <c r="M608" s="306">
        <f t="shared" ca="1" si="277"/>
        <v>-1.4832085498070176</v>
      </c>
      <c r="N608" s="304">
        <f t="shared" ca="1" si="278"/>
        <v>-84.981590041661462</v>
      </c>
      <c r="P608" s="310">
        <f t="shared" ca="1" si="279"/>
        <v>23</v>
      </c>
      <c r="Q608" s="304">
        <f t="shared" ca="1" si="280"/>
        <v>0</v>
      </c>
      <c r="R608" s="306">
        <f t="shared" ca="1" si="281"/>
        <v>0</v>
      </c>
      <c r="S608" s="307">
        <f t="shared" ca="1" si="282"/>
        <v>5.083000000000002</v>
      </c>
      <c r="T608" s="304">
        <f t="shared" ca="1" si="262"/>
        <v>49.86423000000002</v>
      </c>
      <c r="U608" s="311">
        <f t="shared" ca="1" si="263"/>
        <v>0</v>
      </c>
      <c r="V608" s="306">
        <f t="shared" ca="1" si="264"/>
        <v>1.2255586927137849</v>
      </c>
      <c r="W608" s="304">
        <f t="shared" ca="1" si="265"/>
        <v>42.910877412658699</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1.3303864288826102</v>
      </c>
      <c r="AH608" s="304">
        <f t="shared" ca="1" si="289"/>
        <v>-8.4420076422032899</v>
      </c>
    </row>
    <row r="609" spans="1:34" x14ac:dyDescent="0.2">
      <c r="A609" s="347">
        <f t="shared" ca="1" si="267"/>
        <v>1E-4</v>
      </c>
      <c r="B609" s="304">
        <f t="shared" ca="1" si="268"/>
        <v>33.522600000000935</v>
      </c>
      <c r="D609" s="306">
        <f t="shared" ca="1" si="269"/>
        <v>-0.73847425040791748</v>
      </c>
      <c r="E609" s="307">
        <f t="shared" ca="1" si="270"/>
        <v>-1.4003236928667704</v>
      </c>
      <c r="F609" s="304">
        <f t="shared" ca="1" si="271"/>
        <v>1.5831142293970972</v>
      </c>
      <c r="G609" s="306">
        <f t="shared" ca="1" si="272"/>
        <v>9.3411330726113597</v>
      </c>
      <c r="H609" s="307">
        <f t="shared" ca="1" si="273"/>
        <v>-106.37693850850596</v>
      </c>
      <c r="I609" s="304">
        <f t="shared" ca="1" si="274"/>
        <v>106.78628101737925</v>
      </c>
      <c r="J609" s="306">
        <f t="shared" ca="1" si="275"/>
        <v>737.71243752511418</v>
      </c>
      <c r="K609" s="307">
        <f t="shared" ca="1" si="276"/>
        <v>-4.5703547460323417</v>
      </c>
      <c r="L609" s="304">
        <f t="shared" ca="1" si="261"/>
        <v>737.72659476377157</v>
      </c>
      <c r="M609" s="306">
        <f t="shared" ca="1" si="277"/>
        <v>-1.4832093534101429</v>
      </c>
      <c r="N609" s="304">
        <f t="shared" ca="1" si="278"/>
        <v>-84.981636084728947</v>
      </c>
      <c r="P609" s="310">
        <f t="shared" ca="1" si="279"/>
        <v>23</v>
      </c>
      <c r="Q609" s="304">
        <f t="shared" ca="1" si="280"/>
        <v>0</v>
      </c>
      <c r="R609" s="306">
        <f t="shared" ca="1" si="281"/>
        <v>0</v>
      </c>
      <c r="S609" s="307">
        <f t="shared" ca="1" si="282"/>
        <v>5.083000000000002</v>
      </c>
      <c r="T609" s="304">
        <f t="shared" ca="1" si="262"/>
        <v>49.86423000000002</v>
      </c>
      <c r="U609" s="311">
        <f t="shared" ca="1" si="263"/>
        <v>0</v>
      </c>
      <c r="V609" s="306">
        <f t="shared" ca="1" si="264"/>
        <v>1.2255599964255051</v>
      </c>
      <c r="W609" s="304">
        <f t="shared" ca="1" si="265"/>
        <v>42.91102997811057</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1.330357103279928</v>
      </c>
      <c r="AH609" s="304">
        <f t="shared" ca="1" si="289"/>
        <v>-8.442037657418588</v>
      </c>
    </row>
    <row r="610" spans="1:34" x14ac:dyDescent="0.2">
      <c r="A610" s="347">
        <f t="shared" ca="1" si="267"/>
        <v>1E-4</v>
      </c>
      <c r="B610" s="304">
        <f t="shared" ca="1" si="268"/>
        <v>33.522700000000938</v>
      </c>
      <c r="D610" s="306">
        <f t="shared" ca="1" si="269"/>
        <v>-0.73847011791487382</v>
      </c>
      <c r="E610" s="307">
        <f t="shared" ca="1" si="270"/>
        <v>-1.4002931996408314</v>
      </c>
      <c r="F610" s="304">
        <f t="shared" ca="1" si="271"/>
        <v>1.5830853293532743</v>
      </c>
      <c r="G610" s="306">
        <f t="shared" ca="1" si="272"/>
        <v>9.3410592255995688</v>
      </c>
      <c r="H610" s="307">
        <f t="shared" ca="1" si="273"/>
        <v>-106.37707853782592</v>
      </c>
      <c r="I610" s="304">
        <f t="shared" ca="1" si="274"/>
        <v>106.78641405019152</v>
      </c>
      <c r="J610" s="306">
        <f t="shared" ca="1" si="275"/>
        <v>737.71243752511418</v>
      </c>
      <c r="K610" s="307">
        <f t="shared" ca="1" si="276"/>
        <v>-4.5809924468846583</v>
      </c>
      <c r="L610" s="304">
        <f t="shared" ca="1" si="261"/>
        <v>737.72666074301787</v>
      </c>
      <c r="M610" s="306">
        <f t="shared" ca="1" si="277"/>
        <v>-1.483210157004913</v>
      </c>
      <c r="N610" s="304">
        <f t="shared" ca="1" si="278"/>
        <v>-84.981682127317711</v>
      </c>
      <c r="P610" s="310">
        <f t="shared" ca="1" si="279"/>
        <v>23</v>
      </c>
      <c r="Q610" s="304">
        <f t="shared" ca="1" si="280"/>
        <v>0</v>
      </c>
      <c r="R610" s="306">
        <f t="shared" ca="1" si="281"/>
        <v>0</v>
      </c>
      <c r="S610" s="307">
        <f t="shared" ca="1" si="282"/>
        <v>5.083000000000002</v>
      </c>
      <c r="T610" s="304">
        <f t="shared" ca="1" si="262"/>
        <v>49.86423000000002</v>
      </c>
      <c r="U610" s="311">
        <f t="shared" ca="1" si="263"/>
        <v>0</v>
      </c>
      <c r="V610" s="306">
        <f t="shared" ca="1" si="264"/>
        <v>1.2255613001403287</v>
      </c>
      <c r="W610" s="304">
        <f t="shared" ca="1" si="265"/>
        <v>42.911182541674933</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1.3303277780350982</v>
      </c>
      <c r="AH610" s="304">
        <f t="shared" ca="1" si="289"/>
        <v>-8.4420676722625529</v>
      </c>
    </row>
    <row r="611" spans="1:34" x14ac:dyDescent="0.2">
      <c r="A611" s="347">
        <f t="shared" ca="1" si="267"/>
        <v>1E-4</v>
      </c>
      <c r="B611" s="304">
        <f t="shared" ca="1" si="268"/>
        <v>33.522800000000942</v>
      </c>
      <c r="D611" s="306">
        <f t="shared" ca="1" si="269"/>
        <v>-0.73846598541108166</v>
      </c>
      <c r="E611" s="307">
        <f t="shared" ca="1" si="270"/>
        <v>-1.4002627067921853</v>
      </c>
      <c r="F611" s="304">
        <f t="shared" ca="1" si="271"/>
        <v>1.5830564297087257</v>
      </c>
      <c r="G611" s="306">
        <f t="shared" ca="1" si="272"/>
        <v>9.3409853790010278</v>
      </c>
      <c r="H611" s="307">
        <f t="shared" ca="1" si="273"/>
        <v>-106.37721856409661</v>
      </c>
      <c r="I611" s="304">
        <f t="shared" ca="1" si="274"/>
        <v>106.78654708007134</v>
      </c>
      <c r="J611" s="306">
        <f t="shared" ca="1" si="275"/>
        <v>737.71243752511418</v>
      </c>
      <c r="K611" s="307">
        <f t="shared" ca="1" si="276"/>
        <v>-4.5916301617397544</v>
      </c>
      <c r="L611" s="304">
        <f t="shared" ca="1" si="261"/>
        <v>737.72672687573663</v>
      </c>
      <c r="M611" s="306">
        <f t="shared" ca="1" si="277"/>
        <v>-1.4832109605913282</v>
      </c>
      <c r="N611" s="304">
        <f t="shared" ca="1" si="278"/>
        <v>-84.981728169427768</v>
      </c>
      <c r="P611" s="310">
        <f t="shared" ca="1" si="279"/>
        <v>23</v>
      </c>
      <c r="Q611" s="304">
        <f t="shared" ca="1" si="280"/>
        <v>0</v>
      </c>
      <c r="R611" s="306">
        <f t="shared" ca="1" si="281"/>
        <v>0</v>
      </c>
      <c r="S611" s="307">
        <f t="shared" ca="1" si="282"/>
        <v>5.083000000000002</v>
      </c>
      <c r="T611" s="304">
        <f t="shared" ca="1" si="262"/>
        <v>49.86423000000002</v>
      </c>
      <c r="U611" s="311">
        <f t="shared" ca="1" si="263"/>
        <v>0</v>
      </c>
      <c r="V611" s="306">
        <f t="shared" ca="1" si="264"/>
        <v>1.2255626038582554</v>
      </c>
      <c r="W611" s="304">
        <f t="shared" ca="1" si="265"/>
        <v>42.911335103351838</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1.3302984531481279</v>
      </c>
      <c r="AH611" s="304">
        <f t="shared" ca="1" si="289"/>
        <v>-8.4420976867351794</v>
      </c>
    </row>
    <row r="612" spans="1:34" x14ac:dyDescent="0.2">
      <c r="A612" s="347">
        <f t="shared" ca="1" si="267"/>
        <v>1E-4</v>
      </c>
      <c r="B612" s="304">
        <f t="shared" ca="1" si="268"/>
        <v>33.522900000000945</v>
      </c>
      <c r="D612" s="306">
        <f t="shared" ca="1" si="269"/>
        <v>-0.73846185289653976</v>
      </c>
      <c r="E612" s="307">
        <f t="shared" ca="1" si="270"/>
        <v>-1.400232214320825</v>
      </c>
      <c r="F612" s="304">
        <f t="shared" ca="1" si="271"/>
        <v>1.5830275304634445</v>
      </c>
      <c r="G612" s="306">
        <f t="shared" ca="1" si="272"/>
        <v>9.3409115328157384</v>
      </c>
      <c r="H612" s="307">
        <f t="shared" ca="1" si="273"/>
        <v>-106.37735858731804</v>
      </c>
      <c r="I612" s="304">
        <f t="shared" ca="1" si="274"/>
        <v>106.78668010701868</v>
      </c>
      <c r="J612" s="306">
        <f t="shared" ca="1" si="275"/>
        <v>737.71243752511418</v>
      </c>
      <c r="K612" s="307">
        <f t="shared" ca="1" si="276"/>
        <v>-4.6022678905973251</v>
      </c>
      <c r="L612" s="304">
        <f t="shared" ca="1" si="261"/>
        <v>737.72679316192807</v>
      </c>
      <c r="M612" s="306">
        <f t="shared" ca="1" si="277"/>
        <v>-1.4832117641693883</v>
      </c>
      <c r="N612" s="304">
        <f t="shared" ca="1" si="278"/>
        <v>-84.981774211059133</v>
      </c>
      <c r="P612" s="310">
        <f t="shared" ca="1" si="279"/>
        <v>23</v>
      </c>
      <c r="Q612" s="304">
        <f t="shared" ca="1" si="280"/>
        <v>0</v>
      </c>
      <c r="R612" s="306">
        <f t="shared" ca="1" si="281"/>
        <v>0</v>
      </c>
      <c r="S612" s="307">
        <f t="shared" ca="1" si="282"/>
        <v>5.083000000000002</v>
      </c>
      <c r="T612" s="304">
        <f t="shared" ca="1" si="262"/>
        <v>49.86423000000002</v>
      </c>
      <c r="U612" s="311">
        <f t="shared" ca="1" si="263"/>
        <v>0</v>
      </c>
      <c r="V612" s="306">
        <f t="shared" ca="1" si="264"/>
        <v>1.2255639075792855</v>
      </c>
      <c r="W612" s="304">
        <f t="shared" ca="1" si="265"/>
        <v>42.911487663141273</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1.3302691286190029</v>
      </c>
      <c r="AH612" s="304">
        <f t="shared" ca="1" si="289"/>
        <v>-8.4421277008364797</v>
      </c>
    </row>
    <row r="613" spans="1:34" x14ac:dyDescent="0.2">
      <c r="A613" s="347">
        <f t="shared" ca="1" si="267"/>
        <v>1E-4</v>
      </c>
      <c r="B613" s="304">
        <f t="shared" ca="1" si="268"/>
        <v>33.523000000000948</v>
      </c>
      <c r="D613" s="306">
        <f t="shared" ca="1" si="269"/>
        <v>-0.73845772037125157</v>
      </c>
      <c r="E613" s="307">
        <f t="shared" ca="1" si="270"/>
        <v>-1.4002017222267522</v>
      </c>
      <c r="F613" s="304">
        <f t="shared" ca="1" si="271"/>
        <v>1.5829986316174338</v>
      </c>
      <c r="G613" s="306">
        <f t="shared" ca="1" si="272"/>
        <v>9.3408376870437007</v>
      </c>
      <c r="H613" s="307">
        <f t="shared" ca="1" si="273"/>
        <v>-106.37749860749027</v>
      </c>
      <c r="I613" s="304">
        <f t="shared" ca="1" si="274"/>
        <v>106.7868131310336</v>
      </c>
      <c r="J613" s="306">
        <f t="shared" ca="1" si="275"/>
        <v>737.71243752511418</v>
      </c>
      <c r="K613" s="307">
        <f t="shared" ca="1" si="276"/>
        <v>-4.6129056334570659</v>
      </c>
      <c r="L613" s="304">
        <f t="shared" ca="1" si="261"/>
        <v>737.72685960159311</v>
      </c>
      <c r="M613" s="306">
        <f t="shared" ca="1" si="277"/>
        <v>-1.4832125677390937</v>
      </c>
      <c r="N613" s="304">
        <f t="shared" ca="1" si="278"/>
        <v>-84.98182025221179</v>
      </c>
      <c r="P613" s="310">
        <f t="shared" ca="1" si="279"/>
        <v>23</v>
      </c>
      <c r="Q613" s="304">
        <f t="shared" ca="1" si="280"/>
        <v>0</v>
      </c>
      <c r="R613" s="306">
        <f t="shared" ca="1" si="281"/>
        <v>0</v>
      </c>
      <c r="S613" s="307">
        <f t="shared" ca="1" si="282"/>
        <v>5.083000000000002</v>
      </c>
      <c r="T613" s="304">
        <f t="shared" ca="1" si="262"/>
        <v>49.86423000000002</v>
      </c>
      <c r="U613" s="311">
        <f t="shared" ca="1" si="263"/>
        <v>0</v>
      </c>
      <c r="V613" s="306">
        <f t="shared" ca="1" si="264"/>
        <v>1.225565211303419</v>
      </c>
      <c r="W613" s="304">
        <f t="shared" ca="1" si="265"/>
        <v>42.91164022104325</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1.3302398044477304</v>
      </c>
      <c r="AH613" s="304">
        <f t="shared" ca="1" si="289"/>
        <v>-8.4421577145664486</v>
      </c>
    </row>
    <row r="614" spans="1:34" x14ac:dyDescent="0.2">
      <c r="A614" s="347">
        <f t="shared" ca="1" si="267"/>
        <v>1E-4</v>
      </c>
      <c r="B614" s="304">
        <f t="shared" ca="1" si="268"/>
        <v>33.523100000000952</v>
      </c>
      <c r="D614" s="306">
        <f t="shared" ca="1" si="269"/>
        <v>-0.73845358783521498</v>
      </c>
      <c r="E614" s="307">
        <f t="shared" ca="1" si="270"/>
        <v>-1.4001712305099652</v>
      </c>
      <c r="F614" s="304">
        <f t="shared" ca="1" si="271"/>
        <v>1.582969733170692</v>
      </c>
      <c r="G614" s="306">
        <f t="shared" ca="1" si="272"/>
        <v>9.3407638416849164</v>
      </c>
      <c r="H614" s="307">
        <f t="shared" ca="1" si="273"/>
        <v>-106.37763862461331</v>
      </c>
      <c r="I614" s="304">
        <f t="shared" ca="1" si="274"/>
        <v>106.78694615211613</v>
      </c>
      <c r="J614" s="306">
        <f t="shared" ca="1" si="275"/>
        <v>737.71243752511418</v>
      </c>
      <c r="K614" s="307">
        <f t="shared" ca="1" si="276"/>
        <v>-4.6235433903186713</v>
      </c>
      <c r="L614" s="304">
        <f t="shared" ca="1" si="261"/>
        <v>737.72692619473207</v>
      </c>
      <c r="M614" s="306">
        <f t="shared" ca="1" si="277"/>
        <v>-1.4832133713004443</v>
      </c>
      <c r="N614" s="304">
        <f t="shared" ca="1" si="278"/>
        <v>-84.981866292885755</v>
      </c>
      <c r="P614" s="310">
        <f t="shared" ca="1" si="279"/>
        <v>23</v>
      </c>
      <c r="Q614" s="304">
        <f t="shared" ca="1" si="280"/>
        <v>0</v>
      </c>
      <c r="R614" s="306">
        <f t="shared" ca="1" si="281"/>
        <v>0</v>
      </c>
      <c r="S614" s="307">
        <f t="shared" ca="1" si="282"/>
        <v>5.083000000000002</v>
      </c>
      <c r="T614" s="304">
        <f t="shared" ca="1" si="262"/>
        <v>49.86423000000002</v>
      </c>
      <c r="U614" s="311">
        <f t="shared" ca="1" si="263"/>
        <v>0</v>
      </c>
      <c r="V614" s="306">
        <f t="shared" ca="1" si="264"/>
        <v>1.2255665150306556</v>
      </c>
      <c r="W614" s="304">
        <f t="shared" ca="1" si="265"/>
        <v>42.911792777057791</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1.3302104806343049</v>
      </c>
      <c r="AH614" s="304">
        <f t="shared" ca="1" si="289"/>
        <v>-8.4421877279250896</v>
      </c>
    </row>
    <row r="615" spans="1:34" x14ac:dyDescent="0.2">
      <c r="A615" s="347">
        <f t="shared" ca="1" si="267"/>
        <v>1E-4</v>
      </c>
      <c r="B615" s="304">
        <f t="shared" ca="1" si="268"/>
        <v>33.523200000000955</v>
      </c>
      <c r="D615" s="306">
        <f t="shared" ca="1" si="269"/>
        <v>-0.73844945528843431</v>
      </c>
      <c r="E615" s="307">
        <f t="shared" ca="1" si="270"/>
        <v>-1.4001407391704586</v>
      </c>
      <c r="F615" s="304">
        <f t="shared" ca="1" si="271"/>
        <v>1.5829408351232157</v>
      </c>
      <c r="G615" s="306">
        <f t="shared" ca="1" si="272"/>
        <v>9.3406899967393873</v>
      </c>
      <c r="H615" s="307">
        <f t="shared" ca="1" si="273"/>
        <v>-106.37777863868723</v>
      </c>
      <c r="I615" s="304">
        <f t="shared" ca="1" si="274"/>
        <v>106.78707917026634</v>
      </c>
      <c r="J615" s="306">
        <f t="shared" ca="1" si="275"/>
        <v>737.71243752511418</v>
      </c>
      <c r="K615" s="307">
        <f t="shared" ca="1" si="276"/>
        <v>-4.6341811611818367</v>
      </c>
      <c r="L615" s="304">
        <f t="shared" ca="1" si="261"/>
        <v>737.72699294134554</v>
      </c>
      <c r="M615" s="306">
        <f t="shared" ca="1" si="277"/>
        <v>-1.4832141748534404</v>
      </c>
      <c r="N615" s="304">
        <f t="shared" ca="1" si="278"/>
        <v>-84.981912333081056</v>
      </c>
      <c r="P615" s="310">
        <f t="shared" ca="1" si="279"/>
        <v>23</v>
      </c>
      <c r="Q615" s="304">
        <f t="shared" ca="1" si="280"/>
        <v>0</v>
      </c>
      <c r="R615" s="306">
        <f t="shared" ca="1" si="281"/>
        <v>0</v>
      </c>
      <c r="S615" s="307">
        <f t="shared" ca="1" si="282"/>
        <v>5.083000000000002</v>
      </c>
      <c r="T615" s="304">
        <f t="shared" ca="1" si="262"/>
        <v>49.86423000000002</v>
      </c>
      <c r="U615" s="311">
        <f t="shared" ca="1" si="263"/>
        <v>0</v>
      </c>
      <c r="V615" s="306">
        <f t="shared" ca="1" si="264"/>
        <v>1.2255678187609951</v>
      </c>
      <c r="W615" s="304">
        <f t="shared" ca="1" si="265"/>
        <v>42.91194533118491</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1.330181157178723</v>
      </c>
      <c r="AH615" s="304">
        <f t="shared" ca="1" si="289"/>
        <v>-8.4422177409124082</v>
      </c>
    </row>
    <row r="616" spans="1:34" x14ac:dyDescent="0.2">
      <c r="A616" s="347">
        <f t="shared" ca="1" si="267"/>
        <v>1E-4</v>
      </c>
      <c r="B616" s="304">
        <f t="shared" ca="1" si="268"/>
        <v>33.523300000000958</v>
      </c>
      <c r="D616" s="306">
        <f t="shared" ca="1" si="269"/>
        <v>-0.73844532273090746</v>
      </c>
      <c r="E616" s="307">
        <f t="shared" ca="1" si="270"/>
        <v>-1.400110248208227</v>
      </c>
      <c r="F616" s="304">
        <f t="shared" ca="1" si="271"/>
        <v>1.5829119374749996</v>
      </c>
      <c r="G616" s="306">
        <f t="shared" ca="1" si="272"/>
        <v>9.3406161522071134</v>
      </c>
      <c r="H616" s="307">
        <f t="shared" ca="1" si="273"/>
        <v>-106.37791864971206</v>
      </c>
      <c r="I616" s="304">
        <f t="shared" ca="1" si="274"/>
        <v>106.78721218548422</v>
      </c>
      <c r="J616" s="306">
        <f t="shared" ca="1" si="275"/>
        <v>737.71243752511418</v>
      </c>
      <c r="K616" s="307">
        <f t="shared" ca="1" si="276"/>
        <v>-4.6448189460462563</v>
      </c>
      <c r="L616" s="304">
        <f t="shared" ca="1" si="261"/>
        <v>737.7270598414342</v>
      </c>
      <c r="M616" s="306">
        <f t="shared" ca="1" si="277"/>
        <v>-1.4832149783980819</v>
      </c>
      <c r="N616" s="304">
        <f t="shared" ca="1" si="278"/>
        <v>-84.981958372797664</v>
      </c>
      <c r="P616" s="310">
        <f t="shared" ca="1" si="279"/>
        <v>23</v>
      </c>
      <c r="Q616" s="304">
        <f t="shared" ca="1" si="280"/>
        <v>0</v>
      </c>
      <c r="R616" s="306">
        <f t="shared" ca="1" si="281"/>
        <v>0</v>
      </c>
      <c r="S616" s="307">
        <f t="shared" ca="1" si="282"/>
        <v>5.083000000000002</v>
      </c>
      <c r="T616" s="304">
        <f t="shared" ca="1" si="262"/>
        <v>49.86423000000002</v>
      </c>
      <c r="U616" s="311">
        <f t="shared" ca="1" si="263"/>
        <v>0</v>
      </c>
      <c r="V616" s="306">
        <f t="shared" ca="1" si="264"/>
        <v>1.2255691224944381</v>
      </c>
      <c r="W616" s="304">
        <f t="shared" ca="1" si="265"/>
        <v>42.912097883424615</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1.3301518340809793</v>
      </c>
      <c r="AH616" s="304">
        <f t="shared" ca="1" si="289"/>
        <v>-8.4422477535284077</v>
      </c>
    </row>
    <row r="617" spans="1:34" x14ac:dyDescent="0.2">
      <c r="A617" s="347">
        <f t="shared" ca="1" si="267"/>
        <v>1E-4</v>
      </c>
      <c r="B617" s="304">
        <f t="shared" ca="1" si="268"/>
        <v>33.523400000000962</v>
      </c>
      <c r="D617" s="306">
        <f t="shared" ca="1" si="269"/>
        <v>-0.73844119016263798</v>
      </c>
      <c r="E617" s="307">
        <f t="shared" ca="1" si="270"/>
        <v>-1.400079757623276</v>
      </c>
      <c r="F617" s="304">
        <f t="shared" ca="1" si="271"/>
        <v>1.5828830402260505</v>
      </c>
      <c r="G617" s="306">
        <f t="shared" ca="1" si="272"/>
        <v>9.3405423080880965</v>
      </c>
      <c r="H617" s="307">
        <f t="shared" ca="1" si="273"/>
        <v>-106.37805865768782</v>
      </c>
      <c r="I617" s="304">
        <f t="shared" ca="1" si="274"/>
        <v>106.78734519776982</v>
      </c>
      <c r="J617" s="306">
        <f t="shared" ca="1" si="275"/>
        <v>737.71243752511418</v>
      </c>
      <c r="K617" s="307">
        <f t="shared" ca="1" si="276"/>
        <v>-4.6554567449116266</v>
      </c>
      <c r="L617" s="304">
        <f t="shared" ca="1" si="261"/>
        <v>737.72712689499849</v>
      </c>
      <c r="M617" s="306">
        <f t="shared" ca="1" si="277"/>
        <v>-1.4832157819343692</v>
      </c>
      <c r="N617" s="304">
        <f t="shared" ca="1" si="278"/>
        <v>-84.982004412035607</v>
      </c>
      <c r="P617" s="310">
        <f t="shared" ca="1" si="279"/>
        <v>23</v>
      </c>
      <c r="Q617" s="304">
        <f t="shared" ca="1" si="280"/>
        <v>0</v>
      </c>
      <c r="R617" s="306">
        <f t="shared" ca="1" si="281"/>
        <v>0</v>
      </c>
      <c r="S617" s="307">
        <f t="shared" ca="1" si="282"/>
        <v>5.083000000000002</v>
      </c>
      <c r="T617" s="304">
        <f t="shared" ca="1" si="262"/>
        <v>49.86423000000002</v>
      </c>
      <c r="U617" s="311">
        <f t="shared" ca="1" si="263"/>
        <v>0</v>
      </c>
      <c r="V617" s="306">
        <f t="shared" ca="1" si="264"/>
        <v>1.2255704262309841</v>
      </c>
      <c r="W617" s="304">
        <f t="shared" ca="1" si="265"/>
        <v>42.912250433776919</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1.3301225113410808</v>
      </c>
      <c r="AH617" s="304">
        <f t="shared" ca="1" si="289"/>
        <v>-8.4422777657730865</v>
      </c>
    </row>
    <row r="618" spans="1:34" x14ac:dyDescent="0.2">
      <c r="A618" s="347">
        <f t="shared" ca="1" si="267"/>
        <v>1E-4</v>
      </c>
      <c r="B618" s="304">
        <f t="shared" ca="1" si="268"/>
        <v>33.523500000000965</v>
      </c>
      <c r="D618" s="306">
        <f t="shared" ca="1" si="269"/>
        <v>-0.73843705758362421</v>
      </c>
      <c r="E618" s="307">
        <f t="shared" ca="1" si="270"/>
        <v>-1.4000492674155947</v>
      </c>
      <c r="F618" s="304">
        <f t="shared" ca="1" si="271"/>
        <v>1.5828541433763579</v>
      </c>
      <c r="G618" s="306">
        <f t="shared" ca="1" si="272"/>
        <v>9.3404684643823384</v>
      </c>
      <c r="H618" s="307">
        <f t="shared" ca="1" si="273"/>
        <v>-106.37819866261455</v>
      </c>
      <c r="I618" s="304">
        <f t="shared" ca="1" si="274"/>
        <v>106.78747820712319</v>
      </c>
      <c r="J618" s="306">
        <f t="shared" ca="1" si="275"/>
        <v>737.71243752511418</v>
      </c>
      <c r="K618" s="307">
        <f t="shared" ca="1" si="276"/>
        <v>-4.666094557777642</v>
      </c>
      <c r="L618" s="304">
        <f t="shared" ca="1" si="261"/>
        <v>737.72719410203899</v>
      </c>
      <c r="M618" s="306">
        <f t="shared" ca="1" si="277"/>
        <v>-1.4832165854623023</v>
      </c>
      <c r="N618" s="304">
        <f t="shared" ca="1" si="278"/>
        <v>-84.982050450794901</v>
      </c>
      <c r="P618" s="310">
        <f t="shared" ca="1" si="279"/>
        <v>23</v>
      </c>
      <c r="Q618" s="304">
        <f t="shared" ca="1" si="280"/>
        <v>0</v>
      </c>
      <c r="R618" s="306">
        <f t="shared" ca="1" si="281"/>
        <v>0</v>
      </c>
      <c r="S618" s="307">
        <f t="shared" ca="1" si="282"/>
        <v>5.083000000000002</v>
      </c>
      <c r="T618" s="304">
        <f t="shared" ca="1" si="262"/>
        <v>49.86423000000002</v>
      </c>
      <c r="U618" s="311">
        <f t="shared" ca="1" si="263"/>
        <v>0</v>
      </c>
      <c r="V618" s="306">
        <f t="shared" ca="1" si="264"/>
        <v>1.2255717299706332</v>
      </c>
      <c r="W618" s="304">
        <f t="shared" ca="1" si="265"/>
        <v>42.912402982241829</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1.3300931889590188</v>
      </c>
      <c r="AH618" s="304">
        <f t="shared" ca="1" si="289"/>
        <v>-8.4423077776464499</v>
      </c>
    </row>
    <row r="619" spans="1:34" x14ac:dyDescent="0.2">
      <c r="A619" s="347">
        <f t="shared" ca="1" si="267"/>
        <v>1E-4</v>
      </c>
      <c r="B619" s="304">
        <f t="shared" ca="1" si="268"/>
        <v>33.523600000000968</v>
      </c>
      <c r="D619" s="306">
        <f t="shared" ca="1" si="269"/>
        <v>-0.73843292499386792</v>
      </c>
      <c r="E619" s="307">
        <f t="shared" ca="1" si="270"/>
        <v>-1.4000187775851867</v>
      </c>
      <c r="F619" s="304">
        <f t="shared" ca="1" si="271"/>
        <v>1.5828252469259263</v>
      </c>
      <c r="G619" s="306">
        <f t="shared" ca="1" si="272"/>
        <v>9.340394621089839</v>
      </c>
      <c r="H619" s="307">
        <f t="shared" ca="1" si="273"/>
        <v>-106.3783386644923</v>
      </c>
      <c r="I619" s="304">
        <f t="shared" ca="1" si="274"/>
        <v>106.78761121354435</v>
      </c>
      <c r="J619" s="306">
        <f t="shared" ca="1" si="275"/>
        <v>737.71243752511418</v>
      </c>
      <c r="K619" s="307">
        <f t="shared" ca="1" si="276"/>
        <v>-4.676732384643997</v>
      </c>
      <c r="L619" s="304">
        <f t="shared" ca="1" si="261"/>
        <v>737.72726146255638</v>
      </c>
      <c r="M619" s="306">
        <f t="shared" ca="1" si="277"/>
        <v>-1.4832173889818814</v>
      </c>
      <c r="N619" s="304">
        <f t="shared" ca="1" si="278"/>
        <v>-84.982096489075531</v>
      </c>
      <c r="P619" s="310">
        <f t="shared" ca="1" si="279"/>
        <v>23</v>
      </c>
      <c r="Q619" s="304">
        <f t="shared" ca="1" si="280"/>
        <v>0</v>
      </c>
      <c r="R619" s="306">
        <f t="shared" ca="1" si="281"/>
        <v>0</v>
      </c>
      <c r="S619" s="307">
        <f t="shared" ca="1" si="282"/>
        <v>5.083000000000002</v>
      </c>
      <c r="T619" s="304">
        <f t="shared" ca="1" si="262"/>
        <v>49.86423000000002</v>
      </c>
      <c r="U619" s="311">
        <f t="shared" ca="1" si="263"/>
        <v>0</v>
      </c>
      <c r="V619" s="306">
        <f t="shared" ca="1" si="264"/>
        <v>1.2255730337133852</v>
      </c>
      <c r="W619" s="304">
        <f t="shared" ca="1" si="265"/>
        <v>42.912555528819375</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1.3300638669347933</v>
      </c>
      <c r="AH619" s="304">
        <f t="shared" ca="1" si="289"/>
        <v>-8.4423377891484979</v>
      </c>
    </row>
    <row r="620" spans="1:34" x14ac:dyDescent="0.2">
      <c r="A620" s="347">
        <f t="shared" ca="1" si="267"/>
        <v>1E-4</v>
      </c>
      <c r="B620" s="304">
        <f t="shared" ca="1" si="268"/>
        <v>33.523700000000971</v>
      </c>
      <c r="D620" s="306">
        <f t="shared" ca="1" si="269"/>
        <v>-0.73842879239336912</v>
      </c>
      <c r="E620" s="307">
        <f t="shared" ca="1" si="270"/>
        <v>-1.3999882881320467</v>
      </c>
      <c r="F620" s="304">
        <f t="shared" ca="1" si="271"/>
        <v>1.5827963508747511</v>
      </c>
      <c r="G620" s="306">
        <f t="shared" ca="1" si="272"/>
        <v>9.3403207782106001</v>
      </c>
      <c r="H620" s="307">
        <f t="shared" ca="1" si="273"/>
        <v>-106.37847866332112</v>
      </c>
      <c r="I620" s="304">
        <f t="shared" ca="1" si="274"/>
        <v>106.78774421703335</v>
      </c>
      <c r="J620" s="306">
        <f t="shared" ca="1" si="275"/>
        <v>737.71243752511418</v>
      </c>
      <c r="K620" s="307">
        <f t="shared" ca="1" si="276"/>
        <v>-4.6873702255103877</v>
      </c>
      <c r="L620" s="304">
        <f t="shared" ca="1" si="261"/>
        <v>737.72732897655112</v>
      </c>
      <c r="M620" s="306">
        <f t="shared" ca="1" si="277"/>
        <v>-1.4832181924931063</v>
      </c>
      <c r="N620" s="304">
        <f t="shared" ca="1" si="278"/>
        <v>-84.98214252687751</v>
      </c>
      <c r="P620" s="310">
        <f t="shared" ca="1" si="279"/>
        <v>23</v>
      </c>
      <c r="Q620" s="304">
        <f t="shared" ca="1" si="280"/>
        <v>0</v>
      </c>
      <c r="R620" s="306">
        <f t="shared" ca="1" si="281"/>
        <v>0</v>
      </c>
      <c r="S620" s="307">
        <f t="shared" ca="1" si="282"/>
        <v>5.083000000000002</v>
      </c>
      <c r="T620" s="304">
        <f t="shared" ca="1" si="262"/>
        <v>49.86423000000002</v>
      </c>
      <c r="U620" s="311">
        <f t="shared" ca="1" si="263"/>
        <v>0</v>
      </c>
      <c r="V620" s="306">
        <f t="shared" ca="1" si="264"/>
        <v>1.2255743374592405</v>
      </c>
      <c r="W620" s="304">
        <f t="shared" ca="1" si="265"/>
        <v>42.912708073509556</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1.3300345452683988</v>
      </c>
      <c r="AH620" s="304">
        <f t="shared" ca="1" si="289"/>
        <v>-8.4423678002792357</v>
      </c>
    </row>
    <row r="621" spans="1:34" x14ac:dyDescent="0.2">
      <c r="A621" s="347">
        <f t="shared" ca="1" si="267"/>
        <v>1E-4</v>
      </c>
      <c r="B621" s="304">
        <f t="shared" ca="1" si="268"/>
        <v>33.523800000000975</v>
      </c>
      <c r="D621" s="306">
        <f t="shared" ca="1" si="269"/>
        <v>-0.73842465978213156</v>
      </c>
      <c r="E621" s="307">
        <f t="shared" ca="1" si="270"/>
        <v>-1.3999577990561729</v>
      </c>
      <c r="F621" s="304">
        <f t="shared" ca="1" si="271"/>
        <v>1.5827674552228324</v>
      </c>
      <c r="G621" s="306">
        <f t="shared" ca="1" si="272"/>
        <v>9.3402469357446218</v>
      </c>
      <c r="H621" s="307">
        <f t="shared" ca="1" si="273"/>
        <v>-106.37861865910102</v>
      </c>
      <c r="I621" s="304">
        <f t="shared" ca="1" si="274"/>
        <v>106.78787721759022</v>
      </c>
      <c r="J621" s="306">
        <f t="shared" ca="1" si="275"/>
        <v>737.71243752511418</v>
      </c>
      <c r="K621" s="307">
        <f t="shared" ca="1" si="276"/>
        <v>-4.6980080803765087</v>
      </c>
      <c r="L621" s="304">
        <f t="shared" ca="1" si="261"/>
        <v>737.72739664402377</v>
      </c>
      <c r="M621" s="306">
        <f t="shared" ca="1" si="277"/>
        <v>-1.4832189959959774</v>
      </c>
      <c r="N621" s="304">
        <f t="shared" ca="1" si="278"/>
        <v>-84.982188564200854</v>
      </c>
      <c r="P621" s="310">
        <f t="shared" ca="1" si="279"/>
        <v>23</v>
      </c>
      <c r="Q621" s="304">
        <f t="shared" ca="1" si="280"/>
        <v>0</v>
      </c>
      <c r="R621" s="306">
        <f t="shared" ca="1" si="281"/>
        <v>0</v>
      </c>
      <c r="S621" s="307">
        <f t="shared" ca="1" si="282"/>
        <v>5.083000000000002</v>
      </c>
      <c r="T621" s="304">
        <f t="shared" ca="1" si="262"/>
        <v>49.86423000000002</v>
      </c>
      <c r="U621" s="311">
        <f t="shared" ca="1" si="263"/>
        <v>0</v>
      </c>
      <c r="V621" s="306">
        <f t="shared" ca="1" si="264"/>
        <v>1.2255756412081986</v>
      </c>
      <c r="W621" s="304">
        <f t="shared" ca="1" si="265"/>
        <v>42.912860616312386</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1.3300052239598354</v>
      </c>
      <c r="AH621" s="304">
        <f t="shared" ca="1" si="289"/>
        <v>-8.4423978110386653</v>
      </c>
    </row>
    <row r="622" spans="1:34" x14ac:dyDescent="0.2">
      <c r="A622" s="347">
        <f t="shared" ca="1" si="267"/>
        <v>1E-4</v>
      </c>
      <c r="B622" s="304">
        <f t="shared" ca="1" si="268"/>
        <v>33.523900000000978</v>
      </c>
      <c r="D622" s="306">
        <f t="shared" ca="1" si="269"/>
        <v>-0.73842052716015383</v>
      </c>
      <c r="E622" s="307">
        <f t="shared" ca="1" si="270"/>
        <v>-1.3999273103575618</v>
      </c>
      <c r="F622" s="304">
        <f t="shared" ca="1" si="271"/>
        <v>1.5827385599701667</v>
      </c>
      <c r="G622" s="306">
        <f t="shared" ca="1" si="272"/>
        <v>9.3401730936919058</v>
      </c>
      <c r="H622" s="307">
        <f t="shared" ca="1" si="273"/>
        <v>-106.37875865183206</v>
      </c>
      <c r="I622" s="304">
        <f t="shared" ca="1" si="274"/>
        <v>106.78801021521498</v>
      </c>
      <c r="J622" s="306">
        <f t="shared" ca="1" si="275"/>
        <v>737.71243752511418</v>
      </c>
      <c r="K622" s="307">
        <f t="shared" ca="1" si="276"/>
        <v>-4.7086459492420554</v>
      </c>
      <c r="L622" s="304">
        <f t="shared" ca="1" si="261"/>
        <v>737.7274644649749</v>
      </c>
      <c r="M622" s="306">
        <f t="shared" ca="1" si="277"/>
        <v>-1.4832197994904948</v>
      </c>
      <c r="N622" s="304">
        <f t="shared" ca="1" si="278"/>
        <v>-84.982234601045562</v>
      </c>
      <c r="P622" s="310">
        <f t="shared" ca="1" si="279"/>
        <v>23</v>
      </c>
      <c r="Q622" s="304">
        <f t="shared" ca="1" si="280"/>
        <v>0</v>
      </c>
      <c r="R622" s="306">
        <f t="shared" ca="1" si="281"/>
        <v>0</v>
      </c>
      <c r="S622" s="307">
        <f t="shared" ca="1" si="282"/>
        <v>5.083000000000002</v>
      </c>
      <c r="T622" s="304">
        <f t="shared" ca="1" si="262"/>
        <v>49.86423000000002</v>
      </c>
      <c r="U622" s="311">
        <f t="shared" ca="1" si="263"/>
        <v>0</v>
      </c>
      <c r="V622" s="306">
        <f t="shared" ca="1" si="264"/>
        <v>1.2255769449602598</v>
      </c>
      <c r="W622" s="304">
        <f t="shared" ca="1" si="265"/>
        <v>42.91301315722788</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1.3299759030090996</v>
      </c>
      <c r="AH622" s="304">
        <f t="shared" ca="1" si="289"/>
        <v>-8.44242782142679</v>
      </c>
    </row>
    <row r="623" spans="1:34" x14ac:dyDescent="0.2">
      <c r="A623" s="347">
        <f t="shared" ca="1" si="267"/>
        <v>1E-4</v>
      </c>
      <c r="B623" s="304">
        <f t="shared" ca="1" si="268"/>
        <v>33.524000000000981</v>
      </c>
      <c r="D623" s="306">
        <f t="shared" ca="1" si="269"/>
        <v>-0.73841639452743701</v>
      </c>
      <c r="E623" s="307">
        <f t="shared" ca="1" si="270"/>
        <v>-1.3998968220362116</v>
      </c>
      <c r="F623" s="304">
        <f t="shared" ca="1" si="271"/>
        <v>1.5827096651167529</v>
      </c>
      <c r="G623" s="306">
        <f t="shared" ca="1" si="272"/>
        <v>9.3400992520524539</v>
      </c>
      <c r="H623" s="307">
        <f t="shared" ca="1" si="273"/>
        <v>-106.37889864151425</v>
      </c>
      <c r="I623" s="304">
        <f t="shared" ca="1" si="274"/>
        <v>106.7881432099077</v>
      </c>
      <c r="J623" s="306">
        <f t="shared" ca="1" si="275"/>
        <v>737.71243752511418</v>
      </c>
      <c r="K623" s="307">
        <f t="shared" ca="1" si="276"/>
        <v>-4.719283832106723</v>
      </c>
      <c r="L623" s="304">
        <f t="shared" ca="1" si="261"/>
        <v>737.72753243940508</v>
      </c>
      <c r="M623" s="306">
        <f t="shared" ca="1" si="277"/>
        <v>-1.4832206029766586</v>
      </c>
      <c r="N623" s="304">
        <f t="shared" ca="1" si="278"/>
        <v>-84.982280637411648</v>
      </c>
      <c r="P623" s="310">
        <f t="shared" ca="1" si="279"/>
        <v>23</v>
      </c>
      <c r="Q623" s="304">
        <f t="shared" ca="1" si="280"/>
        <v>0</v>
      </c>
      <c r="R623" s="306">
        <f t="shared" ca="1" si="281"/>
        <v>0</v>
      </c>
      <c r="S623" s="307">
        <f t="shared" ca="1" si="282"/>
        <v>5.083000000000002</v>
      </c>
      <c r="T623" s="304">
        <f t="shared" ca="1" si="262"/>
        <v>49.86423000000002</v>
      </c>
      <c r="U623" s="311">
        <f t="shared" ca="1" si="263"/>
        <v>0</v>
      </c>
      <c r="V623" s="306">
        <f t="shared" ca="1" si="264"/>
        <v>1.2255782487154236</v>
      </c>
      <c r="W623" s="304">
        <f t="shared" ca="1" si="265"/>
        <v>42.913165696256051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1.3299465824161931</v>
      </c>
      <c r="AH623" s="304">
        <f t="shared" ca="1" si="289"/>
        <v>-8.4424578314436083</v>
      </c>
    </row>
    <row r="624" spans="1:34" x14ac:dyDescent="0.2">
      <c r="A624" s="347">
        <f t="shared" ca="1" si="267"/>
        <v>1E-4</v>
      </c>
      <c r="B624" s="304">
        <f t="shared" ca="1" si="268"/>
        <v>33.524100000000985</v>
      </c>
      <c r="D624" s="306">
        <f t="shared" ca="1" si="269"/>
        <v>-0.73841226188398146</v>
      </c>
      <c r="E624" s="307">
        <f t="shared" ca="1" si="270"/>
        <v>-1.3998663340921205</v>
      </c>
      <c r="F624" s="304">
        <f t="shared" ca="1" si="271"/>
        <v>1.5826807706625901</v>
      </c>
      <c r="G624" s="306">
        <f t="shared" ca="1" si="272"/>
        <v>9.3400254108262661</v>
      </c>
      <c r="H624" s="307">
        <f t="shared" ca="1" si="273"/>
        <v>-106.37903862814767</v>
      </c>
      <c r="I624" s="304">
        <f t="shared" ca="1" si="274"/>
        <v>106.78827620166838</v>
      </c>
      <c r="J624" s="306">
        <f t="shared" ca="1" si="275"/>
        <v>737.71243752511418</v>
      </c>
      <c r="K624" s="307">
        <f t="shared" ca="1" si="276"/>
        <v>-4.729921728970206</v>
      </c>
      <c r="L624" s="304">
        <f t="shared" ca="1" si="261"/>
        <v>737.72760056731488</v>
      </c>
      <c r="M624" s="306">
        <f t="shared" ca="1" si="277"/>
        <v>-1.4832214064544689</v>
      </c>
      <c r="N624" s="304">
        <f t="shared" ca="1" si="278"/>
        <v>-84.982326673299113</v>
      </c>
      <c r="P624" s="310">
        <f t="shared" ca="1" si="279"/>
        <v>23</v>
      </c>
      <c r="Q624" s="304">
        <f t="shared" ca="1" si="280"/>
        <v>0</v>
      </c>
      <c r="R624" s="306">
        <f t="shared" ca="1" si="281"/>
        <v>0</v>
      </c>
      <c r="S624" s="307">
        <f t="shared" ca="1" si="282"/>
        <v>5.083000000000002</v>
      </c>
      <c r="T624" s="304">
        <f t="shared" ca="1" si="262"/>
        <v>49.86423000000002</v>
      </c>
      <c r="U624" s="311">
        <f t="shared" ca="1" si="263"/>
        <v>0</v>
      </c>
      <c r="V624" s="306">
        <f t="shared" ca="1" si="264"/>
        <v>1.2255795524736908</v>
      </c>
      <c r="W624" s="304">
        <f t="shared" ca="1" si="265"/>
        <v>42.913318233396915</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1.3299172621811106</v>
      </c>
      <c r="AH624" s="304">
        <f t="shared" ca="1" si="289"/>
        <v>-8.4424878410891271</v>
      </c>
    </row>
    <row r="625" spans="1:34" x14ac:dyDescent="0.2">
      <c r="A625" s="347">
        <f t="shared" ca="1" si="267"/>
        <v>1E-4</v>
      </c>
      <c r="B625" s="304">
        <f t="shared" ca="1" si="268"/>
        <v>33.524200000000988</v>
      </c>
      <c r="D625" s="306">
        <f t="shared" ca="1" si="269"/>
        <v>-0.73840812922978938</v>
      </c>
      <c r="E625" s="307">
        <f t="shared" ca="1" si="270"/>
        <v>-1.3998358465252814</v>
      </c>
      <c r="F625" s="304">
        <f t="shared" ca="1" si="271"/>
        <v>1.5826518766076729</v>
      </c>
      <c r="G625" s="306">
        <f t="shared" ca="1" si="272"/>
        <v>9.3399515700133424</v>
      </c>
      <c r="H625" s="307">
        <f t="shared" ca="1" si="273"/>
        <v>-106.37917861173231</v>
      </c>
      <c r="I625" s="304">
        <f t="shared" ca="1" si="274"/>
        <v>106.78840919049708</v>
      </c>
      <c r="J625" s="306">
        <f t="shared" ca="1" si="275"/>
        <v>737.71243752511418</v>
      </c>
      <c r="K625" s="307">
        <f t="shared" ca="1" si="276"/>
        <v>-4.7405596398321999</v>
      </c>
      <c r="L625" s="304">
        <f t="shared" ca="1" si="261"/>
        <v>737.72766884870487</v>
      </c>
      <c r="M625" s="306">
        <f t="shared" ca="1" si="277"/>
        <v>-1.4832222099239256</v>
      </c>
      <c r="N625" s="304">
        <f t="shared" ca="1" si="278"/>
        <v>-84.982372708707942</v>
      </c>
      <c r="P625" s="310">
        <f t="shared" ca="1" si="279"/>
        <v>23</v>
      </c>
      <c r="Q625" s="304">
        <f t="shared" ca="1" si="280"/>
        <v>0</v>
      </c>
      <c r="R625" s="306">
        <f t="shared" ca="1" si="281"/>
        <v>0</v>
      </c>
      <c r="S625" s="307">
        <f t="shared" ca="1" si="282"/>
        <v>5.083000000000002</v>
      </c>
      <c r="T625" s="304">
        <f t="shared" ca="1" si="262"/>
        <v>49.86423000000002</v>
      </c>
      <c r="U625" s="311">
        <f t="shared" ca="1" si="263"/>
        <v>0</v>
      </c>
      <c r="V625" s="306">
        <f t="shared" ca="1" si="264"/>
        <v>1.2255808562350607</v>
      </c>
      <c r="W625" s="304">
        <f t="shared" ca="1" si="265"/>
        <v>42.913470768650477</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1.3298879423038485</v>
      </c>
      <c r="AH625" s="304">
        <f t="shared" ca="1" si="289"/>
        <v>-8.4425178503633482</v>
      </c>
    </row>
    <row r="626" spans="1:34" x14ac:dyDescent="0.2">
      <c r="A626" s="347">
        <f t="shared" ca="1" si="267"/>
        <v>1E-4</v>
      </c>
      <c r="B626" s="304">
        <f t="shared" ca="1" si="268"/>
        <v>33.524300000000991</v>
      </c>
      <c r="D626" s="306">
        <f t="shared" ca="1" si="269"/>
        <v>-0.73840399656486211</v>
      </c>
      <c r="E626" s="307">
        <f t="shared" ca="1" si="270"/>
        <v>-1.3998053593356996</v>
      </c>
      <c r="F626" s="304">
        <f t="shared" ca="1" si="271"/>
        <v>1.5826229829520069</v>
      </c>
      <c r="G626" s="306">
        <f t="shared" ca="1" si="272"/>
        <v>9.3398777296136863</v>
      </c>
      <c r="H626" s="307">
        <f t="shared" ca="1" si="273"/>
        <v>-106.37931859226825</v>
      </c>
      <c r="I626" s="304">
        <f t="shared" ca="1" si="274"/>
        <v>106.78854217639383</v>
      </c>
      <c r="J626" s="306">
        <f t="shared" ca="1" si="275"/>
        <v>737.71243752511418</v>
      </c>
      <c r="K626" s="307">
        <f t="shared" ca="1" si="276"/>
        <v>-4.7511975646923998</v>
      </c>
      <c r="L626" s="304">
        <f t="shared" ca="1" si="261"/>
        <v>737.72773728357549</v>
      </c>
      <c r="M626" s="306">
        <f t="shared" ca="1" si="277"/>
        <v>-1.4832230133850293</v>
      </c>
      <c r="N626" s="304">
        <f t="shared" ca="1" si="278"/>
        <v>-84.982418743638192</v>
      </c>
      <c r="P626" s="310">
        <f t="shared" ca="1" si="279"/>
        <v>23</v>
      </c>
      <c r="Q626" s="304">
        <f t="shared" ca="1" si="280"/>
        <v>0</v>
      </c>
      <c r="R626" s="306">
        <f t="shared" ca="1" si="281"/>
        <v>0</v>
      </c>
      <c r="S626" s="307">
        <f t="shared" ca="1" si="282"/>
        <v>5.083000000000002</v>
      </c>
      <c r="T626" s="304">
        <f t="shared" ca="1" si="262"/>
        <v>49.86423000000002</v>
      </c>
      <c r="U626" s="311">
        <f t="shared" ca="1" si="263"/>
        <v>0</v>
      </c>
      <c r="V626" s="306">
        <f t="shared" ca="1" si="264"/>
        <v>1.2255821599995336</v>
      </c>
      <c r="W626" s="304">
        <f t="shared" ca="1" si="265"/>
        <v>42.913623302016759</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1.3298586227844069</v>
      </c>
      <c r="AH626" s="304">
        <f t="shared" ca="1" si="289"/>
        <v>-8.4425478592662717</v>
      </c>
    </row>
    <row r="627" spans="1:34" x14ac:dyDescent="0.2">
      <c r="A627" s="347">
        <f t="shared" ca="1" si="267"/>
        <v>1E-4</v>
      </c>
      <c r="B627" s="304">
        <f t="shared" ca="1" si="268"/>
        <v>33.524400000000995</v>
      </c>
      <c r="D627" s="306">
        <f t="shared" ca="1" si="269"/>
        <v>-0.7383998638891982</v>
      </c>
      <c r="E627" s="307">
        <f t="shared" ca="1" si="270"/>
        <v>-1.3997748725233645</v>
      </c>
      <c r="F627" s="304">
        <f t="shared" ca="1" si="271"/>
        <v>1.5825940896955819</v>
      </c>
      <c r="G627" s="306">
        <f t="shared" ca="1" si="272"/>
        <v>9.3398038896272979</v>
      </c>
      <c r="H627" s="307">
        <f t="shared" ca="1" si="273"/>
        <v>-106.3794585697555</v>
      </c>
      <c r="I627" s="304">
        <f t="shared" ca="1" si="274"/>
        <v>106.78867515935865</v>
      </c>
      <c r="J627" s="306">
        <f t="shared" ca="1" si="275"/>
        <v>737.71243752511418</v>
      </c>
      <c r="K627" s="307">
        <f t="shared" ca="1" si="276"/>
        <v>-4.7618355035505013</v>
      </c>
      <c r="L627" s="304">
        <f t="shared" ca="1" si="261"/>
        <v>737.72780587192756</v>
      </c>
      <c r="M627" s="306">
        <f t="shared" ca="1" si="277"/>
        <v>-1.4832238168377798</v>
      </c>
      <c r="N627" s="304">
        <f t="shared" ca="1" si="278"/>
        <v>-84.982464778089835</v>
      </c>
      <c r="P627" s="310">
        <f t="shared" ca="1" si="279"/>
        <v>23</v>
      </c>
      <c r="Q627" s="304">
        <f t="shared" ca="1" si="280"/>
        <v>0</v>
      </c>
      <c r="R627" s="306">
        <f t="shared" ca="1" si="281"/>
        <v>0</v>
      </c>
      <c r="S627" s="307">
        <f t="shared" ca="1" si="282"/>
        <v>5.083000000000002</v>
      </c>
      <c r="T627" s="304">
        <f t="shared" ca="1" si="262"/>
        <v>49.86423000000002</v>
      </c>
      <c r="U627" s="311">
        <f t="shared" ca="1" si="263"/>
        <v>0</v>
      </c>
      <c r="V627" s="306">
        <f t="shared" ca="1" si="264"/>
        <v>1.2255834637671092</v>
      </c>
      <c r="W627" s="304">
        <f t="shared" ca="1" si="265"/>
        <v>42.913775833495755</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1.3298293036227857</v>
      </c>
      <c r="AH627" s="304">
        <f t="shared" ca="1" si="289"/>
        <v>-8.4425778677979029</v>
      </c>
    </row>
    <row r="628" spans="1:34" x14ac:dyDescent="0.2">
      <c r="A628" s="347">
        <f t="shared" ca="1" si="267"/>
        <v>1E-4</v>
      </c>
      <c r="B628" s="304">
        <f t="shared" ca="1" si="268"/>
        <v>33.524500000000998</v>
      </c>
      <c r="D628" s="306">
        <f t="shared" ca="1" si="269"/>
        <v>-0.73839573120279922</v>
      </c>
      <c r="E628" s="307">
        <f t="shared" ca="1" si="270"/>
        <v>-1.3997443860882797</v>
      </c>
      <c r="F628" s="304">
        <f t="shared" ca="1" si="271"/>
        <v>1.5825651968384025</v>
      </c>
      <c r="G628" s="306">
        <f t="shared" ca="1" si="272"/>
        <v>9.3397300500541771</v>
      </c>
      <c r="H628" s="307">
        <f t="shared" ca="1" si="273"/>
        <v>-106.37959854419411</v>
      </c>
      <c r="I628" s="304">
        <f t="shared" ca="1" si="274"/>
        <v>106.78880813939161</v>
      </c>
      <c r="J628" s="306">
        <f t="shared" ca="1" si="275"/>
        <v>737.71243752511418</v>
      </c>
      <c r="K628" s="307">
        <f t="shared" ca="1" si="276"/>
        <v>-4.7724734564061988</v>
      </c>
      <c r="L628" s="304">
        <f t="shared" ca="1" si="261"/>
        <v>737.7278746137614</v>
      </c>
      <c r="M628" s="306">
        <f t="shared" ca="1" si="277"/>
        <v>-1.4832246202821773</v>
      </c>
      <c r="N628" s="304">
        <f t="shared" ca="1" si="278"/>
        <v>-84.982510812062884</v>
      </c>
      <c r="P628" s="310">
        <f t="shared" ca="1" si="279"/>
        <v>23</v>
      </c>
      <c r="Q628" s="304">
        <f t="shared" ca="1" si="280"/>
        <v>0</v>
      </c>
      <c r="R628" s="306">
        <f t="shared" ca="1" si="281"/>
        <v>0</v>
      </c>
      <c r="S628" s="307">
        <f t="shared" ca="1" si="282"/>
        <v>5.083000000000002</v>
      </c>
      <c r="T628" s="304">
        <f t="shared" ca="1" si="262"/>
        <v>49.86423000000002</v>
      </c>
      <c r="U628" s="311">
        <f t="shared" ca="1" si="263"/>
        <v>0</v>
      </c>
      <c r="V628" s="306">
        <f t="shared" ca="1" si="264"/>
        <v>1.2255847675377876</v>
      </c>
      <c r="W628" s="304">
        <f t="shared" ca="1" si="265"/>
        <v>42.913928363087514</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1.3297999848189779</v>
      </c>
      <c r="AH628" s="304">
        <f t="shared" ca="1" si="289"/>
        <v>-8.4426078759582417</v>
      </c>
    </row>
    <row r="629" spans="1:34" x14ac:dyDescent="0.2">
      <c r="A629" s="347">
        <f t="shared" ca="1" si="267"/>
        <v>1E-4</v>
      </c>
      <c r="B629" s="304">
        <f t="shared" ca="1" si="268"/>
        <v>33.524600000001001</v>
      </c>
      <c r="D629" s="306">
        <f t="shared" ca="1" si="269"/>
        <v>-0.73839159850566749</v>
      </c>
      <c r="E629" s="307">
        <f t="shared" ca="1" si="270"/>
        <v>-1.3997139000304362</v>
      </c>
      <c r="F629" s="304">
        <f t="shared" ca="1" si="271"/>
        <v>1.5825363043804614</v>
      </c>
      <c r="G629" s="306">
        <f t="shared" ca="1" si="272"/>
        <v>9.3396562108943257</v>
      </c>
      <c r="H629" s="307">
        <f t="shared" ca="1" si="273"/>
        <v>-106.37973851558411</v>
      </c>
      <c r="I629" s="304">
        <f t="shared" ca="1" si="274"/>
        <v>106.78894111649271</v>
      </c>
      <c r="J629" s="306">
        <f t="shared" ca="1" si="275"/>
        <v>737.71243752511418</v>
      </c>
      <c r="K629" s="307">
        <f t="shared" ca="1" si="276"/>
        <v>-4.7831114232591876</v>
      </c>
      <c r="L629" s="304">
        <f t="shared" ca="1" si="261"/>
        <v>737.72794350907759</v>
      </c>
      <c r="M629" s="306">
        <f t="shared" ca="1" si="277"/>
        <v>-1.4832254237182219</v>
      </c>
      <c r="N629" s="304">
        <f t="shared" ca="1" si="278"/>
        <v>-84.98255684555734</v>
      </c>
      <c r="P629" s="310">
        <f t="shared" ca="1" si="279"/>
        <v>23</v>
      </c>
      <c r="Q629" s="304">
        <f t="shared" ca="1" si="280"/>
        <v>0</v>
      </c>
      <c r="R629" s="306">
        <f t="shared" ca="1" si="281"/>
        <v>0</v>
      </c>
      <c r="S629" s="307">
        <f t="shared" ca="1" si="282"/>
        <v>5.083000000000002</v>
      </c>
      <c r="T629" s="304">
        <f t="shared" ca="1" si="262"/>
        <v>49.86423000000002</v>
      </c>
      <c r="U629" s="311">
        <f t="shared" ca="1" si="263"/>
        <v>0</v>
      </c>
      <c r="V629" s="306">
        <f t="shared" ca="1" si="264"/>
        <v>1.2255860713115685</v>
      </c>
      <c r="W629" s="304">
        <f t="shared" ca="1" si="265"/>
        <v>42.914080890791993</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1.3297706663729816</v>
      </c>
      <c r="AH629" s="304">
        <f t="shared" ca="1" si="289"/>
        <v>-8.4426378837472953</v>
      </c>
    </row>
    <row r="630" spans="1:34" x14ac:dyDescent="0.2">
      <c r="A630" s="347">
        <f t="shared" ca="1" si="267"/>
        <v>1E-4</v>
      </c>
      <c r="B630" s="304">
        <f t="shared" ca="1" si="268"/>
        <v>33.524700000001005</v>
      </c>
      <c r="D630" s="306">
        <f t="shared" ca="1" si="269"/>
        <v>-0.7383874657978019</v>
      </c>
      <c r="E630" s="307">
        <f t="shared" ca="1" si="270"/>
        <v>-1.3996834143498447</v>
      </c>
      <c r="F630" s="304">
        <f t="shared" ca="1" si="271"/>
        <v>1.5825074123217682</v>
      </c>
      <c r="G630" s="306">
        <f t="shared" ca="1" si="272"/>
        <v>9.3395823721477456</v>
      </c>
      <c r="H630" s="307">
        <f t="shared" ca="1" si="273"/>
        <v>-106.37987848392554</v>
      </c>
      <c r="I630" s="304">
        <f t="shared" ca="1" si="274"/>
        <v>106.789074090662</v>
      </c>
      <c r="J630" s="306">
        <f t="shared" ca="1" si="275"/>
        <v>737.71243752511418</v>
      </c>
      <c r="K630" s="307">
        <f t="shared" ca="1" si="276"/>
        <v>-4.7937494041091631</v>
      </c>
      <c r="L630" s="304">
        <f t="shared" ca="1" si="261"/>
        <v>737.72801255787681</v>
      </c>
      <c r="M630" s="306">
        <f t="shared" ca="1" si="277"/>
        <v>-1.4832262271459136</v>
      </c>
      <c r="N630" s="304">
        <f t="shared" ca="1" si="278"/>
        <v>-84.982602878573218</v>
      </c>
      <c r="P630" s="310">
        <f t="shared" ca="1" si="279"/>
        <v>23</v>
      </c>
      <c r="Q630" s="304">
        <f t="shared" ca="1" si="280"/>
        <v>0</v>
      </c>
      <c r="R630" s="306">
        <f t="shared" ca="1" si="281"/>
        <v>0</v>
      </c>
      <c r="S630" s="307">
        <f t="shared" ca="1" si="282"/>
        <v>5.083000000000002</v>
      </c>
      <c r="T630" s="304">
        <f t="shared" ca="1" si="262"/>
        <v>49.86423000000002</v>
      </c>
      <c r="U630" s="311">
        <f t="shared" ca="1" si="263"/>
        <v>0</v>
      </c>
      <c r="V630" s="306">
        <f t="shared" ca="1" si="264"/>
        <v>1.2255873750884527</v>
      </c>
      <c r="W630" s="304">
        <f t="shared" ca="1" si="265"/>
        <v>42.914233416609264</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1.3297413482848039</v>
      </c>
      <c r="AH630" s="304">
        <f t="shared" ca="1" si="289"/>
        <v>-8.4426678911650548</v>
      </c>
    </row>
    <row r="631" spans="1:34" x14ac:dyDescent="0.2">
      <c r="A631" s="347">
        <f t="shared" ca="1" si="267"/>
        <v>1E-4</v>
      </c>
      <c r="B631" s="304">
        <f t="shared" ca="1" si="268"/>
        <v>33.524800000001008</v>
      </c>
      <c r="D631" s="306">
        <f t="shared" ca="1" si="269"/>
        <v>-0.73838333307920578</v>
      </c>
      <c r="E631" s="307">
        <f t="shared" ca="1" si="270"/>
        <v>-1.3996529290464856</v>
      </c>
      <c r="F631" s="304">
        <f t="shared" ca="1" si="271"/>
        <v>1.5824785206623071</v>
      </c>
      <c r="G631" s="306">
        <f t="shared" ca="1" si="272"/>
        <v>9.3395085338144384</v>
      </c>
      <c r="H631" s="307">
        <f t="shared" ca="1" si="273"/>
        <v>-106.38001844921844</v>
      </c>
      <c r="I631" s="304">
        <f t="shared" ca="1" si="274"/>
        <v>106.7892070618995</v>
      </c>
      <c r="J631" s="306">
        <f t="shared" ca="1" si="275"/>
        <v>737.71243752511418</v>
      </c>
      <c r="K631" s="307">
        <f t="shared" ca="1" si="276"/>
        <v>-4.8043873989558206</v>
      </c>
      <c r="L631" s="304">
        <f t="shared" ca="1" si="261"/>
        <v>737.72808176015951</v>
      </c>
      <c r="M631" s="306">
        <f t="shared" ca="1" si="277"/>
        <v>-1.4832270305652526</v>
      </c>
      <c r="N631" s="304">
        <f t="shared" ca="1" si="278"/>
        <v>-84.98264891111053</v>
      </c>
      <c r="P631" s="310">
        <f t="shared" ca="1" si="279"/>
        <v>23</v>
      </c>
      <c r="Q631" s="304">
        <f t="shared" ca="1" si="280"/>
        <v>0</v>
      </c>
      <c r="R631" s="306">
        <f t="shared" ca="1" si="281"/>
        <v>0</v>
      </c>
      <c r="S631" s="307">
        <f t="shared" ca="1" si="282"/>
        <v>5.083000000000002</v>
      </c>
      <c r="T631" s="304">
        <f t="shared" ca="1" si="262"/>
        <v>49.86423000000002</v>
      </c>
      <c r="U631" s="311">
        <f t="shared" ca="1" si="263"/>
        <v>0</v>
      </c>
      <c r="V631" s="306">
        <f t="shared" ca="1" si="264"/>
        <v>1.2255886788684389</v>
      </c>
      <c r="W631" s="304">
        <f t="shared" ca="1" si="265"/>
        <v>42.914385940539276</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1.329712030554429</v>
      </c>
      <c r="AH631" s="304">
        <f t="shared" ca="1" si="289"/>
        <v>-8.4426978982115379</v>
      </c>
    </row>
    <row r="632" spans="1:34" x14ac:dyDescent="0.2">
      <c r="A632" s="347">
        <f t="shared" ca="1" si="267"/>
        <v>1E-4</v>
      </c>
      <c r="B632" s="304">
        <f t="shared" ca="1" si="268"/>
        <v>33.524900000001011</v>
      </c>
      <c r="D632" s="306">
        <f t="shared" ca="1" si="269"/>
        <v>-0.73837920034987792</v>
      </c>
      <c r="E632" s="307">
        <f t="shared" ca="1" si="270"/>
        <v>-1.3996224441203733</v>
      </c>
      <c r="F632" s="304">
        <f t="shared" ca="1" si="271"/>
        <v>1.5824496294020902</v>
      </c>
      <c r="G632" s="306">
        <f t="shared" ca="1" si="272"/>
        <v>9.3394346958944041</v>
      </c>
      <c r="H632" s="307">
        <f t="shared" ca="1" si="273"/>
        <v>-106.38015841146286</v>
      </c>
      <c r="I632" s="304">
        <f t="shared" ca="1" si="274"/>
        <v>106.78934003020531</v>
      </c>
      <c r="J632" s="306">
        <f t="shared" ca="1" si="275"/>
        <v>737.71243752511418</v>
      </c>
      <c r="K632" s="307">
        <f t="shared" ca="1" si="276"/>
        <v>-4.8150254077988546</v>
      </c>
      <c r="L632" s="304">
        <f t="shared" ca="1" si="261"/>
        <v>737.72815111592649</v>
      </c>
      <c r="M632" s="306">
        <f t="shared" ca="1" si="277"/>
        <v>-1.483227833976239</v>
      </c>
      <c r="N632" s="304">
        <f t="shared" ca="1" si="278"/>
        <v>-84.982694943169264</v>
      </c>
      <c r="P632" s="310">
        <f t="shared" ca="1" si="279"/>
        <v>23</v>
      </c>
      <c r="Q632" s="304">
        <f t="shared" ca="1" si="280"/>
        <v>0</v>
      </c>
      <c r="R632" s="306">
        <f t="shared" ca="1" si="281"/>
        <v>0</v>
      </c>
      <c r="S632" s="307">
        <f t="shared" ca="1" si="282"/>
        <v>5.083000000000002</v>
      </c>
      <c r="T632" s="304">
        <f t="shared" ca="1" si="262"/>
        <v>49.86423000000002</v>
      </c>
      <c r="U632" s="311">
        <f t="shared" ca="1" si="263"/>
        <v>0</v>
      </c>
      <c r="V632" s="306">
        <f t="shared" ca="1" si="264"/>
        <v>1.2255899826515284</v>
      </c>
      <c r="W632" s="304">
        <f t="shared" ca="1" si="265"/>
        <v>42.914538462582129</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1.3296827131818656</v>
      </c>
      <c r="AH632" s="304">
        <f t="shared" ca="1" si="289"/>
        <v>-8.4427279048867323</v>
      </c>
    </row>
    <row r="633" spans="1:34" x14ac:dyDescent="0.2">
      <c r="A633" s="347">
        <f t="shared" ca="1" si="267"/>
        <v>1E-4</v>
      </c>
      <c r="B633" s="304">
        <f t="shared" ca="1" si="268"/>
        <v>33.525000000001015</v>
      </c>
      <c r="D633" s="306">
        <f t="shared" ca="1" si="269"/>
        <v>-0.73837506760982152</v>
      </c>
      <c r="E633" s="307">
        <f t="shared" ca="1" si="270"/>
        <v>-1.3995919595714845</v>
      </c>
      <c r="F633" s="304">
        <f t="shared" ca="1" si="271"/>
        <v>1.5824207385410989</v>
      </c>
      <c r="G633" s="306">
        <f t="shared" ca="1" si="272"/>
        <v>9.3393608583876428</v>
      </c>
      <c r="H633" s="307">
        <f t="shared" ca="1" si="273"/>
        <v>-106.38029837065882</v>
      </c>
      <c r="I633" s="304">
        <f t="shared" ca="1" si="274"/>
        <v>106.78947299557939</v>
      </c>
      <c r="J633" s="306">
        <f t="shared" ca="1" si="275"/>
        <v>737.71243752511418</v>
      </c>
      <c r="K633" s="307">
        <f t="shared" ca="1" si="276"/>
        <v>-4.8256634306379604</v>
      </c>
      <c r="L633" s="304">
        <f t="shared" ca="1" si="261"/>
        <v>737.72822062517787</v>
      </c>
      <c r="M633" s="306">
        <f t="shared" ca="1" si="277"/>
        <v>-1.4832286373788732</v>
      </c>
      <c r="N633" s="304">
        <f t="shared" ca="1" si="278"/>
        <v>-84.982740974749461</v>
      </c>
      <c r="P633" s="310">
        <f t="shared" ca="1" si="279"/>
        <v>23</v>
      </c>
      <c r="Q633" s="304">
        <f t="shared" ca="1" si="280"/>
        <v>0</v>
      </c>
      <c r="R633" s="306">
        <f t="shared" ca="1" si="281"/>
        <v>0</v>
      </c>
      <c r="S633" s="307">
        <f t="shared" ca="1" si="282"/>
        <v>5.083000000000002</v>
      </c>
      <c r="T633" s="304">
        <f t="shared" ca="1" si="262"/>
        <v>49.86423000000002</v>
      </c>
      <c r="U633" s="311">
        <f t="shared" ca="1" si="263"/>
        <v>0</v>
      </c>
      <c r="V633" s="306">
        <f t="shared" ca="1" si="264"/>
        <v>1.2255912864377201</v>
      </c>
      <c r="W633" s="304">
        <f t="shared" ca="1" si="265"/>
        <v>42.914690982737753</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1.3296533961670995</v>
      </c>
      <c r="AH633" s="304">
        <f t="shared" ca="1" si="289"/>
        <v>-8.4427579111906574</v>
      </c>
    </row>
    <row r="634" spans="1:34" x14ac:dyDescent="0.2">
      <c r="A634" s="347">
        <f t="shared" ca="1" si="267"/>
        <v>1E-4</v>
      </c>
      <c r="B634" s="304">
        <f t="shared" ca="1" si="268"/>
        <v>33.525100000001018</v>
      </c>
      <c r="D634" s="306">
        <f t="shared" ca="1" si="269"/>
        <v>-0.73837093485903349</v>
      </c>
      <c r="E634" s="307">
        <f t="shared" ca="1" si="270"/>
        <v>-1.3995614753998353</v>
      </c>
      <c r="F634" s="304">
        <f t="shared" ca="1" si="271"/>
        <v>1.5823918480793457</v>
      </c>
      <c r="G634" s="306">
        <f t="shared" ca="1" si="272"/>
        <v>9.3392870212941563</v>
      </c>
      <c r="H634" s="307">
        <f t="shared" ca="1" si="273"/>
        <v>-106.38043832680636</v>
      </c>
      <c r="I634" s="304">
        <f t="shared" ca="1" si="274"/>
        <v>106.7896059580218</v>
      </c>
      <c r="J634" s="306">
        <f t="shared" ca="1" si="275"/>
        <v>737.71243752511418</v>
      </c>
      <c r="K634" s="307">
        <f t="shared" ca="1" si="276"/>
        <v>-4.8363014674728335</v>
      </c>
      <c r="L634" s="304">
        <f t="shared" ca="1" si="261"/>
        <v>737.72829028791466</v>
      </c>
      <c r="M634" s="306">
        <f t="shared" ca="1" si="277"/>
        <v>-1.483229440773155</v>
      </c>
      <c r="N634" s="304">
        <f t="shared" ca="1" si="278"/>
        <v>-84.98278700585108</v>
      </c>
      <c r="P634" s="310">
        <f t="shared" ca="1" si="279"/>
        <v>23</v>
      </c>
      <c r="Q634" s="304">
        <f t="shared" ca="1" si="280"/>
        <v>0</v>
      </c>
      <c r="R634" s="306">
        <f t="shared" ca="1" si="281"/>
        <v>0</v>
      </c>
      <c r="S634" s="307">
        <f t="shared" ca="1" si="282"/>
        <v>5.083000000000002</v>
      </c>
      <c r="T634" s="304">
        <f t="shared" ca="1" si="262"/>
        <v>49.86423000000002</v>
      </c>
      <c r="U634" s="311">
        <f t="shared" ca="1" si="263"/>
        <v>0</v>
      </c>
      <c r="V634" s="306">
        <f t="shared" ca="1" si="264"/>
        <v>1.2255925902270148</v>
      </c>
      <c r="W634" s="304">
        <f t="shared" ca="1" si="265"/>
        <v>42.914843501006203</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1.3296240795101415</v>
      </c>
      <c r="AH634" s="304">
        <f t="shared" ca="1" si="289"/>
        <v>-8.4427879171233009</v>
      </c>
    </row>
    <row r="635" spans="1:34" x14ac:dyDescent="0.2">
      <c r="A635" s="347">
        <f t="shared" ca="1" si="267"/>
        <v>1E-4</v>
      </c>
      <c r="B635" s="304">
        <f t="shared" ca="1" si="268"/>
        <v>33.525200000001021</v>
      </c>
      <c r="D635" s="306">
        <f t="shared" ca="1" si="269"/>
        <v>-0.73836680209751804</v>
      </c>
      <c r="E635" s="307">
        <f t="shared" ca="1" si="270"/>
        <v>-1.3995309916054151</v>
      </c>
      <c r="F635" s="304">
        <f t="shared" ca="1" si="271"/>
        <v>1.5823629580168235</v>
      </c>
      <c r="G635" s="306">
        <f t="shared" ca="1" si="272"/>
        <v>9.3392131846139463</v>
      </c>
      <c r="H635" s="307">
        <f t="shared" ca="1" si="273"/>
        <v>-106.38057827990552</v>
      </c>
      <c r="I635" s="304">
        <f t="shared" ca="1" si="274"/>
        <v>106.78973891753259</v>
      </c>
      <c r="J635" s="306">
        <f t="shared" ca="1" si="275"/>
        <v>737.71243752511418</v>
      </c>
      <c r="K635" s="307">
        <f t="shared" ca="1" si="276"/>
        <v>-4.8469395183031692</v>
      </c>
      <c r="L635" s="304">
        <f t="shared" ca="1" si="261"/>
        <v>737.72836010413721</v>
      </c>
      <c r="M635" s="306">
        <f t="shared" ca="1" si="277"/>
        <v>-1.4832302441590846</v>
      </c>
      <c r="N635" s="304">
        <f t="shared" ca="1" si="278"/>
        <v>-84.982833036474162</v>
      </c>
      <c r="P635" s="310">
        <f t="shared" ca="1" si="279"/>
        <v>23</v>
      </c>
      <c r="Q635" s="304">
        <f t="shared" ca="1" si="280"/>
        <v>0</v>
      </c>
      <c r="R635" s="306">
        <f t="shared" ca="1" si="281"/>
        <v>0</v>
      </c>
      <c r="S635" s="307">
        <f t="shared" ca="1" si="282"/>
        <v>5.083000000000002</v>
      </c>
      <c r="T635" s="304">
        <f t="shared" ca="1" si="262"/>
        <v>49.86423000000002</v>
      </c>
      <c r="U635" s="311">
        <f t="shared" ca="1" si="263"/>
        <v>0</v>
      </c>
      <c r="V635" s="306">
        <f t="shared" ca="1" si="264"/>
        <v>1.2255938940194115</v>
      </c>
      <c r="W635" s="304">
        <f t="shared" ca="1" si="265"/>
        <v>42.914996017387466</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1.3295947632109826</v>
      </c>
      <c r="AH635" s="304">
        <f t="shared" ca="1" si="289"/>
        <v>-8.4428179226846716</v>
      </c>
    </row>
    <row r="636" spans="1:34" x14ac:dyDescent="0.2">
      <c r="A636" s="347">
        <f t="shared" ca="1" si="267"/>
        <v>1E-4</v>
      </c>
      <c r="B636" s="304">
        <f t="shared" ca="1" si="268"/>
        <v>33.525300000001025</v>
      </c>
      <c r="D636" s="306">
        <f t="shared" ca="1" si="269"/>
        <v>-0.73836266932527495</v>
      </c>
      <c r="E636" s="307">
        <f t="shared" ca="1" si="270"/>
        <v>-1.3995005081882237</v>
      </c>
      <c r="F636" s="304">
        <f t="shared" ca="1" si="271"/>
        <v>1.5823340683535325</v>
      </c>
      <c r="G636" s="306">
        <f t="shared" ca="1" si="272"/>
        <v>9.3391393483470146</v>
      </c>
      <c r="H636" s="307">
        <f t="shared" ca="1" si="273"/>
        <v>-106.38071822995634</v>
      </c>
      <c r="I636" s="304">
        <f t="shared" ca="1" si="274"/>
        <v>106.78987187411178</v>
      </c>
      <c r="J636" s="306">
        <f t="shared" ca="1" si="275"/>
        <v>737.71243752511418</v>
      </c>
      <c r="K636" s="307">
        <f t="shared" ca="1" si="276"/>
        <v>-4.8575775831286618</v>
      </c>
      <c r="L636" s="304">
        <f t="shared" ca="1" si="261"/>
        <v>737.72843007384608</v>
      </c>
      <c r="M636" s="306">
        <f t="shared" ca="1" si="277"/>
        <v>-1.4832310475366621</v>
      </c>
      <c r="N636" s="304">
        <f t="shared" ca="1" si="278"/>
        <v>-84.982879066618722</v>
      </c>
      <c r="P636" s="310">
        <f t="shared" ca="1" si="279"/>
        <v>23</v>
      </c>
      <c r="Q636" s="304">
        <f t="shared" ca="1" si="280"/>
        <v>0</v>
      </c>
      <c r="R636" s="306">
        <f t="shared" ca="1" si="281"/>
        <v>0</v>
      </c>
      <c r="S636" s="307">
        <f t="shared" ca="1" si="282"/>
        <v>5.083000000000002</v>
      </c>
      <c r="T636" s="304">
        <f t="shared" ca="1" si="262"/>
        <v>49.86423000000002</v>
      </c>
      <c r="U636" s="311">
        <f t="shared" ca="1" si="263"/>
        <v>0</v>
      </c>
      <c r="V636" s="306">
        <f t="shared" ca="1" si="264"/>
        <v>1.2255951978149118</v>
      </c>
      <c r="W636" s="304">
        <f t="shared" ca="1" si="265"/>
        <v>42.915148531881613</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1.3295654472696246</v>
      </c>
      <c r="AH636" s="304">
        <f t="shared" ca="1" si="289"/>
        <v>-8.4428479278747695</v>
      </c>
    </row>
    <row r="637" spans="1:34" x14ac:dyDescent="0.2">
      <c r="A637" s="347">
        <f t="shared" ca="1" si="267"/>
        <v>1E-4</v>
      </c>
      <c r="B637" s="304">
        <f t="shared" ca="1" si="268"/>
        <v>33.525400000001028</v>
      </c>
      <c r="D637" s="306">
        <f t="shared" ca="1" si="269"/>
        <v>-0.73835853654230521</v>
      </c>
      <c r="E637" s="307">
        <f t="shared" ca="1" si="270"/>
        <v>-1.3994700251482524</v>
      </c>
      <c r="F637" s="304">
        <f t="shared" ca="1" si="271"/>
        <v>1.5823051790894653</v>
      </c>
      <c r="G637" s="306">
        <f t="shared" ca="1" si="272"/>
        <v>9.3390655124933613</v>
      </c>
      <c r="H637" s="307">
        <f t="shared" ca="1" si="273"/>
        <v>-106.38085817695885</v>
      </c>
      <c r="I637" s="304">
        <f t="shared" ca="1" si="274"/>
        <v>106.7900048277594</v>
      </c>
      <c r="J637" s="306">
        <f t="shared" ca="1" si="275"/>
        <v>737.71243752511418</v>
      </c>
      <c r="K637" s="307">
        <f t="shared" ca="1" si="276"/>
        <v>-4.8682156619490078</v>
      </c>
      <c r="L637" s="304">
        <f t="shared" ca="1" si="261"/>
        <v>737.72850019704185</v>
      </c>
      <c r="M637" s="306">
        <f t="shared" ca="1" si="277"/>
        <v>-1.4832318509058875</v>
      </c>
      <c r="N637" s="304">
        <f t="shared" ca="1" si="278"/>
        <v>-84.982925096284717</v>
      </c>
      <c r="P637" s="310">
        <f t="shared" ca="1" si="279"/>
        <v>23</v>
      </c>
      <c r="Q637" s="304">
        <f t="shared" ca="1" si="280"/>
        <v>0</v>
      </c>
      <c r="R637" s="306">
        <f t="shared" ca="1" si="281"/>
        <v>0</v>
      </c>
      <c r="S637" s="307">
        <f t="shared" ca="1" si="282"/>
        <v>5.083000000000002</v>
      </c>
      <c r="T637" s="304">
        <f t="shared" ca="1" si="262"/>
        <v>49.86423000000002</v>
      </c>
      <c r="U637" s="311">
        <f t="shared" ca="1" si="263"/>
        <v>0</v>
      </c>
      <c r="V637" s="306">
        <f t="shared" ca="1" si="264"/>
        <v>1.225596501613514</v>
      </c>
      <c r="W637" s="304">
        <f t="shared" ca="1" si="265"/>
        <v>42.915301044488572</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1.3295361316860532</v>
      </c>
      <c r="AH637" s="304">
        <f t="shared" ca="1" si="289"/>
        <v>-8.4428779326936052</v>
      </c>
    </row>
    <row r="638" spans="1:34" x14ac:dyDescent="0.2">
      <c r="A638" s="347">
        <f t="shared" ca="1" si="267"/>
        <v>1E-4</v>
      </c>
      <c r="B638" s="304">
        <f t="shared" ca="1" si="268"/>
        <v>33.525500000001031</v>
      </c>
      <c r="D638" s="306">
        <f t="shared" ca="1" si="269"/>
        <v>-0.73835440374861105</v>
      </c>
      <c r="E638" s="307">
        <f t="shared" ca="1" si="270"/>
        <v>-1.3994395424855099</v>
      </c>
      <c r="F638" s="304">
        <f t="shared" ca="1" si="271"/>
        <v>1.582276290224631</v>
      </c>
      <c r="G638" s="306">
        <f t="shared" ca="1" si="272"/>
        <v>9.3389916770529862</v>
      </c>
      <c r="H638" s="307">
        <f t="shared" ca="1" si="273"/>
        <v>-106.38099812091311</v>
      </c>
      <c r="I638" s="304">
        <f t="shared" ca="1" si="274"/>
        <v>106.79013777847551</v>
      </c>
      <c r="J638" s="306">
        <f t="shared" ca="1" si="275"/>
        <v>737.71243752511418</v>
      </c>
      <c r="K638" s="307">
        <f t="shared" ca="1" si="276"/>
        <v>-4.8788537547639015</v>
      </c>
      <c r="L638" s="304">
        <f t="shared" ca="1" si="261"/>
        <v>737.72857047372497</v>
      </c>
      <c r="M638" s="306">
        <f t="shared" ca="1" si="277"/>
        <v>-1.4832326542667613</v>
      </c>
      <c r="N638" s="304">
        <f t="shared" ca="1" si="278"/>
        <v>-84.982971125472218</v>
      </c>
      <c r="P638" s="310">
        <f t="shared" ca="1" si="279"/>
        <v>23</v>
      </c>
      <c r="Q638" s="304">
        <f t="shared" ca="1" si="280"/>
        <v>0</v>
      </c>
      <c r="R638" s="306">
        <f t="shared" ca="1" si="281"/>
        <v>0</v>
      </c>
      <c r="S638" s="307">
        <f t="shared" ca="1" si="282"/>
        <v>5.083000000000002</v>
      </c>
      <c r="T638" s="304">
        <f t="shared" ca="1" si="262"/>
        <v>49.86423000000002</v>
      </c>
      <c r="U638" s="311">
        <f t="shared" ca="1" si="263"/>
        <v>0</v>
      </c>
      <c r="V638" s="306">
        <f t="shared" ca="1" si="264"/>
        <v>1.2255978054152181</v>
      </c>
      <c r="W638" s="304">
        <f t="shared" ca="1" si="265"/>
        <v>42.915453555208387</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1.3295068164602846</v>
      </c>
      <c r="AH638" s="304">
        <f t="shared" ca="1" si="289"/>
        <v>-8.4429079371411682</v>
      </c>
    </row>
    <row r="639" spans="1:34" x14ac:dyDescent="0.2">
      <c r="A639" s="347">
        <f t="shared" ca="1" si="267"/>
        <v>1E-4</v>
      </c>
      <c r="B639" s="304">
        <f t="shared" ca="1" si="268"/>
        <v>33.525600000001035</v>
      </c>
      <c r="D639" s="306">
        <f t="shared" ca="1" si="269"/>
        <v>-0.73835027094418915</v>
      </c>
      <c r="E639" s="307">
        <f t="shared" ca="1" si="270"/>
        <v>-1.3994090601999893</v>
      </c>
      <c r="F639" s="304">
        <f t="shared" ca="1" si="271"/>
        <v>1.5822474017590216</v>
      </c>
      <c r="G639" s="306">
        <f t="shared" ca="1" si="272"/>
        <v>9.3389178420258911</v>
      </c>
      <c r="H639" s="307">
        <f t="shared" ca="1" si="273"/>
        <v>-106.38113806181913</v>
      </c>
      <c r="I639" s="304">
        <f t="shared" ca="1" si="274"/>
        <v>106.79027072626013</v>
      </c>
      <c r="J639" s="306">
        <f t="shared" ca="1" si="275"/>
        <v>737.71243752511418</v>
      </c>
      <c r="K639" s="307">
        <f t="shared" ca="1" si="276"/>
        <v>-4.8894918615730383</v>
      </c>
      <c r="L639" s="304">
        <f t="shared" ca="1" si="261"/>
        <v>737.72864090389612</v>
      </c>
      <c r="M639" s="306">
        <f t="shared" ca="1" si="277"/>
        <v>-1.4832334576192832</v>
      </c>
      <c r="N639" s="304">
        <f t="shared" ca="1" si="278"/>
        <v>-84.983017154181184</v>
      </c>
      <c r="P639" s="310">
        <f t="shared" ca="1" si="279"/>
        <v>23</v>
      </c>
      <c r="Q639" s="304">
        <f t="shared" ca="1" si="280"/>
        <v>0</v>
      </c>
      <c r="R639" s="306">
        <f t="shared" ca="1" si="281"/>
        <v>0</v>
      </c>
      <c r="S639" s="307">
        <f t="shared" ca="1" si="282"/>
        <v>5.083000000000002</v>
      </c>
      <c r="T639" s="304">
        <f t="shared" ca="1" si="262"/>
        <v>49.86423000000002</v>
      </c>
      <c r="U639" s="311">
        <f t="shared" ca="1" si="263"/>
        <v>0</v>
      </c>
      <c r="V639" s="306">
        <f t="shared" ca="1" si="264"/>
        <v>1.2255991092200258</v>
      </c>
      <c r="W639" s="304">
        <f t="shared" ca="1" si="265"/>
        <v>42.915606064041114</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1.3294775015923115</v>
      </c>
      <c r="AH639" s="304">
        <f t="shared" ca="1" si="289"/>
        <v>-8.4429379412174637</v>
      </c>
    </row>
    <row r="640" spans="1:34" x14ac:dyDescent="0.2">
      <c r="A640" s="347">
        <f t="shared" ca="1" si="267"/>
        <v>1E-4</v>
      </c>
      <c r="B640" s="304">
        <f t="shared" ca="1" si="268"/>
        <v>33.525700000001038</v>
      </c>
      <c r="D640" s="306">
        <f t="shared" ca="1" si="269"/>
        <v>-0.73834613812904626</v>
      </c>
      <c r="E640" s="307">
        <f t="shared" ca="1" si="270"/>
        <v>-1.3993785782916799</v>
      </c>
      <c r="F640" s="304">
        <f t="shared" ca="1" si="271"/>
        <v>1.5822185136926314</v>
      </c>
      <c r="G640" s="306">
        <f t="shared" ca="1" si="272"/>
        <v>9.338844007412078</v>
      </c>
      <c r="H640" s="307">
        <f t="shared" ca="1" si="273"/>
        <v>-106.38127799967695</v>
      </c>
      <c r="I640" s="304">
        <f t="shared" ca="1" si="274"/>
        <v>106.7904036711133</v>
      </c>
      <c r="J640" s="306">
        <f t="shared" ca="1" si="275"/>
        <v>737.71243752511418</v>
      </c>
      <c r="K640" s="307">
        <f t="shared" ca="1" si="276"/>
        <v>-4.9001299823761135</v>
      </c>
      <c r="L640" s="304">
        <f t="shared" ca="1" si="261"/>
        <v>737.72871148755598</v>
      </c>
      <c r="M640" s="306">
        <f t="shared" ca="1" si="277"/>
        <v>-1.4832342609634537</v>
      </c>
      <c r="N640" s="304">
        <f t="shared" ca="1" si="278"/>
        <v>-84.983063182411655</v>
      </c>
      <c r="P640" s="310">
        <f t="shared" ca="1" si="279"/>
        <v>23</v>
      </c>
      <c r="Q640" s="304">
        <f t="shared" ca="1" si="280"/>
        <v>0</v>
      </c>
      <c r="R640" s="306">
        <f t="shared" ca="1" si="281"/>
        <v>0</v>
      </c>
      <c r="S640" s="307">
        <f t="shared" ca="1" si="282"/>
        <v>5.083000000000002</v>
      </c>
      <c r="T640" s="304">
        <f t="shared" ca="1" si="262"/>
        <v>49.86423000000002</v>
      </c>
      <c r="U640" s="311">
        <f t="shared" ca="1" si="263"/>
        <v>0</v>
      </c>
      <c r="V640" s="306">
        <f t="shared" ca="1" si="264"/>
        <v>1.2256004130279352</v>
      </c>
      <c r="W640" s="304">
        <f t="shared" ca="1" si="265"/>
        <v>42.915758570986711</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1.329448187082118</v>
      </c>
      <c r="AH640" s="304">
        <f t="shared" ca="1" si="289"/>
        <v>-8.4429679449225059</v>
      </c>
    </row>
    <row r="641" spans="1:34" x14ac:dyDescent="0.2">
      <c r="A641" s="347">
        <f t="shared" ca="1" si="267"/>
        <v>1E-4</v>
      </c>
      <c r="B641" s="304">
        <f t="shared" ca="1" si="268"/>
        <v>33.525800000001041</v>
      </c>
      <c r="D641" s="306">
        <f t="shared" ca="1" si="269"/>
        <v>-0.7383420053031774</v>
      </c>
      <c r="E641" s="307">
        <f t="shared" ca="1" si="270"/>
        <v>-1.3993480967605905</v>
      </c>
      <c r="F641" s="304">
        <f t="shared" ca="1" si="271"/>
        <v>1.582189626025466</v>
      </c>
      <c r="G641" s="306">
        <f t="shared" ca="1" si="272"/>
        <v>9.3387701732115485</v>
      </c>
      <c r="H641" s="307">
        <f t="shared" ca="1" si="273"/>
        <v>-106.38141793448663</v>
      </c>
      <c r="I641" s="304">
        <f t="shared" ca="1" si="274"/>
        <v>106.79053661303506</v>
      </c>
      <c r="J641" s="306">
        <f t="shared" ca="1" si="275"/>
        <v>737.71243752511418</v>
      </c>
      <c r="K641" s="307">
        <f t="shared" ca="1" si="276"/>
        <v>-4.9107681171728217</v>
      </c>
      <c r="L641" s="304">
        <f t="shared" ca="1" si="261"/>
        <v>737.7287822247049</v>
      </c>
      <c r="M641" s="306">
        <f t="shared" ca="1" si="277"/>
        <v>-1.4832350642992724</v>
      </c>
      <c r="N641" s="304">
        <f t="shared" ca="1" si="278"/>
        <v>-84.98310921016359</v>
      </c>
      <c r="P641" s="310">
        <f t="shared" ca="1" si="279"/>
        <v>23</v>
      </c>
      <c r="Q641" s="304">
        <f t="shared" ca="1" si="280"/>
        <v>0</v>
      </c>
      <c r="R641" s="306">
        <f t="shared" ca="1" si="281"/>
        <v>0</v>
      </c>
      <c r="S641" s="307">
        <f t="shared" ca="1" si="282"/>
        <v>5.083000000000002</v>
      </c>
      <c r="T641" s="304">
        <f t="shared" ca="1" si="262"/>
        <v>49.86423000000002</v>
      </c>
      <c r="U641" s="311">
        <f t="shared" ca="1" si="263"/>
        <v>0</v>
      </c>
      <c r="V641" s="306">
        <f t="shared" ca="1" si="264"/>
        <v>1.2256017168389473</v>
      </c>
      <c r="W641" s="304">
        <f t="shared" ca="1" si="265"/>
        <v>42.915911076045226</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1.3294188729297183</v>
      </c>
      <c r="AH641" s="304">
        <f t="shared" ca="1" si="289"/>
        <v>-8.4429979482562842</v>
      </c>
    </row>
    <row r="642" spans="1:34" x14ac:dyDescent="0.2">
      <c r="A642" s="347">
        <f t="shared" ca="1" si="267"/>
        <v>1E-4</v>
      </c>
      <c r="B642" s="304">
        <f t="shared" ca="1" si="268"/>
        <v>33.525900000001045</v>
      </c>
      <c r="D642" s="306">
        <f t="shared" ca="1" si="269"/>
        <v>-0.73833787246658866</v>
      </c>
      <c r="E642" s="307">
        <f t="shared" ca="1" si="270"/>
        <v>-1.3993176156067104</v>
      </c>
      <c r="F642" s="304">
        <f t="shared" ca="1" si="271"/>
        <v>1.5821607387575189</v>
      </c>
      <c r="G642" s="306">
        <f t="shared" ca="1" si="272"/>
        <v>9.3386963394243026</v>
      </c>
      <c r="H642" s="307">
        <f t="shared" ca="1" si="273"/>
        <v>-106.3815578662482</v>
      </c>
      <c r="I642" s="304">
        <f t="shared" ca="1" si="274"/>
        <v>106.79066955202543</v>
      </c>
      <c r="J642" s="306">
        <f t="shared" ca="1" si="275"/>
        <v>737.71243752511418</v>
      </c>
      <c r="K642" s="307">
        <f t="shared" ca="1" si="276"/>
        <v>-4.9214062659628581</v>
      </c>
      <c r="L642" s="304">
        <f t="shared" ca="1" si="261"/>
        <v>737.72885311534355</v>
      </c>
      <c r="M642" s="306">
        <f t="shared" ca="1" si="277"/>
        <v>-1.4832358676267399</v>
      </c>
      <c r="N642" s="304">
        <f t="shared" ca="1" si="278"/>
        <v>-84.983155237437046</v>
      </c>
      <c r="P642" s="310">
        <f t="shared" ca="1" si="279"/>
        <v>23</v>
      </c>
      <c r="Q642" s="304">
        <f t="shared" ca="1" si="280"/>
        <v>0</v>
      </c>
      <c r="R642" s="306">
        <f t="shared" ca="1" si="281"/>
        <v>0</v>
      </c>
      <c r="S642" s="307">
        <f t="shared" ca="1" si="282"/>
        <v>5.083000000000002</v>
      </c>
      <c r="T642" s="304">
        <f t="shared" ca="1" si="262"/>
        <v>49.86423000000002</v>
      </c>
      <c r="U642" s="311">
        <f t="shared" ca="1" si="263"/>
        <v>0</v>
      </c>
      <c r="V642" s="306">
        <f t="shared" ca="1" si="264"/>
        <v>1.2256030206530617</v>
      </c>
      <c r="W642" s="304">
        <f t="shared" ca="1" si="265"/>
        <v>42.916063579216654</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1.3293895591350982</v>
      </c>
      <c r="AH642" s="304">
        <f t="shared" ca="1" si="289"/>
        <v>-8.4430279512188093</v>
      </c>
    </row>
    <row r="643" spans="1:34" x14ac:dyDescent="0.2">
      <c r="A643" s="347">
        <f t="shared" ca="1" si="267"/>
        <v>1E-4</v>
      </c>
      <c r="B643" s="304">
        <f t="shared" ca="1" si="268"/>
        <v>33.526000000001048</v>
      </c>
      <c r="D643" s="306">
        <f t="shared" ca="1" si="269"/>
        <v>-0.73833373961927817</v>
      </c>
      <c r="E643" s="307">
        <f t="shared" ca="1" si="270"/>
        <v>-1.3992871348300415</v>
      </c>
      <c r="F643" s="304">
        <f t="shared" ca="1" si="271"/>
        <v>1.5821318518887908</v>
      </c>
      <c r="G643" s="306">
        <f t="shared" ca="1" si="272"/>
        <v>9.3386225060503403</v>
      </c>
      <c r="H643" s="307">
        <f t="shared" ca="1" si="273"/>
        <v>-106.38169779496168</v>
      </c>
      <c r="I643" s="304">
        <f t="shared" ca="1" si="274"/>
        <v>106.79080248808445</v>
      </c>
      <c r="J643" s="306">
        <f t="shared" ca="1" si="275"/>
        <v>737.71243752511418</v>
      </c>
      <c r="K643" s="307">
        <f t="shared" ca="1" si="276"/>
        <v>-4.9320444287459182</v>
      </c>
      <c r="L643" s="304">
        <f t="shared" ca="1" si="261"/>
        <v>737.7289241594724</v>
      </c>
      <c r="M643" s="306">
        <f t="shared" ca="1" si="277"/>
        <v>-1.4832366709458562</v>
      </c>
      <c r="N643" s="304">
        <f t="shared" ca="1" si="278"/>
        <v>-84.983201264232008</v>
      </c>
      <c r="P643" s="310">
        <f t="shared" ca="1" si="279"/>
        <v>23</v>
      </c>
      <c r="Q643" s="304">
        <f t="shared" ca="1" si="280"/>
        <v>0</v>
      </c>
      <c r="R643" s="306">
        <f t="shared" ca="1" si="281"/>
        <v>0</v>
      </c>
      <c r="S643" s="307">
        <f t="shared" ca="1" si="282"/>
        <v>5.083000000000002</v>
      </c>
      <c r="T643" s="304">
        <f t="shared" ca="1" si="262"/>
        <v>49.86423000000002</v>
      </c>
      <c r="U643" s="311">
        <f t="shared" ca="1" si="263"/>
        <v>0</v>
      </c>
      <c r="V643" s="306">
        <f t="shared" ca="1" si="264"/>
        <v>1.2256043244702781</v>
      </c>
      <c r="W643" s="304">
        <f t="shared" ca="1" si="265"/>
        <v>42.91621608050098</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1.3293602456982647</v>
      </c>
      <c r="AH643" s="304">
        <f t="shared" ca="1" si="289"/>
        <v>-8.4430579538100794</v>
      </c>
    </row>
    <row r="644" spans="1:34" x14ac:dyDescent="0.2">
      <c r="A644" s="347">
        <f t="shared" ca="1" si="267"/>
        <v>1E-4</v>
      </c>
      <c r="B644" s="304">
        <f t="shared" ca="1" si="268"/>
        <v>33.526100000001051</v>
      </c>
      <c r="D644" s="306">
        <f t="shared" ca="1" si="269"/>
        <v>-0.73832960676124537</v>
      </c>
      <c r="E644" s="307">
        <f t="shared" ca="1" si="270"/>
        <v>-1.3992566544305856</v>
      </c>
      <c r="F644" s="304">
        <f t="shared" ca="1" si="271"/>
        <v>1.5821029654192835</v>
      </c>
      <c r="G644" s="306">
        <f t="shared" ca="1" si="272"/>
        <v>9.3385486730896634</v>
      </c>
      <c r="H644" s="307">
        <f t="shared" ca="1" si="273"/>
        <v>-106.38183772062712</v>
      </c>
      <c r="I644" s="304">
        <f t="shared" ca="1" si="274"/>
        <v>106.79093542121217</v>
      </c>
      <c r="J644" s="306">
        <f t="shared" ca="1" si="275"/>
        <v>737.71243752511418</v>
      </c>
      <c r="K644" s="307">
        <f t="shared" ca="1" si="276"/>
        <v>-4.9426826055216972</v>
      </c>
      <c r="L644" s="304">
        <f t="shared" ref="L644:L707" ca="1" si="290">SQRT(pos_x^2+pos_z^2)</f>
        <v>737.72899535709212</v>
      </c>
      <c r="M644" s="306">
        <f t="shared" ca="1" si="277"/>
        <v>-1.4832374742566214</v>
      </c>
      <c r="N644" s="304">
        <f t="shared" ca="1" si="278"/>
        <v>-84.983247290548505</v>
      </c>
      <c r="P644" s="310">
        <f t="shared" ca="1" si="279"/>
        <v>23</v>
      </c>
      <c r="Q644" s="304">
        <f t="shared" ca="1" si="280"/>
        <v>0</v>
      </c>
      <c r="R644" s="306">
        <f t="shared" ca="1" si="281"/>
        <v>0</v>
      </c>
      <c r="S644" s="307">
        <f t="shared" ca="1" si="282"/>
        <v>5.083000000000002</v>
      </c>
      <c r="T644" s="304">
        <f t="shared" ref="T644:T707" ca="1" si="291">m*g</f>
        <v>49.86423000000002</v>
      </c>
      <c r="U644" s="311">
        <f t="shared" ref="U644:U707" ca="1" si="292">IF(pos_xz&lt;L_rampe,Poids*COS(Beta),0)</f>
        <v>0</v>
      </c>
      <c r="V644" s="306">
        <f t="shared" ref="V644:V707" ca="1" si="293">Rho_moyen*(20000-Alt_rampe-pos_z)/(20000+Alt_rampe+pos_z)</f>
        <v>1.2256056282905974</v>
      </c>
      <c r="W644" s="304">
        <f t="shared" ref="W644:W707" ca="1" si="294">1/2*Rho*Sref*Cx*vit_xz^2</f>
        <v>42.916368579898283</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1.3293309326192162</v>
      </c>
      <c r="AH644" s="304">
        <f t="shared" ca="1" si="289"/>
        <v>-8.4430879560300927</v>
      </c>
    </row>
    <row r="645" spans="1:34" x14ac:dyDescent="0.2">
      <c r="A645" s="347">
        <f t="shared" ref="A645:A708" ca="1" si="296">IF(B644+0.01&lt;=T_ini+ROUNDUP(Temps_fin_propu,0), 0.01, IF(K644&gt;0, 0.1, 0.0001))</f>
        <v>1E-4</v>
      </c>
      <c r="B645" s="304">
        <f t="shared" ref="B645:B708" ca="1" si="297">B644+pas</f>
        <v>33.526200000001054</v>
      </c>
      <c r="D645" s="306">
        <f t="shared" ref="D645:D708" ca="1" si="298">IF(AND(L644&lt;L_rampe,Poussee&lt;Poids*SIN(M644)),0,(-W644+Poussee)/m*COS(M644)-U644/m*SIN(M644))</f>
        <v>-0.73832547389249326</v>
      </c>
      <c r="E645" s="307">
        <f t="shared" ref="E645:E708" ca="1" si="299">IF(AND(L644&lt;L_rampe,Poussee&lt;Poids*SIN(M644)),0,(-W644+Poussee)/m*SIN(M644)+U644/m*COS(M644)-Poids/m)</f>
        <v>-1.3992261744083283</v>
      </c>
      <c r="F645" s="304">
        <f t="shared" ref="F645:F708" ca="1" si="300">SQRT(acc_x^2+acc_z^2)</f>
        <v>1.5820740793489856</v>
      </c>
      <c r="G645" s="306">
        <f t="shared" ref="G645:G708" ca="1" si="301">G644+acc_x*pas</f>
        <v>9.3384748405422737</v>
      </c>
      <c r="H645" s="307">
        <f t="shared" ref="H645:H708" ca="1" si="302">H644+acc_z*pas</f>
        <v>-106.38197764324455</v>
      </c>
      <c r="I645" s="304">
        <f t="shared" ref="I645:I708" ca="1" si="303">SQRT(vit_x^2+vit_z^2)</f>
        <v>106.79106835140861</v>
      </c>
      <c r="J645" s="306">
        <f t="shared" ref="J645:J708" ca="1" si="304">J644+0.5*(vit_x+G644)*pas*(K644&gt;=0)</f>
        <v>737.71243752511418</v>
      </c>
      <c r="K645" s="307">
        <f t="shared" ref="K645:K708" ca="1" si="305">K644+0.5*(vit_z+H644)*pas</f>
        <v>-4.9533207962898906</v>
      </c>
      <c r="L645" s="304">
        <f t="shared" ca="1" si="290"/>
        <v>737.72906670820316</v>
      </c>
      <c r="M645" s="306">
        <f t="shared" ref="M645:M708" ca="1" si="306">IF(AND(L644&gt;L_rampe,G645&gt;0),ATAN2(G645,H645),$M$4)</f>
        <v>-1.4832382775590356</v>
      </c>
      <c r="N645" s="304">
        <f t="shared" ref="N645:N708" ca="1" si="307">DEGREES(Beta)</f>
        <v>-84.983293316386508</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5.083000000000002</v>
      </c>
      <c r="T645" s="304">
        <f t="shared" ca="1" si="291"/>
        <v>49.86423000000002</v>
      </c>
      <c r="U645" s="311">
        <f t="shared" ca="1" si="292"/>
        <v>0</v>
      </c>
      <c r="V645" s="306">
        <f t="shared" ca="1" si="293"/>
        <v>1.2256069321140184</v>
      </c>
      <c r="W645" s="304">
        <f t="shared" ca="1" si="294"/>
        <v>42.916521077408518</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1.3293016198979402</v>
      </c>
      <c r="AH645" s="304">
        <f t="shared" ref="AH645:AH708" ca="1" si="318">IF(AND(L644&lt;L_rampe,Poussee&lt;Poids*SIN(M644)), g*SIN(M644), (-W644+Poussee)/m)</f>
        <v>-8.4431179578788633</v>
      </c>
    </row>
    <row r="646" spans="1:34" x14ac:dyDescent="0.2">
      <c r="A646" s="347">
        <f t="shared" ca="1" si="296"/>
        <v>1E-4</v>
      </c>
      <c r="B646" s="304">
        <f t="shared" ca="1" si="297"/>
        <v>33.526300000001058</v>
      </c>
      <c r="D646" s="306">
        <f t="shared" ca="1" si="298"/>
        <v>-0.7383213410130226</v>
      </c>
      <c r="E646" s="307">
        <f t="shared" ca="1" si="299"/>
        <v>-1.3991956947632769</v>
      </c>
      <c r="F646" s="304">
        <f t="shared" ca="1" si="300"/>
        <v>1.5820451936779041</v>
      </c>
      <c r="G646" s="306">
        <f t="shared" ca="1" si="301"/>
        <v>9.338401008408173</v>
      </c>
      <c r="H646" s="307">
        <f t="shared" ca="1" si="302"/>
        <v>-106.38211756281403</v>
      </c>
      <c r="I646" s="304">
        <f t="shared" ca="1" si="303"/>
        <v>106.79120127867382</v>
      </c>
      <c r="J646" s="306">
        <f t="shared" ca="1" si="304"/>
        <v>737.71243752511418</v>
      </c>
      <c r="K646" s="307">
        <f t="shared" ca="1" si="305"/>
        <v>-4.9639590010501937</v>
      </c>
      <c r="L646" s="304">
        <f t="shared" ca="1" si="290"/>
        <v>737.72913821280611</v>
      </c>
      <c r="M646" s="306">
        <f t="shared" ca="1" si="306"/>
        <v>-1.4832390808530989</v>
      </c>
      <c r="N646" s="304">
        <f t="shared" ca="1" si="307"/>
        <v>-84.983339341746031</v>
      </c>
      <c r="P646" s="310">
        <f t="shared" ca="1" si="308"/>
        <v>23</v>
      </c>
      <c r="Q646" s="304">
        <f t="shared" ca="1" si="309"/>
        <v>0</v>
      </c>
      <c r="R646" s="306">
        <f t="shared" ca="1" si="310"/>
        <v>0</v>
      </c>
      <c r="S646" s="307">
        <f t="shared" ca="1" si="311"/>
        <v>5.083000000000002</v>
      </c>
      <c r="T646" s="304">
        <f t="shared" ca="1" si="291"/>
        <v>49.86423000000002</v>
      </c>
      <c r="U646" s="311">
        <f t="shared" ca="1" si="292"/>
        <v>0</v>
      </c>
      <c r="V646" s="306">
        <f t="shared" ca="1" si="293"/>
        <v>1.2256082359405427</v>
      </c>
      <c r="W646" s="304">
        <f t="shared" ca="1" si="294"/>
        <v>42.916673573031758</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1.3292723075344437</v>
      </c>
      <c r="AH646" s="304">
        <f t="shared" ca="1" si="318"/>
        <v>-8.4431479593563843</v>
      </c>
    </row>
    <row r="647" spans="1:34" x14ac:dyDescent="0.2">
      <c r="A647" s="347">
        <f t="shared" ca="1" si="296"/>
        <v>1E-4</v>
      </c>
      <c r="B647" s="304">
        <f t="shared" ca="1" si="297"/>
        <v>33.526400000001061</v>
      </c>
      <c r="D647" s="306">
        <f t="shared" ca="1" si="298"/>
        <v>-0.73831720812283474</v>
      </c>
      <c r="E647" s="307">
        <f t="shared" ca="1" si="299"/>
        <v>-1.3991652154954188</v>
      </c>
      <c r="F647" s="304">
        <f t="shared" ca="1" si="300"/>
        <v>1.5820163084060288</v>
      </c>
      <c r="G647" s="306">
        <f t="shared" ca="1" si="301"/>
        <v>9.3383271766873612</v>
      </c>
      <c r="H647" s="307">
        <f t="shared" ca="1" si="302"/>
        <v>-106.38225747933558</v>
      </c>
      <c r="I647" s="304">
        <f t="shared" ca="1" si="303"/>
        <v>106.79133420300782</v>
      </c>
      <c r="J647" s="306">
        <f t="shared" ca="1" si="304"/>
        <v>737.71243752511418</v>
      </c>
      <c r="K647" s="307">
        <f t="shared" ca="1" si="305"/>
        <v>-4.974597219802301</v>
      </c>
      <c r="L647" s="304">
        <f t="shared" ca="1" si="290"/>
        <v>737.72920987090151</v>
      </c>
      <c r="M647" s="306">
        <f t="shared" ca="1" si="306"/>
        <v>-1.4832398841388112</v>
      </c>
      <c r="N647" s="304">
        <f t="shared" ca="1" si="307"/>
        <v>-84.983385366627104</v>
      </c>
      <c r="P647" s="310">
        <f t="shared" ca="1" si="308"/>
        <v>23</v>
      </c>
      <c r="Q647" s="304">
        <f t="shared" ca="1" si="309"/>
        <v>0</v>
      </c>
      <c r="R647" s="306">
        <f t="shared" ca="1" si="310"/>
        <v>0</v>
      </c>
      <c r="S647" s="307">
        <f t="shared" ca="1" si="311"/>
        <v>5.083000000000002</v>
      </c>
      <c r="T647" s="304">
        <f t="shared" ca="1" si="291"/>
        <v>49.86423000000002</v>
      </c>
      <c r="U647" s="311">
        <f t="shared" ca="1" si="292"/>
        <v>0</v>
      </c>
      <c r="V647" s="306">
        <f t="shared" ca="1" si="293"/>
        <v>1.2256095397701683</v>
      </c>
      <c r="W647" s="304">
        <f t="shared" ca="1" si="294"/>
        <v>42.916826066767939</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1.3292429955287126</v>
      </c>
      <c r="AH647" s="304">
        <f t="shared" ca="1" si="318"/>
        <v>-8.443177960462668</v>
      </c>
    </row>
    <row r="648" spans="1:34" x14ac:dyDescent="0.2">
      <c r="A648" s="347">
        <f t="shared" ca="1" si="296"/>
        <v>1E-4</v>
      </c>
      <c r="B648" s="304">
        <f t="shared" ca="1" si="297"/>
        <v>33.526500000001064</v>
      </c>
      <c r="D648" s="306">
        <f t="shared" ca="1" si="298"/>
        <v>-0.73831307522192979</v>
      </c>
      <c r="E648" s="307">
        <f t="shared" ca="1" si="299"/>
        <v>-1.3991347366047666</v>
      </c>
      <c r="F648" s="304">
        <f t="shared" ca="1" si="300"/>
        <v>1.5819874235333709</v>
      </c>
      <c r="G648" s="306">
        <f t="shared" ca="1" si="301"/>
        <v>9.3382533453798384</v>
      </c>
      <c r="H648" s="307">
        <f t="shared" ca="1" si="302"/>
        <v>-106.38239739280924</v>
      </c>
      <c r="I648" s="304">
        <f t="shared" ca="1" si="303"/>
        <v>106.79146712441066</v>
      </c>
      <c r="J648" s="306">
        <f t="shared" ca="1" si="304"/>
        <v>737.71243752511418</v>
      </c>
      <c r="K648" s="307">
        <f t="shared" ca="1" si="305"/>
        <v>-4.9852354525459086</v>
      </c>
      <c r="L648" s="304">
        <f t="shared" ca="1" si="290"/>
        <v>737.72928168249007</v>
      </c>
      <c r="M648" s="306">
        <f t="shared" ca="1" si="306"/>
        <v>-1.483240687416173</v>
      </c>
      <c r="N648" s="304">
        <f t="shared" ca="1" si="307"/>
        <v>-84.983431391029711</v>
      </c>
      <c r="P648" s="310">
        <f t="shared" ca="1" si="308"/>
        <v>23</v>
      </c>
      <c r="Q648" s="304">
        <f t="shared" ca="1" si="309"/>
        <v>0</v>
      </c>
      <c r="R648" s="306">
        <f t="shared" ca="1" si="310"/>
        <v>0</v>
      </c>
      <c r="S648" s="307">
        <f t="shared" ca="1" si="311"/>
        <v>5.083000000000002</v>
      </c>
      <c r="T648" s="304">
        <f t="shared" ca="1" si="291"/>
        <v>49.86423000000002</v>
      </c>
      <c r="U648" s="311">
        <f t="shared" ca="1" si="292"/>
        <v>0</v>
      </c>
      <c r="V648" s="306">
        <f t="shared" ca="1" si="293"/>
        <v>1.2256108436028963</v>
      </c>
      <c r="W648" s="304">
        <f t="shared" ca="1" si="294"/>
        <v>42.91697855861711</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1.3292136838807647</v>
      </c>
      <c r="AH648" s="304">
        <f t="shared" ca="1" si="318"/>
        <v>-8.443207961197702</v>
      </c>
    </row>
    <row r="649" spans="1:34" x14ac:dyDescent="0.2">
      <c r="A649" s="347">
        <f t="shared" ca="1" si="296"/>
        <v>1E-4</v>
      </c>
      <c r="B649" s="304">
        <f t="shared" ca="1" si="297"/>
        <v>33.526600000001068</v>
      </c>
      <c r="D649" s="306">
        <f t="shared" ca="1" si="298"/>
        <v>-0.73830894231030886</v>
      </c>
      <c r="E649" s="307">
        <f t="shared" ca="1" si="299"/>
        <v>-1.399104258091306</v>
      </c>
      <c r="F649" s="304">
        <f t="shared" ca="1" si="300"/>
        <v>1.5819585390599182</v>
      </c>
      <c r="G649" s="306">
        <f t="shared" ca="1" si="301"/>
        <v>9.3381795144856081</v>
      </c>
      <c r="H649" s="307">
        <f t="shared" ca="1" si="302"/>
        <v>-106.38253730323505</v>
      </c>
      <c r="I649" s="304">
        <f t="shared" ca="1" si="303"/>
        <v>106.79160004288238</v>
      </c>
      <c r="J649" s="306">
        <f t="shared" ca="1" si="304"/>
        <v>737.71243752511418</v>
      </c>
      <c r="K649" s="307">
        <f t="shared" ca="1" si="305"/>
        <v>-4.9958736992807111</v>
      </c>
      <c r="L649" s="304">
        <f t="shared" ca="1" si="290"/>
        <v>737.72935364757211</v>
      </c>
      <c r="M649" s="306">
        <f t="shared" ca="1" si="306"/>
        <v>-1.4832414906851843</v>
      </c>
      <c r="N649" s="304">
        <f t="shared" ca="1" si="307"/>
        <v>-84.983477414953867</v>
      </c>
      <c r="P649" s="310">
        <f t="shared" ca="1" si="308"/>
        <v>23</v>
      </c>
      <c r="Q649" s="304">
        <f t="shared" ca="1" si="309"/>
        <v>0</v>
      </c>
      <c r="R649" s="306">
        <f t="shared" ca="1" si="310"/>
        <v>0</v>
      </c>
      <c r="S649" s="307">
        <f t="shared" ca="1" si="311"/>
        <v>5.083000000000002</v>
      </c>
      <c r="T649" s="304">
        <f t="shared" ca="1" si="291"/>
        <v>49.86423000000002</v>
      </c>
      <c r="U649" s="311">
        <f t="shared" ca="1" si="292"/>
        <v>0</v>
      </c>
      <c r="V649" s="306">
        <f t="shared" ca="1" si="293"/>
        <v>1.2256121474387265</v>
      </c>
      <c r="W649" s="304">
        <f t="shared" ca="1" si="294"/>
        <v>42.917131048579307</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1.3291843725905839</v>
      </c>
      <c r="AH649" s="304">
        <f t="shared" ca="1" si="318"/>
        <v>-8.4432379615614988</v>
      </c>
    </row>
    <row r="650" spans="1:34" x14ac:dyDescent="0.2">
      <c r="A650" s="347">
        <f t="shared" ca="1" si="296"/>
        <v>1E-4</v>
      </c>
      <c r="B650" s="304">
        <f t="shared" ca="1" si="297"/>
        <v>33.526700000001071</v>
      </c>
      <c r="D650" s="306">
        <f t="shared" ca="1" si="298"/>
        <v>-0.73830480938797172</v>
      </c>
      <c r="E650" s="307">
        <f t="shared" ca="1" si="299"/>
        <v>-1.3990737799550388</v>
      </c>
      <c r="F650" s="304">
        <f t="shared" ca="1" si="300"/>
        <v>1.5819296549856727</v>
      </c>
      <c r="G650" s="306">
        <f t="shared" ca="1" si="301"/>
        <v>9.3381056840046686</v>
      </c>
      <c r="H650" s="307">
        <f t="shared" ca="1" si="302"/>
        <v>-106.38267721061305</v>
      </c>
      <c r="I650" s="304">
        <f t="shared" ca="1" si="303"/>
        <v>106.791732958423</v>
      </c>
      <c r="J650" s="306">
        <f t="shared" ca="1" si="304"/>
        <v>737.71243752511418</v>
      </c>
      <c r="K650" s="307">
        <f t="shared" ca="1" si="305"/>
        <v>-5.0065119600064039</v>
      </c>
      <c r="L650" s="304">
        <f t="shared" ca="1" si="290"/>
        <v>737.72942576614844</v>
      </c>
      <c r="M650" s="306">
        <f t="shared" ca="1" si="306"/>
        <v>-1.4832422939458452</v>
      </c>
      <c r="N650" s="304">
        <f t="shared" ca="1" si="307"/>
        <v>-84.983523438399587</v>
      </c>
      <c r="P650" s="310">
        <f t="shared" ca="1" si="308"/>
        <v>23</v>
      </c>
      <c r="Q650" s="304">
        <f t="shared" ca="1" si="309"/>
        <v>0</v>
      </c>
      <c r="R650" s="306">
        <f t="shared" ca="1" si="310"/>
        <v>0</v>
      </c>
      <c r="S650" s="307">
        <f t="shared" ca="1" si="311"/>
        <v>5.083000000000002</v>
      </c>
      <c r="T650" s="304">
        <f t="shared" ca="1" si="291"/>
        <v>49.86423000000002</v>
      </c>
      <c r="U650" s="311">
        <f t="shared" ca="1" si="292"/>
        <v>0</v>
      </c>
      <c r="V650" s="306">
        <f t="shared" ca="1" si="293"/>
        <v>1.2256134512776589</v>
      </c>
      <c r="W650" s="304">
        <f t="shared" ca="1" si="294"/>
        <v>42.917283536654516</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1.3291550616581684</v>
      </c>
      <c r="AH650" s="304">
        <f t="shared" ca="1" si="318"/>
        <v>-8.44326796155406</v>
      </c>
    </row>
    <row r="651" spans="1:34" x14ac:dyDescent="0.2">
      <c r="A651" s="347">
        <f t="shared" ca="1" si="296"/>
        <v>1E-4</v>
      </c>
      <c r="B651" s="304">
        <f t="shared" ca="1" si="297"/>
        <v>33.526800000001074</v>
      </c>
      <c r="D651" s="306">
        <f t="shared" ca="1" si="298"/>
        <v>-0.73830067645492048</v>
      </c>
      <c r="E651" s="307">
        <f t="shared" ca="1" si="299"/>
        <v>-1.3990433021959596</v>
      </c>
      <c r="F651" s="304">
        <f t="shared" ca="1" si="300"/>
        <v>1.5819007713106308</v>
      </c>
      <c r="G651" s="306">
        <f t="shared" ca="1" si="301"/>
        <v>9.3380318539370233</v>
      </c>
      <c r="H651" s="307">
        <f t="shared" ca="1" si="302"/>
        <v>-106.38281711494328</v>
      </c>
      <c r="I651" s="304">
        <f t="shared" ca="1" si="303"/>
        <v>106.79186587103257</v>
      </c>
      <c r="J651" s="306">
        <f t="shared" ca="1" si="304"/>
        <v>737.71243752511418</v>
      </c>
      <c r="K651" s="307">
        <f t="shared" ca="1" si="305"/>
        <v>-5.0171502347226813</v>
      </c>
      <c r="L651" s="304">
        <f t="shared" ca="1" si="290"/>
        <v>737.72949803821939</v>
      </c>
      <c r="M651" s="306">
        <f t="shared" ca="1" si="306"/>
        <v>-1.4832430971981558</v>
      </c>
      <c r="N651" s="304">
        <f t="shared" ca="1" si="307"/>
        <v>-84.983569461366869</v>
      </c>
      <c r="P651" s="310">
        <f t="shared" ca="1" si="308"/>
        <v>23</v>
      </c>
      <c r="Q651" s="304">
        <f t="shared" ca="1" si="309"/>
        <v>0</v>
      </c>
      <c r="R651" s="306">
        <f t="shared" ca="1" si="310"/>
        <v>0</v>
      </c>
      <c r="S651" s="307">
        <f t="shared" ca="1" si="311"/>
        <v>5.083000000000002</v>
      </c>
      <c r="T651" s="304">
        <f t="shared" ca="1" si="291"/>
        <v>49.86423000000002</v>
      </c>
      <c r="U651" s="311">
        <f t="shared" ca="1" si="292"/>
        <v>0</v>
      </c>
      <c r="V651" s="306">
        <f t="shared" ca="1" si="293"/>
        <v>1.2256147551196932</v>
      </c>
      <c r="W651" s="304">
        <f t="shared" ca="1" si="294"/>
        <v>42.917436022842757</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1.3291257510835202</v>
      </c>
      <c r="AH651" s="304">
        <f t="shared" ca="1" si="318"/>
        <v>-8.4432979611753876</v>
      </c>
    </row>
    <row r="652" spans="1:34" x14ac:dyDescent="0.2">
      <c r="A652" s="347">
        <f t="shared" ca="1" si="296"/>
        <v>1E-4</v>
      </c>
      <c r="B652" s="304">
        <f t="shared" ca="1" si="297"/>
        <v>33.526900000001078</v>
      </c>
      <c r="D652" s="306">
        <f t="shared" ca="1" si="298"/>
        <v>-0.73829654351115503</v>
      </c>
      <c r="E652" s="307">
        <f t="shared" ca="1" si="299"/>
        <v>-1.3990128248140667</v>
      </c>
      <c r="F652" s="304">
        <f t="shared" ca="1" si="300"/>
        <v>1.5818718880347908</v>
      </c>
      <c r="G652" s="306">
        <f t="shared" ca="1" si="301"/>
        <v>9.3379580242826723</v>
      </c>
      <c r="H652" s="307">
        <f t="shared" ca="1" si="302"/>
        <v>-106.38295701622576</v>
      </c>
      <c r="I652" s="304">
        <f t="shared" ca="1" si="303"/>
        <v>106.79199878071111</v>
      </c>
      <c r="J652" s="306">
        <f t="shared" ca="1" si="304"/>
        <v>737.71243752511418</v>
      </c>
      <c r="K652" s="307">
        <f t="shared" ca="1" si="305"/>
        <v>-5.0277885234292397</v>
      </c>
      <c r="L652" s="304">
        <f t="shared" ca="1" si="290"/>
        <v>737.72957046378576</v>
      </c>
      <c r="M652" s="306">
        <f t="shared" ca="1" si="306"/>
        <v>-1.4832439004421161</v>
      </c>
      <c r="N652" s="304">
        <f t="shared" ca="1" si="307"/>
        <v>-84.983615483855715</v>
      </c>
      <c r="P652" s="310">
        <f t="shared" ca="1" si="308"/>
        <v>23</v>
      </c>
      <c r="Q652" s="304">
        <f t="shared" ca="1" si="309"/>
        <v>0</v>
      </c>
      <c r="R652" s="306">
        <f t="shared" ca="1" si="310"/>
        <v>0</v>
      </c>
      <c r="S652" s="307">
        <f t="shared" ca="1" si="311"/>
        <v>5.083000000000002</v>
      </c>
      <c r="T652" s="304">
        <f t="shared" ca="1" si="291"/>
        <v>49.86423000000002</v>
      </c>
      <c r="U652" s="311">
        <f t="shared" ca="1" si="292"/>
        <v>0</v>
      </c>
      <c r="V652" s="306">
        <f t="shared" ca="1" si="293"/>
        <v>1.2256160589648297</v>
      </c>
      <c r="W652" s="304">
        <f t="shared" ca="1" si="294"/>
        <v>42.917588507144046</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1.3290964408666319</v>
      </c>
      <c r="AH652" s="304">
        <f t="shared" ca="1" si="318"/>
        <v>-8.4433279604254849</v>
      </c>
    </row>
    <row r="653" spans="1:34" x14ac:dyDescent="0.2">
      <c r="A653" s="347">
        <f t="shared" ca="1" si="296"/>
        <v>1E-4</v>
      </c>
      <c r="B653" s="304">
        <f t="shared" ca="1" si="297"/>
        <v>33.527000000001081</v>
      </c>
      <c r="D653" s="306">
        <f t="shared" ca="1" si="298"/>
        <v>-0.73829241055667894</v>
      </c>
      <c r="E653" s="307">
        <f t="shared" ca="1" si="299"/>
        <v>-1.3989823478093584</v>
      </c>
      <c r="F653" s="304">
        <f t="shared" ca="1" si="300"/>
        <v>1.5818430051581529</v>
      </c>
      <c r="G653" s="306">
        <f t="shared" ca="1" si="301"/>
        <v>9.3378841950416174</v>
      </c>
      <c r="H653" s="307">
        <f t="shared" ca="1" si="302"/>
        <v>-106.38309691446054</v>
      </c>
      <c r="I653" s="304">
        <f t="shared" ca="1" si="303"/>
        <v>106.79213168745865</v>
      </c>
      <c r="J653" s="306">
        <f t="shared" ca="1" si="304"/>
        <v>737.71243752511418</v>
      </c>
      <c r="K653" s="307">
        <f t="shared" ca="1" si="305"/>
        <v>-5.0384268261257743</v>
      </c>
      <c r="L653" s="304">
        <f t="shared" ca="1" si="290"/>
        <v>737.7296430428479</v>
      </c>
      <c r="M653" s="306">
        <f t="shared" ca="1" si="306"/>
        <v>-1.4832447036777265</v>
      </c>
      <c r="N653" s="304">
        <f t="shared" ca="1" si="307"/>
        <v>-84.983661505866138</v>
      </c>
      <c r="P653" s="310">
        <f t="shared" ca="1" si="308"/>
        <v>23</v>
      </c>
      <c r="Q653" s="304">
        <f t="shared" ca="1" si="309"/>
        <v>0</v>
      </c>
      <c r="R653" s="306">
        <f t="shared" ca="1" si="310"/>
        <v>0</v>
      </c>
      <c r="S653" s="307">
        <f t="shared" ca="1" si="311"/>
        <v>5.083000000000002</v>
      </c>
      <c r="T653" s="304">
        <f t="shared" ca="1" si="291"/>
        <v>49.86423000000002</v>
      </c>
      <c r="U653" s="311">
        <f t="shared" ca="1" si="292"/>
        <v>0</v>
      </c>
      <c r="V653" s="306">
        <f t="shared" ca="1" si="293"/>
        <v>1.2256173628130684</v>
      </c>
      <c r="W653" s="304">
        <f t="shared" ca="1" si="294"/>
        <v>42.917740989558368</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1.3290671310075055</v>
      </c>
      <c r="AH653" s="304">
        <f t="shared" ca="1" si="318"/>
        <v>-8.443357959304354</v>
      </c>
    </row>
    <row r="654" spans="1:34" x14ac:dyDescent="0.2">
      <c r="A654" s="347">
        <f t="shared" ca="1" si="296"/>
        <v>1E-4</v>
      </c>
      <c r="B654" s="304">
        <f t="shared" ca="1" si="297"/>
        <v>33.527100000001084</v>
      </c>
      <c r="D654" s="306">
        <f t="shared" ca="1" si="298"/>
        <v>-0.7382882775914883</v>
      </c>
      <c r="E654" s="307">
        <f t="shared" ca="1" si="299"/>
        <v>-1.3989518711818363</v>
      </c>
      <c r="F654" s="304">
        <f t="shared" ca="1" si="300"/>
        <v>1.5818141226807174</v>
      </c>
      <c r="G654" s="306">
        <f t="shared" ca="1" si="301"/>
        <v>9.3378103662138585</v>
      </c>
      <c r="H654" s="307">
        <f t="shared" ca="1" si="302"/>
        <v>-106.38323680964766</v>
      </c>
      <c r="I654" s="304">
        <f t="shared" ca="1" si="303"/>
        <v>106.79226459127526</v>
      </c>
      <c r="J654" s="306">
        <f t="shared" ca="1" si="304"/>
        <v>737.71243752511418</v>
      </c>
      <c r="K654" s="307">
        <f t="shared" ca="1" si="305"/>
        <v>-5.0490651428119797</v>
      </c>
      <c r="L654" s="304">
        <f t="shared" ca="1" si="290"/>
        <v>737.72971577540636</v>
      </c>
      <c r="M654" s="306">
        <f t="shared" ca="1" si="306"/>
        <v>-1.4832455069049868</v>
      </c>
      <c r="N654" s="304">
        <f t="shared" ca="1" si="307"/>
        <v>-84.983707527398153</v>
      </c>
      <c r="P654" s="310">
        <f t="shared" ca="1" si="308"/>
        <v>23</v>
      </c>
      <c r="Q654" s="304">
        <f t="shared" ca="1" si="309"/>
        <v>0</v>
      </c>
      <c r="R654" s="306">
        <f t="shared" ca="1" si="310"/>
        <v>0</v>
      </c>
      <c r="S654" s="307">
        <f t="shared" ca="1" si="311"/>
        <v>5.083000000000002</v>
      </c>
      <c r="T654" s="304">
        <f t="shared" ca="1" si="291"/>
        <v>49.86423000000002</v>
      </c>
      <c r="U654" s="311">
        <f t="shared" ca="1" si="292"/>
        <v>0</v>
      </c>
      <c r="V654" s="306">
        <f t="shared" ca="1" si="293"/>
        <v>1.2256186666644089</v>
      </c>
      <c r="W654" s="304">
        <f t="shared" ca="1" si="294"/>
        <v>42.917893470085772</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1.3290378215061427</v>
      </c>
      <c r="AH654" s="304">
        <f t="shared" ca="1" si="318"/>
        <v>-8.443387957811991</v>
      </c>
    </row>
    <row r="655" spans="1:34" x14ac:dyDescent="0.2">
      <c r="A655" s="347">
        <f t="shared" ca="1" si="296"/>
        <v>1E-4</v>
      </c>
      <c r="B655" s="304">
        <f t="shared" ca="1" si="297"/>
        <v>33.527200000001088</v>
      </c>
      <c r="D655" s="306">
        <f t="shared" ca="1" si="298"/>
        <v>-0.73828414461558911</v>
      </c>
      <c r="E655" s="307">
        <f t="shared" ca="1" si="299"/>
        <v>-1.3989213949314934</v>
      </c>
      <c r="F655" s="304">
        <f t="shared" ca="1" si="300"/>
        <v>1.5817852406024806</v>
      </c>
      <c r="G655" s="306">
        <f t="shared" ca="1" si="301"/>
        <v>9.3377365377993975</v>
      </c>
      <c r="H655" s="307">
        <f t="shared" ca="1" si="302"/>
        <v>-106.38337670178714</v>
      </c>
      <c r="I655" s="304">
        <f t="shared" ca="1" si="303"/>
        <v>106.79239749216093</v>
      </c>
      <c r="J655" s="306">
        <f t="shared" ca="1" si="304"/>
        <v>737.71243752511418</v>
      </c>
      <c r="K655" s="307">
        <f t="shared" ca="1" si="305"/>
        <v>-5.0597034734875512</v>
      </c>
      <c r="L655" s="304">
        <f t="shared" ca="1" si="290"/>
        <v>737.72978866146173</v>
      </c>
      <c r="M655" s="306">
        <f t="shared" ca="1" si="306"/>
        <v>-1.4832463101238975</v>
      </c>
      <c r="N655" s="304">
        <f t="shared" ca="1" si="307"/>
        <v>-84.983753548451759</v>
      </c>
      <c r="P655" s="310">
        <f t="shared" ca="1" si="308"/>
        <v>23</v>
      </c>
      <c r="Q655" s="304">
        <f t="shared" ca="1" si="309"/>
        <v>0</v>
      </c>
      <c r="R655" s="306">
        <f t="shared" ca="1" si="310"/>
        <v>0</v>
      </c>
      <c r="S655" s="307">
        <f t="shared" ca="1" si="311"/>
        <v>5.083000000000002</v>
      </c>
      <c r="T655" s="304">
        <f t="shared" ca="1" si="291"/>
        <v>49.86423000000002</v>
      </c>
      <c r="U655" s="311">
        <f t="shared" ca="1" si="292"/>
        <v>0</v>
      </c>
      <c r="V655" s="306">
        <f t="shared" ca="1" si="293"/>
        <v>1.225619970518852</v>
      </c>
      <c r="W655" s="304">
        <f t="shared" ca="1" si="294"/>
        <v>42.918045948726267</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1.3290085123625328</v>
      </c>
      <c r="AH655" s="304">
        <f t="shared" ca="1" si="318"/>
        <v>-8.4434179559484068</v>
      </c>
    </row>
    <row r="656" spans="1:34" x14ac:dyDescent="0.2">
      <c r="A656" s="347">
        <f t="shared" ca="1" si="296"/>
        <v>1E-4</v>
      </c>
      <c r="B656" s="304">
        <f t="shared" ca="1" si="297"/>
        <v>33.527300000001091</v>
      </c>
      <c r="D656" s="306">
        <f t="shared" ca="1" si="298"/>
        <v>-0.73828001162897783</v>
      </c>
      <c r="E656" s="307">
        <f t="shared" ca="1" si="299"/>
        <v>-1.3988909190583207</v>
      </c>
      <c r="F656" s="304">
        <f t="shared" ca="1" si="300"/>
        <v>1.5817563589234334</v>
      </c>
      <c r="G656" s="306">
        <f t="shared" ca="1" si="301"/>
        <v>9.3376627097982343</v>
      </c>
      <c r="H656" s="307">
        <f t="shared" ca="1" si="302"/>
        <v>-106.38351659087905</v>
      </c>
      <c r="I656" s="304">
        <f t="shared" ca="1" si="303"/>
        <v>106.79253039011576</v>
      </c>
      <c r="J656" s="306">
        <f t="shared" ca="1" si="304"/>
        <v>737.71243752511418</v>
      </c>
      <c r="K656" s="307">
        <f t="shared" ca="1" si="305"/>
        <v>-5.0703418181521842</v>
      </c>
      <c r="L656" s="304">
        <f t="shared" ca="1" si="290"/>
        <v>737.72986170101478</v>
      </c>
      <c r="M656" s="306">
        <f t="shared" ca="1" si="306"/>
        <v>-1.4832471133344582</v>
      </c>
      <c r="N656" s="304">
        <f t="shared" ca="1" si="307"/>
        <v>-84.983799569026942</v>
      </c>
      <c r="P656" s="310">
        <f t="shared" ca="1" si="308"/>
        <v>23</v>
      </c>
      <c r="Q656" s="304">
        <f t="shared" ca="1" si="309"/>
        <v>0</v>
      </c>
      <c r="R656" s="306">
        <f t="shared" ca="1" si="310"/>
        <v>0</v>
      </c>
      <c r="S656" s="307">
        <f t="shared" ca="1" si="311"/>
        <v>5.083000000000002</v>
      </c>
      <c r="T656" s="304">
        <f t="shared" ca="1" si="291"/>
        <v>49.86423000000002</v>
      </c>
      <c r="U656" s="311">
        <f t="shared" ca="1" si="292"/>
        <v>0</v>
      </c>
      <c r="V656" s="306">
        <f t="shared" ca="1" si="293"/>
        <v>1.2256212743763961</v>
      </c>
      <c r="W656" s="304">
        <f t="shared" ca="1" si="294"/>
        <v>42.918198425479851</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1.3289792035766759</v>
      </c>
      <c r="AH656" s="304">
        <f t="shared" ca="1" si="318"/>
        <v>-8.4434479537136049</v>
      </c>
    </row>
    <row r="657" spans="1:34" x14ac:dyDescent="0.2">
      <c r="A657" s="347">
        <f t="shared" ca="1" si="296"/>
        <v>1E-4</v>
      </c>
      <c r="B657" s="304">
        <f t="shared" ca="1" si="297"/>
        <v>33.527400000001094</v>
      </c>
      <c r="D657" s="306">
        <f t="shared" ca="1" si="298"/>
        <v>-0.73827587863165944</v>
      </c>
      <c r="E657" s="307">
        <f t="shared" ca="1" si="299"/>
        <v>-1.3988604435623273</v>
      </c>
      <c r="F657" s="304">
        <f t="shared" ca="1" si="300"/>
        <v>1.5817274776435857</v>
      </c>
      <c r="G657" s="306">
        <f t="shared" ca="1" si="301"/>
        <v>9.3375888822103708</v>
      </c>
      <c r="H657" s="307">
        <f t="shared" ca="1" si="302"/>
        <v>-106.38365647692341</v>
      </c>
      <c r="I657" s="304">
        <f t="shared" ca="1" si="303"/>
        <v>106.7926632851397</v>
      </c>
      <c r="J657" s="306">
        <f t="shared" ca="1" si="304"/>
        <v>737.71243752511418</v>
      </c>
      <c r="K657" s="307">
        <f t="shared" ca="1" si="305"/>
        <v>-5.080980176805574</v>
      </c>
      <c r="L657" s="304">
        <f t="shared" ca="1" si="290"/>
        <v>737.72993489406576</v>
      </c>
      <c r="M657" s="306">
        <f t="shared" ca="1" si="306"/>
        <v>-1.4832479165366697</v>
      </c>
      <c r="N657" s="304">
        <f t="shared" ca="1" si="307"/>
        <v>-84.98384558912376</v>
      </c>
      <c r="P657" s="310">
        <f t="shared" ca="1" si="308"/>
        <v>23</v>
      </c>
      <c r="Q657" s="304">
        <f t="shared" ca="1" si="309"/>
        <v>0</v>
      </c>
      <c r="R657" s="306">
        <f t="shared" ca="1" si="310"/>
        <v>0</v>
      </c>
      <c r="S657" s="307">
        <f t="shared" ca="1" si="311"/>
        <v>5.083000000000002</v>
      </c>
      <c r="T657" s="304">
        <f t="shared" ca="1" si="291"/>
        <v>49.86423000000002</v>
      </c>
      <c r="U657" s="311">
        <f t="shared" ca="1" si="292"/>
        <v>0</v>
      </c>
      <c r="V657" s="306">
        <f t="shared" ca="1" si="293"/>
        <v>1.2256225782370427</v>
      </c>
      <c r="W657" s="304">
        <f t="shared" ca="1" si="294"/>
        <v>42.918350900346503</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1.3289498951485701</v>
      </c>
      <c r="AH657" s="304">
        <f t="shared" ca="1" si="318"/>
        <v>-8.4434779511075817</v>
      </c>
    </row>
    <row r="658" spans="1:34" x14ac:dyDescent="0.2">
      <c r="A658" s="347">
        <f t="shared" ca="1" si="296"/>
        <v>1E-4</v>
      </c>
      <c r="B658" s="304">
        <f t="shared" ca="1" si="297"/>
        <v>33.527500000001098</v>
      </c>
      <c r="D658" s="306">
        <f t="shared" ca="1" si="298"/>
        <v>-0.73827174562362996</v>
      </c>
      <c r="E658" s="307">
        <f t="shared" ca="1" si="299"/>
        <v>-1.398829968443513</v>
      </c>
      <c r="F658" s="304">
        <f t="shared" ca="1" si="300"/>
        <v>1.5816985967629362</v>
      </c>
      <c r="G658" s="306">
        <f t="shared" ca="1" si="301"/>
        <v>9.3375150550358086</v>
      </c>
      <c r="H658" s="307">
        <f t="shared" ca="1" si="302"/>
        <v>-106.38379635992025</v>
      </c>
      <c r="I658" s="304">
        <f t="shared" ca="1" si="303"/>
        <v>106.79279617723286</v>
      </c>
      <c r="J658" s="306">
        <f t="shared" ca="1" si="304"/>
        <v>737.71243752511418</v>
      </c>
      <c r="K658" s="307">
        <f t="shared" ca="1" si="305"/>
        <v>-5.091618549447416</v>
      </c>
      <c r="L658" s="304">
        <f t="shared" ca="1" si="290"/>
        <v>737.73000824061546</v>
      </c>
      <c r="M658" s="306">
        <f t="shared" ca="1" si="306"/>
        <v>-1.4832487197305313</v>
      </c>
      <c r="N658" s="304">
        <f t="shared" ca="1" si="307"/>
        <v>-84.983891608742155</v>
      </c>
      <c r="P658" s="310">
        <f t="shared" ca="1" si="308"/>
        <v>23</v>
      </c>
      <c r="Q658" s="304">
        <f t="shared" ca="1" si="309"/>
        <v>0</v>
      </c>
      <c r="R658" s="306">
        <f t="shared" ca="1" si="310"/>
        <v>0</v>
      </c>
      <c r="S658" s="307">
        <f t="shared" ca="1" si="311"/>
        <v>5.083000000000002</v>
      </c>
      <c r="T658" s="304">
        <f t="shared" ca="1" si="291"/>
        <v>49.86423000000002</v>
      </c>
      <c r="U658" s="311">
        <f t="shared" ca="1" si="292"/>
        <v>0</v>
      </c>
      <c r="V658" s="306">
        <f t="shared" ca="1" si="293"/>
        <v>1.225623882100791</v>
      </c>
      <c r="W658" s="304">
        <f t="shared" ca="1" si="294"/>
        <v>42.918503373326303</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1.3289205870782261</v>
      </c>
      <c r="AH658" s="304">
        <f t="shared" ca="1" si="318"/>
        <v>-8.4435079481303337</v>
      </c>
    </row>
    <row r="659" spans="1:34" x14ac:dyDescent="0.2">
      <c r="A659" s="347">
        <f t="shared" ca="1" si="296"/>
        <v>1E-4</v>
      </c>
      <c r="B659" s="304">
        <f t="shared" ca="1" si="297"/>
        <v>33.527600000001101</v>
      </c>
      <c r="D659" s="306">
        <f t="shared" ca="1" si="298"/>
        <v>-0.73826761260489604</v>
      </c>
      <c r="E659" s="307">
        <f t="shared" ca="1" si="299"/>
        <v>-1.398799493701862</v>
      </c>
      <c r="F659" s="304">
        <f t="shared" ca="1" si="300"/>
        <v>1.5816697162814739</v>
      </c>
      <c r="G659" s="306">
        <f t="shared" ca="1" si="301"/>
        <v>9.3374412282745478</v>
      </c>
      <c r="H659" s="307">
        <f t="shared" ca="1" si="302"/>
        <v>-106.38393623986963</v>
      </c>
      <c r="I659" s="304">
        <f t="shared" ca="1" si="303"/>
        <v>106.79292906639525</v>
      </c>
      <c r="J659" s="306">
        <f t="shared" ca="1" si="304"/>
        <v>737.71243752511418</v>
      </c>
      <c r="K659" s="307">
        <f t="shared" ca="1" si="305"/>
        <v>-5.1022569360774055</v>
      </c>
      <c r="L659" s="304">
        <f t="shared" ca="1" si="290"/>
        <v>737.73008174066422</v>
      </c>
      <c r="M659" s="306">
        <f t="shared" ca="1" si="306"/>
        <v>-1.4832495229160438</v>
      </c>
      <c r="N659" s="304">
        <f t="shared" ca="1" si="307"/>
        <v>-84.983937627882199</v>
      </c>
      <c r="P659" s="310">
        <f t="shared" ca="1" si="308"/>
        <v>23</v>
      </c>
      <c r="Q659" s="304">
        <f t="shared" ca="1" si="309"/>
        <v>0</v>
      </c>
      <c r="R659" s="306">
        <f t="shared" ca="1" si="310"/>
        <v>0</v>
      </c>
      <c r="S659" s="307">
        <f t="shared" ca="1" si="311"/>
        <v>5.083000000000002</v>
      </c>
      <c r="T659" s="304">
        <f t="shared" ca="1" si="291"/>
        <v>49.86423000000002</v>
      </c>
      <c r="U659" s="311">
        <f t="shared" ca="1" si="292"/>
        <v>0</v>
      </c>
      <c r="V659" s="306">
        <f t="shared" ca="1" si="293"/>
        <v>1.2256251859676413</v>
      </c>
      <c r="W659" s="304">
        <f t="shared" ca="1" si="294"/>
        <v>42.918655844419241</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1.3288912793656191</v>
      </c>
      <c r="AH659" s="304">
        <f t="shared" ca="1" si="318"/>
        <v>-8.4435379447818786</v>
      </c>
    </row>
    <row r="660" spans="1:34" x14ac:dyDescent="0.2">
      <c r="A660" s="347">
        <f t="shared" ca="1" si="296"/>
        <v>1E-4</v>
      </c>
      <c r="B660" s="304">
        <f t="shared" ca="1" si="297"/>
        <v>33.527700000001104</v>
      </c>
      <c r="D660" s="306">
        <f t="shared" ca="1" si="298"/>
        <v>-0.73826347957545357</v>
      </c>
      <c r="E660" s="307">
        <f t="shared" ca="1" si="299"/>
        <v>-1.3987690193373776</v>
      </c>
      <c r="F660" s="304">
        <f t="shared" ca="1" si="300"/>
        <v>1.5816408361992003</v>
      </c>
      <c r="G660" s="306">
        <f t="shared" ca="1" si="301"/>
        <v>9.3373674019265902</v>
      </c>
      <c r="H660" s="307">
        <f t="shared" ca="1" si="302"/>
        <v>-106.38407611677157</v>
      </c>
      <c r="I660" s="304">
        <f t="shared" ca="1" si="303"/>
        <v>106.7930619526269</v>
      </c>
      <c r="J660" s="306">
        <f t="shared" ca="1" si="304"/>
        <v>737.71243752511418</v>
      </c>
      <c r="K660" s="307">
        <f t="shared" ca="1" si="305"/>
        <v>-5.1128953366952379</v>
      </c>
      <c r="L660" s="304">
        <f t="shared" ca="1" si="290"/>
        <v>737.73015539421283</v>
      </c>
      <c r="M660" s="306">
        <f t="shared" ca="1" si="306"/>
        <v>-1.4832503260932071</v>
      </c>
      <c r="N660" s="304">
        <f t="shared" ca="1" si="307"/>
        <v>-84.983983646543848</v>
      </c>
      <c r="P660" s="310">
        <f t="shared" ca="1" si="308"/>
        <v>23</v>
      </c>
      <c r="Q660" s="304">
        <f t="shared" ca="1" si="309"/>
        <v>0</v>
      </c>
      <c r="R660" s="306">
        <f t="shared" ca="1" si="310"/>
        <v>0</v>
      </c>
      <c r="S660" s="307">
        <f t="shared" ca="1" si="311"/>
        <v>5.083000000000002</v>
      </c>
      <c r="T660" s="304">
        <f t="shared" ca="1" si="291"/>
        <v>49.86423000000002</v>
      </c>
      <c r="U660" s="311">
        <f t="shared" ca="1" si="292"/>
        <v>0</v>
      </c>
      <c r="V660" s="306">
        <f t="shared" ca="1" si="293"/>
        <v>1.2256264898375939</v>
      </c>
      <c r="W660" s="304">
        <f t="shared" ca="1" si="294"/>
        <v>42.918808313625348</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1.3288619720107597</v>
      </c>
      <c r="AH660" s="304">
        <f t="shared" ca="1" si="318"/>
        <v>-8.4435679410622129</v>
      </c>
    </row>
    <row r="661" spans="1:34" x14ac:dyDescent="0.2">
      <c r="A661" s="347">
        <f t="shared" ca="1" si="296"/>
        <v>1E-4</v>
      </c>
      <c r="B661" s="304">
        <f t="shared" ca="1" si="297"/>
        <v>33.527800000001108</v>
      </c>
      <c r="D661" s="306">
        <f t="shared" ca="1" si="298"/>
        <v>-0.73825934653530656</v>
      </c>
      <c r="E661" s="307">
        <f t="shared" ca="1" si="299"/>
        <v>-1.3987385453500529</v>
      </c>
      <c r="F661" s="304">
        <f t="shared" ca="1" si="300"/>
        <v>1.5816119565161106</v>
      </c>
      <c r="G661" s="306">
        <f t="shared" ca="1" si="301"/>
        <v>9.3372935759919375</v>
      </c>
      <c r="H661" s="307">
        <f t="shared" ca="1" si="302"/>
        <v>-106.3842159906261</v>
      </c>
      <c r="I661" s="304">
        <f t="shared" ca="1" si="303"/>
        <v>106.79319483592785</v>
      </c>
      <c r="J661" s="306">
        <f t="shared" ca="1" si="304"/>
        <v>737.71243752511418</v>
      </c>
      <c r="K661" s="307">
        <f t="shared" ca="1" si="305"/>
        <v>-5.1235337513006076</v>
      </c>
      <c r="L661" s="304">
        <f t="shared" ca="1" si="290"/>
        <v>737.73022920126175</v>
      </c>
      <c r="M661" s="306">
        <f t="shared" ca="1" si="306"/>
        <v>-1.4832511292620212</v>
      </c>
      <c r="N661" s="304">
        <f t="shared" ca="1" si="307"/>
        <v>-84.984029664727132</v>
      </c>
      <c r="P661" s="310">
        <f t="shared" ca="1" si="308"/>
        <v>23</v>
      </c>
      <c r="Q661" s="304">
        <f t="shared" ca="1" si="309"/>
        <v>0</v>
      </c>
      <c r="R661" s="306">
        <f t="shared" ca="1" si="310"/>
        <v>0</v>
      </c>
      <c r="S661" s="307">
        <f t="shared" ca="1" si="311"/>
        <v>5.083000000000002</v>
      </c>
      <c r="T661" s="304">
        <f t="shared" ca="1" si="291"/>
        <v>49.86423000000002</v>
      </c>
      <c r="U661" s="311">
        <f t="shared" ca="1" si="292"/>
        <v>0</v>
      </c>
      <c r="V661" s="306">
        <f t="shared" ca="1" si="293"/>
        <v>1.2256277937106475</v>
      </c>
      <c r="W661" s="304">
        <f t="shared" ca="1" si="294"/>
        <v>42.918960780944566</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1.3288326650136408</v>
      </c>
      <c r="AH661" s="304">
        <f t="shared" ca="1" si="318"/>
        <v>-8.4435979369713419</v>
      </c>
    </row>
    <row r="662" spans="1:34" x14ac:dyDescent="0.2">
      <c r="A662" s="347">
        <f t="shared" ca="1" si="296"/>
        <v>1E-4</v>
      </c>
      <c r="B662" s="304">
        <f t="shared" ca="1" si="297"/>
        <v>33.527900000001111</v>
      </c>
      <c r="D662" s="306">
        <f t="shared" ca="1" si="298"/>
        <v>-0.73825521348445389</v>
      </c>
      <c r="E662" s="307">
        <f t="shared" ca="1" si="299"/>
        <v>-1.3987080717398968</v>
      </c>
      <c r="F662" s="304">
        <f t="shared" ca="1" si="300"/>
        <v>1.5815830772322133</v>
      </c>
      <c r="G662" s="306">
        <f t="shared" ca="1" si="301"/>
        <v>9.3372197504705898</v>
      </c>
      <c r="H662" s="307">
        <f t="shared" ca="1" si="302"/>
        <v>-106.38435586143328</v>
      </c>
      <c r="I662" s="304">
        <f t="shared" ca="1" si="303"/>
        <v>106.79332771629814</v>
      </c>
      <c r="J662" s="306">
        <f t="shared" ca="1" si="304"/>
        <v>737.71243752511418</v>
      </c>
      <c r="K662" s="307">
        <f t="shared" ca="1" si="305"/>
        <v>-5.134172179893211</v>
      </c>
      <c r="L662" s="304">
        <f t="shared" ca="1" si="290"/>
        <v>737.73030316181143</v>
      </c>
      <c r="M662" s="306">
        <f t="shared" ca="1" si="306"/>
        <v>-1.4832519324224864</v>
      </c>
      <c r="N662" s="304">
        <f t="shared" ca="1" si="307"/>
        <v>-84.984075682432064</v>
      </c>
      <c r="P662" s="310">
        <f t="shared" ca="1" si="308"/>
        <v>23</v>
      </c>
      <c r="Q662" s="304">
        <f t="shared" ca="1" si="309"/>
        <v>0</v>
      </c>
      <c r="R662" s="306">
        <f t="shared" ca="1" si="310"/>
        <v>0</v>
      </c>
      <c r="S662" s="307">
        <f t="shared" ca="1" si="311"/>
        <v>5.083000000000002</v>
      </c>
      <c r="T662" s="304">
        <f t="shared" ca="1" si="291"/>
        <v>49.86423000000002</v>
      </c>
      <c r="U662" s="311">
        <f t="shared" ca="1" si="292"/>
        <v>0</v>
      </c>
      <c r="V662" s="306">
        <f t="shared" ca="1" si="293"/>
        <v>1.2256290975868034</v>
      </c>
      <c r="W662" s="304">
        <f t="shared" ca="1" si="294"/>
        <v>42.919113246376973</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1.3288033583742678</v>
      </c>
      <c r="AH662" s="304">
        <f t="shared" ca="1" si="318"/>
        <v>-8.4436279325092567</v>
      </c>
    </row>
    <row r="663" spans="1:34" x14ac:dyDescent="0.2">
      <c r="A663" s="347">
        <f t="shared" ca="1" si="296"/>
        <v>1E-4</v>
      </c>
      <c r="B663" s="304">
        <f t="shared" ca="1" si="297"/>
        <v>33.528000000001114</v>
      </c>
      <c r="D663" s="306">
        <f t="shared" ca="1" si="298"/>
        <v>-0.73825108042289656</v>
      </c>
      <c r="E663" s="307">
        <f t="shared" ca="1" si="299"/>
        <v>-1.3986775985068984</v>
      </c>
      <c r="F663" s="304">
        <f t="shared" ca="1" si="300"/>
        <v>1.5815541983474986</v>
      </c>
      <c r="G663" s="306">
        <f t="shared" ca="1" si="301"/>
        <v>9.3371459253625471</v>
      </c>
      <c r="H663" s="307">
        <f t="shared" ca="1" si="302"/>
        <v>-106.38449572919313</v>
      </c>
      <c r="I663" s="304">
        <f t="shared" ca="1" si="303"/>
        <v>106.79346059373779</v>
      </c>
      <c r="J663" s="306">
        <f t="shared" ca="1" si="304"/>
        <v>737.71243752511418</v>
      </c>
      <c r="K663" s="307">
        <f t="shared" ca="1" si="305"/>
        <v>-5.1448106224727423</v>
      </c>
      <c r="L663" s="304">
        <f t="shared" ca="1" si="290"/>
        <v>737.73037727586257</v>
      </c>
      <c r="M663" s="306">
        <f t="shared" ca="1" si="306"/>
        <v>-1.4832527355746026</v>
      </c>
      <c r="N663" s="304">
        <f t="shared" ca="1" si="307"/>
        <v>-84.98412169965863</v>
      </c>
      <c r="P663" s="310">
        <f t="shared" ca="1" si="308"/>
        <v>23</v>
      </c>
      <c r="Q663" s="304">
        <f t="shared" ca="1" si="309"/>
        <v>0</v>
      </c>
      <c r="R663" s="306">
        <f t="shared" ca="1" si="310"/>
        <v>0</v>
      </c>
      <c r="S663" s="307">
        <f t="shared" ca="1" si="311"/>
        <v>5.083000000000002</v>
      </c>
      <c r="T663" s="304">
        <f t="shared" ca="1" si="291"/>
        <v>49.86423000000002</v>
      </c>
      <c r="U663" s="311">
        <f t="shared" ca="1" si="292"/>
        <v>0</v>
      </c>
      <c r="V663" s="306">
        <f t="shared" ca="1" si="293"/>
        <v>1.2256304014660613</v>
      </c>
      <c r="W663" s="304">
        <f t="shared" ca="1" si="294"/>
        <v>42.919265709922577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1.3287740520926317</v>
      </c>
      <c r="AH663" s="304">
        <f t="shared" ca="1" si="318"/>
        <v>-8.4436579276759698</v>
      </c>
    </row>
    <row r="664" spans="1:34" x14ac:dyDescent="0.2">
      <c r="A664" s="347">
        <f t="shared" ca="1" si="296"/>
        <v>1E-4</v>
      </c>
      <c r="B664" s="304">
        <f t="shared" ca="1" si="297"/>
        <v>33.528100000001118</v>
      </c>
      <c r="D664" s="306">
        <f t="shared" ca="1" si="298"/>
        <v>-0.73824694735063834</v>
      </c>
      <c r="E664" s="307">
        <f t="shared" ca="1" si="299"/>
        <v>-1.3986471256510544</v>
      </c>
      <c r="F664" s="304">
        <f t="shared" ca="1" si="300"/>
        <v>1.5815253198619657</v>
      </c>
      <c r="G664" s="306">
        <f t="shared" ca="1" si="301"/>
        <v>9.3370721006678128</v>
      </c>
      <c r="H664" s="307">
        <f t="shared" ca="1" si="302"/>
        <v>-106.3846355939057</v>
      </c>
      <c r="I664" s="304">
        <f t="shared" ca="1" si="303"/>
        <v>106.79359346824685</v>
      </c>
      <c r="J664" s="306">
        <f t="shared" ca="1" si="304"/>
        <v>737.71243752511418</v>
      </c>
      <c r="K664" s="307">
        <f t="shared" ca="1" si="305"/>
        <v>-5.1554490790388972</v>
      </c>
      <c r="L664" s="304">
        <f t="shared" ca="1" si="290"/>
        <v>737.73045154341571</v>
      </c>
      <c r="M664" s="306">
        <f t="shared" ca="1" si="306"/>
        <v>-1.4832535387183701</v>
      </c>
      <c r="N664" s="304">
        <f t="shared" ca="1" si="307"/>
        <v>-84.984167716406844</v>
      </c>
      <c r="P664" s="310">
        <f t="shared" ca="1" si="308"/>
        <v>23</v>
      </c>
      <c r="Q664" s="304">
        <f t="shared" ca="1" si="309"/>
        <v>0</v>
      </c>
      <c r="R664" s="306">
        <f t="shared" ca="1" si="310"/>
        <v>0</v>
      </c>
      <c r="S664" s="307">
        <f t="shared" ca="1" si="311"/>
        <v>5.083000000000002</v>
      </c>
      <c r="T664" s="304">
        <f t="shared" ca="1" si="291"/>
        <v>49.86423000000002</v>
      </c>
      <c r="U664" s="311">
        <f t="shared" ca="1" si="292"/>
        <v>0</v>
      </c>
      <c r="V664" s="306">
        <f t="shared" ca="1" si="293"/>
        <v>1.2256317053484203</v>
      </c>
      <c r="W664" s="304">
        <f t="shared" ca="1" si="294"/>
        <v>42.919418171581341</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1.3287447461687307</v>
      </c>
      <c r="AH664" s="304">
        <f t="shared" ca="1" si="318"/>
        <v>-8.4436879224714847</v>
      </c>
    </row>
    <row r="665" spans="1:34" x14ac:dyDescent="0.2">
      <c r="A665" s="347">
        <f t="shared" ca="1" si="296"/>
        <v>1E-4</v>
      </c>
      <c r="B665" s="304">
        <f t="shared" ca="1" si="297"/>
        <v>33.528200000001121</v>
      </c>
      <c r="D665" s="306">
        <f t="shared" ca="1" si="298"/>
        <v>-0.73824281426767657</v>
      </c>
      <c r="E665" s="307">
        <f t="shared" ca="1" si="299"/>
        <v>-1.3986166531723701</v>
      </c>
      <c r="F665" s="304">
        <f t="shared" ca="1" si="300"/>
        <v>1.5814964417756181</v>
      </c>
      <c r="G665" s="306">
        <f t="shared" ca="1" si="301"/>
        <v>9.3369982763863852</v>
      </c>
      <c r="H665" s="307">
        <f t="shared" ca="1" si="302"/>
        <v>-106.38477545557102</v>
      </c>
      <c r="I665" s="304">
        <f t="shared" ca="1" si="303"/>
        <v>106.79372633982535</v>
      </c>
      <c r="J665" s="306">
        <f t="shared" ca="1" si="304"/>
        <v>737.71243752511418</v>
      </c>
      <c r="K665" s="307">
        <f t="shared" ca="1" si="305"/>
        <v>-5.1660875495913707</v>
      </c>
      <c r="L665" s="304">
        <f t="shared" ca="1" si="290"/>
        <v>737.73052596447133</v>
      </c>
      <c r="M665" s="306">
        <f t="shared" ca="1" si="306"/>
        <v>-1.4832543418537889</v>
      </c>
      <c r="N665" s="304">
        <f t="shared" ca="1" si="307"/>
        <v>-84.984213732676722</v>
      </c>
      <c r="P665" s="310">
        <f t="shared" ca="1" si="308"/>
        <v>23</v>
      </c>
      <c r="Q665" s="304">
        <f t="shared" ca="1" si="309"/>
        <v>0</v>
      </c>
      <c r="R665" s="306">
        <f t="shared" ca="1" si="310"/>
        <v>0</v>
      </c>
      <c r="S665" s="307">
        <f t="shared" ca="1" si="311"/>
        <v>5.083000000000002</v>
      </c>
      <c r="T665" s="304">
        <f t="shared" ca="1" si="291"/>
        <v>49.86423000000002</v>
      </c>
      <c r="U665" s="311">
        <f t="shared" ca="1" si="292"/>
        <v>0</v>
      </c>
      <c r="V665" s="306">
        <f t="shared" ca="1" si="293"/>
        <v>1.2256330092338812</v>
      </c>
      <c r="W665" s="304">
        <f t="shared" ca="1" si="294"/>
        <v>42.919570631353331</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1.3287154406025685</v>
      </c>
      <c r="AH665" s="304">
        <f t="shared" ca="1" si="318"/>
        <v>-8.4437179168957943</v>
      </c>
    </row>
    <row r="666" spans="1:34" x14ac:dyDescent="0.2">
      <c r="A666" s="347">
        <f t="shared" ca="1" si="296"/>
        <v>1E-4</v>
      </c>
      <c r="B666" s="304">
        <f t="shared" ca="1" si="297"/>
        <v>33.528300000001124</v>
      </c>
      <c r="D666" s="306">
        <f t="shared" ca="1" si="298"/>
        <v>-0.73823868117401392</v>
      </c>
      <c r="E666" s="307">
        <f t="shared" ca="1" si="299"/>
        <v>-1.3985861810708329</v>
      </c>
      <c r="F666" s="304">
        <f t="shared" ca="1" si="300"/>
        <v>1.5814675640884461</v>
      </c>
      <c r="G666" s="306">
        <f t="shared" ca="1" si="301"/>
        <v>9.336924452518268</v>
      </c>
      <c r="H666" s="307">
        <f t="shared" ca="1" si="302"/>
        <v>-106.38491531418913</v>
      </c>
      <c r="I666" s="304">
        <f t="shared" ca="1" si="303"/>
        <v>106.79385920847334</v>
      </c>
      <c r="J666" s="306">
        <f t="shared" ca="1" si="304"/>
        <v>737.71243752511418</v>
      </c>
      <c r="K666" s="307">
        <f t="shared" ca="1" si="305"/>
        <v>-5.1767260341298584</v>
      </c>
      <c r="L666" s="304">
        <f t="shared" ca="1" si="290"/>
        <v>737.73060053903009</v>
      </c>
      <c r="M666" s="306">
        <f t="shared" ca="1" si="306"/>
        <v>-1.4832551449808593</v>
      </c>
      <c r="N666" s="304">
        <f t="shared" ca="1" si="307"/>
        <v>-84.984259748468276</v>
      </c>
      <c r="P666" s="310">
        <f t="shared" ca="1" si="308"/>
        <v>23</v>
      </c>
      <c r="Q666" s="304">
        <f t="shared" ca="1" si="309"/>
        <v>0</v>
      </c>
      <c r="R666" s="306">
        <f t="shared" ca="1" si="310"/>
        <v>0</v>
      </c>
      <c r="S666" s="307">
        <f t="shared" ca="1" si="311"/>
        <v>5.083000000000002</v>
      </c>
      <c r="T666" s="304">
        <f t="shared" ca="1" si="291"/>
        <v>49.86423000000002</v>
      </c>
      <c r="U666" s="311">
        <f t="shared" ca="1" si="292"/>
        <v>0</v>
      </c>
      <c r="V666" s="306">
        <f t="shared" ca="1" si="293"/>
        <v>1.2256343131224436</v>
      </c>
      <c r="W666" s="304">
        <f t="shared" ca="1" si="294"/>
        <v>42.919723089238531</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1.3286861353941362</v>
      </c>
      <c r="AH666" s="304">
        <f t="shared" ca="1" si="318"/>
        <v>-8.4437479109489111</v>
      </c>
    </row>
    <row r="667" spans="1:34" x14ac:dyDescent="0.2">
      <c r="A667" s="347">
        <f t="shared" ca="1" si="296"/>
        <v>1E-4</v>
      </c>
      <c r="B667" s="304">
        <f t="shared" ca="1" si="297"/>
        <v>33.528400000001128</v>
      </c>
      <c r="D667" s="306">
        <f t="shared" ca="1" si="298"/>
        <v>-0.73823454806964983</v>
      </c>
      <c r="E667" s="307">
        <f t="shared" ca="1" si="299"/>
        <v>-1.3985557093464482</v>
      </c>
      <c r="F667" s="304">
        <f t="shared" ca="1" si="300"/>
        <v>1.5814386868004549</v>
      </c>
      <c r="G667" s="306">
        <f t="shared" ca="1" si="301"/>
        <v>9.336850629063461</v>
      </c>
      <c r="H667" s="307">
        <f t="shared" ca="1" si="302"/>
        <v>-106.38505516976007</v>
      </c>
      <c r="I667" s="304">
        <f t="shared" ca="1" si="303"/>
        <v>106.79399207419084</v>
      </c>
      <c r="J667" s="306">
        <f t="shared" ca="1" si="304"/>
        <v>737.71243752511418</v>
      </c>
      <c r="K667" s="307">
        <f t="shared" ca="1" si="305"/>
        <v>-5.1873645326540556</v>
      </c>
      <c r="L667" s="304">
        <f t="shared" ca="1" si="290"/>
        <v>737.73067526709235</v>
      </c>
      <c r="M667" s="306">
        <f t="shared" ca="1" si="306"/>
        <v>-1.4832559480995813</v>
      </c>
      <c r="N667" s="304">
        <f t="shared" ca="1" si="307"/>
        <v>-84.984305763781492</v>
      </c>
      <c r="P667" s="310">
        <f t="shared" ca="1" si="308"/>
        <v>23</v>
      </c>
      <c r="Q667" s="304">
        <f t="shared" ca="1" si="309"/>
        <v>0</v>
      </c>
      <c r="R667" s="306">
        <f t="shared" ca="1" si="310"/>
        <v>0</v>
      </c>
      <c r="S667" s="307">
        <f t="shared" ca="1" si="311"/>
        <v>5.083000000000002</v>
      </c>
      <c r="T667" s="304">
        <f t="shared" ca="1" si="291"/>
        <v>49.86423000000002</v>
      </c>
      <c r="U667" s="311">
        <f t="shared" ca="1" si="292"/>
        <v>0</v>
      </c>
      <c r="V667" s="306">
        <f t="shared" ca="1" si="293"/>
        <v>1.2256356170141078</v>
      </c>
      <c r="W667" s="304">
        <f t="shared" ca="1" si="294"/>
        <v>42.91987554523697</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1.3286568305434372</v>
      </c>
      <c r="AH667" s="304">
        <f t="shared" ca="1" si="318"/>
        <v>-8.4437779046308314</v>
      </c>
    </row>
    <row r="668" spans="1:34" x14ac:dyDescent="0.2">
      <c r="A668" s="347">
        <f t="shared" ca="1" si="296"/>
        <v>1E-4</v>
      </c>
      <c r="B668" s="304">
        <f t="shared" ca="1" si="297"/>
        <v>33.528500000001131</v>
      </c>
      <c r="D668" s="306">
        <f t="shared" ca="1" si="298"/>
        <v>-0.73823041495458663</v>
      </c>
      <c r="E668" s="307">
        <f t="shared" ca="1" si="299"/>
        <v>-1.398525237999209</v>
      </c>
      <c r="F668" s="304">
        <f t="shared" ca="1" si="300"/>
        <v>1.5814098099116389</v>
      </c>
      <c r="G668" s="306">
        <f t="shared" ca="1" si="301"/>
        <v>9.336776806021966</v>
      </c>
      <c r="H668" s="307">
        <f t="shared" ca="1" si="302"/>
        <v>-106.38519502228387</v>
      </c>
      <c r="I668" s="304">
        <f t="shared" ca="1" si="303"/>
        <v>106.79412493697788</v>
      </c>
      <c r="J668" s="306">
        <f t="shared" ca="1" si="304"/>
        <v>737.71243752511418</v>
      </c>
      <c r="K668" s="307">
        <f t="shared" ca="1" si="305"/>
        <v>-5.1980030451636576</v>
      </c>
      <c r="L668" s="304">
        <f t="shared" ca="1" si="290"/>
        <v>737.7307501486589</v>
      </c>
      <c r="M668" s="306">
        <f t="shared" ca="1" si="306"/>
        <v>-1.483256751209955</v>
      </c>
      <c r="N668" s="304">
        <f t="shared" ca="1" si="307"/>
        <v>-84.984351778616386</v>
      </c>
      <c r="P668" s="310">
        <f t="shared" ca="1" si="308"/>
        <v>23</v>
      </c>
      <c r="Q668" s="304">
        <f t="shared" ca="1" si="309"/>
        <v>0</v>
      </c>
      <c r="R668" s="306">
        <f t="shared" ca="1" si="310"/>
        <v>0</v>
      </c>
      <c r="S668" s="307">
        <f t="shared" ca="1" si="311"/>
        <v>5.083000000000002</v>
      </c>
      <c r="T668" s="304">
        <f t="shared" ca="1" si="291"/>
        <v>49.86423000000002</v>
      </c>
      <c r="U668" s="311">
        <f t="shared" ca="1" si="292"/>
        <v>0</v>
      </c>
      <c r="V668" s="306">
        <f t="shared" ca="1" si="293"/>
        <v>1.2256369209088738</v>
      </c>
      <c r="W668" s="304">
        <f t="shared" ca="1" si="294"/>
        <v>42.92002799934864</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1.3286275260504663</v>
      </c>
      <c r="AH668" s="304">
        <f t="shared" ca="1" si="318"/>
        <v>-8.4438078979415607</v>
      </c>
    </row>
    <row r="669" spans="1:34" x14ac:dyDescent="0.2">
      <c r="A669" s="347">
        <f t="shared" ca="1" si="296"/>
        <v>1E-4</v>
      </c>
      <c r="B669" s="304">
        <f t="shared" ca="1" si="297"/>
        <v>33.528600000001134</v>
      </c>
      <c r="D669" s="306">
        <f t="shared" ca="1" si="298"/>
        <v>-0.73822628182882377</v>
      </c>
      <c r="E669" s="307">
        <f t="shared" ca="1" si="299"/>
        <v>-1.398494767029117</v>
      </c>
      <c r="F669" s="304">
        <f t="shared" ca="1" si="300"/>
        <v>1.5813809334219995</v>
      </c>
      <c r="G669" s="306">
        <f t="shared" ca="1" si="301"/>
        <v>9.3367029833937831</v>
      </c>
      <c r="H669" s="307">
        <f t="shared" ca="1" si="302"/>
        <v>-106.38533487176056</v>
      </c>
      <c r="I669" s="304">
        <f t="shared" ca="1" si="303"/>
        <v>106.79425779683451</v>
      </c>
      <c r="J669" s="306">
        <f t="shared" ca="1" si="304"/>
        <v>737.71243752511418</v>
      </c>
      <c r="K669" s="307">
        <f t="shared" ca="1" si="305"/>
        <v>-5.2086415716583598</v>
      </c>
      <c r="L669" s="304">
        <f t="shared" ca="1" si="290"/>
        <v>737.73082518373019</v>
      </c>
      <c r="M669" s="306">
        <f t="shared" ca="1" si="306"/>
        <v>-1.4832575543119806</v>
      </c>
      <c r="N669" s="304">
        <f t="shared" ca="1" si="307"/>
        <v>-84.98439779297297</v>
      </c>
      <c r="P669" s="310">
        <f t="shared" ca="1" si="308"/>
        <v>23</v>
      </c>
      <c r="Q669" s="304">
        <f t="shared" ca="1" si="309"/>
        <v>0</v>
      </c>
      <c r="R669" s="306">
        <f t="shared" ca="1" si="310"/>
        <v>0</v>
      </c>
      <c r="S669" s="307">
        <f t="shared" ca="1" si="311"/>
        <v>5.083000000000002</v>
      </c>
      <c r="T669" s="304">
        <f t="shared" ca="1" si="291"/>
        <v>49.86423000000002</v>
      </c>
      <c r="U669" s="311">
        <f t="shared" ca="1" si="292"/>
        <v>0</v>
      </c>
      <c r="V669" s="306">
        <f t="shared" ca="1" si="293"/>
        <v>1.2256382248067412</v>
      </c>
      <c r="W669" s="304">
        <f t="shared" ca="1" si="294"/>
        <v>42.920180451573593</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1.3285982219152217</v>
      </c>
      <c r="AH669" s="304">
        <f t="shared" ca="1" si="318"/>
        <v>-8.4438378908810989</v>
      </c>
    </row>
    <row r="670" spans="1:34" x14ac:dyDescent="0.2">
      <c r="A670" s="347">
        <f t="shared" ca="1" si="296"/>
        <v>1E-4</v>
      </c>
      <c r="B670" s="304">
        <f t="shared" ca="1" si="297"/>
        <v>33.528700000001137</v>
      </c>
      <c r="D670" s="306">
        <f t="shared" ca="1" si="298"/>
        <v>-0.73822214869236402</v>
      </c>
      <c r="E670" s="307">
        <f t="shared" ca="1" si="299"/>
        <v>-1.3984642964361615</v>
      </c>
      <c r="F670" s="304">
        <f t="shared" ca="1" si="300"/>
        <v>1.5813520573315289</v>
      </c>
      <c r="G670" s="306">
        <f t="shared" ca="1" si="301"/>
        <v>9.3366291611789141</v>
      </c>
      <c r="H670" s="307">
        <f t="shared" ca="1" si="302"/>
        <v>-106.38547471819021</v>
      </c>
      <c r="I670" s="304">
        <f t="shared" ca="1" si="303"/>
        <v>106.79439065376077</v>
      </c>
      <c r="J670" s="306">
        <f t="shared" ca="1" si="304"/>
        <v>737.71243752511418</v>
      </c>
      <c r="K670" s="307">
        <f t="shared" ca="1" si="305"/>
        <v>-5.2192801121378576</v>
      </c>
      <c r="L670" s="304">
        <f t="shared" ca="1" si="290"/>
        <v>737.73090037230679</v>
      </c>
      <c r="M670" s="306">
        <f t="shared" ca="1" si="306"/>
        <v>-1.4832583574056579</v>
      </c>
      <c r="N670" s="304">
        <f t="shared" ca="1" si="307"/>
        <v>-84.984443806851232</v>
      </c>
      <c r="P670" s="310">
        <f t="shared" ca="1" si="308"/>
        <v>23</v>
      </c>
      <c r="Q670" s="304">
        <f t="shared" ca="1" si="309"/>
        <v>0</v>
      </c>
      <c r="R670" s="306">
        <f t="shared" ca="1" si="310"/>
        <v>0</v>
      </c>
      <c r="S670" s="307">
        <f t="shared" ca="1" si="311"/>
        <v>5.083000000000002</v>
      </c>
      <c r="T670" s="304">
        <f t="shared" ca="1" si="291"/>
        <v>49.86423000000002</v>
      </c>
      <c r="U670" s="311">
        <f t="shared" ca="1" si="292"/>
        <v>0</v>
      </c>
      <c r="V670" s="306">
        <f t="shared" ca="1" si="293"/>
        <v>1.2256395287077104</v>
      </c>
      <c r="W670" s="304">
        <f t="shared" ca="1" si="294"/>
        <v>42.920332901911813</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1.3285689181376963</v>
      </c>
      <c r="AH670" s="304">
        <f t="shared" ca="1" si="318"/>
        <v>-8.4438678834494549</v>
      </c>
    </row>
    <row r="671" spans="1:34" x14ac:dyDescent="0.2">
      <c r="A671" s="347">
        <f t="shared" ca="1" si="296"/>
        <v>1E-4</v>
      </c>
      <c r="B671" s="304">
        <f t="shared" ca="1" si="297"/>
        <v>33.528800000001141</v>
      </c>
      <c r="D671" s="306">
        <f t="shared" ca="1" si="298"/>
        <v>-0.73821801554520861</v>
      </c>
      <c r="E671" s="307">
        <f t="shared" ca="1" si="299"/>
        <v>-1.3984338262203462</v>
      </c>
      <c r="F671" s="304">
        <f t="shared" ca="1" si="300"/>
        <v>1.5813231816402311</v>
      </c>
      <c r="G671" s="306">
        <f t="shared" ca="1" si="301"/>
        <v>9.3365553393773588</v>
      </c>
      <c r="H671" s="307">
        <f t="shared" ca="1" si="302"/>
        <v>-106.38561456157284</v>
      </c>
      <c r="I671" s="304">
        <f t="shared" ca="1" si="303"/>
        <v>106.79452350775668</v>
      </c>
      <c r="J671" s="306">
        <f t="shared" ca="1" si="304"/>
        <v>737.71243752511418</v>
      </c>
      <c r="K671" s="307">
        <f t="shared" ca="1" si="305"/>
        <v>-5.2299186666018453</v>
      </c>
      <c r="L671" s="304">
        <f t="shared" ca="1" si="290"/>
        <v>737.73097571438916</v>
      </c>
      <c r="M671" s="306">
        <f t="shared" ca="1" si="306"/>
        <v>-1.4832591604909875</v>
      </c>
      <c r="N671" s="304">
        <f t="shared" ca="1" si="307"/>
        <v>-84.984489820251213</v>
      </c>
      <c r="P671" s="310">
        <f t="shared" ca="1" si="308"/>
        <v>23</v>
      </c>
      <c r="Q671" s="304">
        <f t="shared" ca="1" si="309"/>
        <v>0</v>
      </c>
      <c r="R671" s="306">
        <f t="shared" ca="1" si="310"/>
        <v>0</v>
      </c>
      <c r="S671" s="307">
        <f t="shared" ca="1" si="311"/>
        <v>5.083000000000002</v>
      </c>
      <c r="T671" s="304">
        <f t="shared" ca="1" si="291"/>
        <v>49.86423000000002</v>
      </c>
      <c r="U671" s="311">
        <f t="shared" ca="1" si="292"/>
        <v>0</v>
      </c>
      <c r="V671" s="306">
        <f t="shared" ca="1" si="293"/>
        <v>1.2256408326117807</v>
      </c>
      <c r="W671" s="304">
        <f t="shared" ca="1" si="294"/>
        <v>42.920485350363286</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1.3285396147178954</v>
      </c>
      <c r="AH671" s="304">
        <f t="shared" ca="1" si="318"/>
        <v>-8.4438978756466252</v>
      </c>
    </row>
    <row r="672" spans="1:34" x14ac:dyDescent="0.2">
      <c r="A672" s="347">
        <f t="shared" ca="1" si="296"/>
        <v>1E-4</v>
      </c>
      <c r="B672" s="304">
        <f t="shared" ca="1" si="297"/>
        <v>33.528900000001144</v>
      </c>
      <c r="D672" s="306">
        <f t="shared" ca="1" si="298"/>
        <v>-0.73821388238735519</v>
      </c>
      <c r="E672" s="307">
        <f t="shared" ca="1" si="299"/>
        <v>-1.3984033563816745</v>
      </c>
      <c r="F672" s="304">
        <f t="shared" ca="1" si="300"/>
        <v>1.5812943063481082</v>
      </c>
      <c r="G672" s="306">
        <f t="shared" ca="1" si="301"/>
        <v>9.336481517989121</v>
      </c>
      <c r="H672" s="307">
        <f t="shared" ca="1" si="302"/>
        <v>-106.38575440190847</v>
      </c>
      <c r="I672" s="304">
        <f t="shared" ca="1" si="303"/>
        <v>106.79465635882228</v>
      </c>
      <c r="J672" s="306">
        <f t="shared" ca="1" si="304"/>
        <v>737.71243752511418</v>
      </c>
      <c r="K672" s="307">
        <f t="shared" ca="1" si="305"/>
        <v>-5.2405572350500194</v>
      </c>
      <c r="L672" s="304">
        <f t="shared" ca="1" si="290"/>
        <v>737.73105120997809</v>
      </c>
      <c r="M672" s="306">
        <f t="shared" ca="1" si="306"/>
        <v>-1.4832599635679693</v>
      </c>
      <c r="N672" s="304">
        <f t="shared" ca="1" si="307"/>
        <v>-84.984535833172885</v>
      </c>
      <c r="P672" s="310">
        <f t="shared" ca="1" si="308"/>
        <v>23</v>
      </c>
      <c r="Q672" s="304">
        <f t="shared" ca="1" si="309"/>
        <v>0</v>
      </c>
      <c r="R672" s="306">
        <f t="shared" ca="1" si="310"/>
        <v>0</v>
      </c>
      <c r="S672" s="307">
        <f t="shared" ca="1" si="311"/>
        <v>5.083000000000002</v>
      </c>
      <c r="T672" s="304">
        <f t="shared" ca="1" si="291"/>
        <v>49.86423000000002</v>
      </c>
      <c r="U672" s="311">
        <f t="shared" ca="1" si="292"/>
        <v>0</v>
      </c>
      <c r="V672" s="306">
        <f t="shared" ca="1" si="293"/>
        <v>1.2256421365189527</v>
      </c>
      <c r="W672" s="304">
        <f t="shared" ca="1" si="294"/>
        <v>42.920637796928069</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1.3285103116558172</v>
      </c>
      <c r="AH672" s="304">
        <f t="shared" ca="1" si="318"/>
        <v>-8.4439278674726079</v>
      </c>
    </row>
    <row r="673" spans="1:34" x14ac:dyDescent="0.2">
      <c r="A673" s="347">
        <f t="shared" ca="1" si="296"/>
        <v>1E-4</v>
      </c>
      <c r="B673" s="304">
        <f t="shared" ca="1" si="297"/>
        <v>33.529000000001147</v>
      </c>
      <c r="D673" s="306">
        <f t="shared" ca="1" si="298"/>
        <v>-0.73820974921880667</v>
      </c>
      <c r="E673" s="307">
        <f t="shared" ca="1" si="299"/>
        <v>-1.3983728869201304</v>
      </c>
      <c r="F673" s="304">
        <f t="shared" ca="1" si="300"/>
        <v>1.5812654314551473</v>
      </c>
      <c r="G673" s="306">
        <f t="shared" ca="1" si="301"/>
        <v>9.3364076970141987</v>
      </c>
      <c r="H673" s="307">
        <f t="shared" ca="1" si="302"/>
        <v>-106.38589423919716</v>
      </c>
      <c r="I673" s="304">
        <f t="shared" ca="1" si="303"/>
        <v>106.7947892069576</v>
      </c>
      <c r="J673" s="306">
        <f t="shared" ca="1" si="304"/>
        <v>737.71243752511418</v>
      </c>
      <c r="K673" s="307">
        <f t="shared" ca="1" si="305"/>
        <v>-5.251195817482075</v>
      </c>
      <c r="L673" s="304">
        <f t="shared" ca="1" si="290"/>
        <v>737.73112685907392</v>
      </c>
      <c r="M673" s="306">
        <f t="shared" ca="1" si="306"/>
        <v>-1.4832607666366033</v>
      </c>
      <c r="N673" s="304">
        <f t="shared" ca="1" si="307"/>
        <v>-84.984581845616276</v>
      </c>
      <c r="P673" s="310">
        <f t="shared" ca="1" si="308"/>
        <v>23</v>
      </c>
      <c r="Q673" s="304">
        <f t="shared" ca="1" si="309"/>
        <v>0</v>
      </c>
      <c r="R673" s="306">
        <f t="shared" ca="1" si="310"/>
        <v>0</v>
      </c>
      <c r="S673" s="307">
        <f t="shared" ca="1" si="311"/>
        <v>5.083000000000002</v>
      </c>
      <c r="T673" s="304">
        <f t="shared" ca="1" si="291"/>
        <v>49.86423000000002</v>
      </c>
      <c r="U673" s="311">
        <f t="shared" ca="1" si="292"/>
        <v>0</v>
      </c>
      <c r="V673" s="306">
        <f t="shared" ca="1" si="293"/>
        <v>1.2256434404292265</v>
      </c>
      <c r="W673" s="304">
        <f t="shared" ca="1" si="294"/>
        <v>42.92079024160617</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1.3284810089514547</v>
      </c>
      <c r="AH673" s="304">
        <f t="shared" ca="1" si="318"/>
        <v>-8.4439578589274156</v>
      </c>
    </row>
    <row r="674" spans="1:34" x14ac:dyDescent="0.2">
      <c r="A674" s="347">
        <f t="shared" ca="1" si="296"/>
        <v>1E-4</v>
      </c>
      <c r="B674" s="304">
        <f t="shared" ca="1" si="297"/>
        <v>33.529100000001151</v>
      </c>
      <c r="D674" s="306">
        <f t="shared" ca="1" si="298"/>
        <v>-0.73820561603956458</v>
      </c>
      <c r="E674" s="307">
        <f t="shared" ca="1" si="299"/>
        <v>-1.3983424178357193</v>
      </c>
      <c r="F674" s="304">
        <f t="shared" ca="1" si="300"/>
        <v>1.5812365569613545</v>
      </c>
      <c r="G674" s="306">
        <f t="shared" ca="1" si="301"/>
        <v>9.3363338764525956</v>
      </c>
      <c r="H674" s="307">
        <f t="shared" ca="1" si="302"/>
        <v>-106.38603407343894</v>
      </c>
      <c r="I674" s="304">
        <f t="shared" ca="1" si="303"/>
        <v>106.7949220521627</v>
      </c>
      <c r="J674" s="306">
        <f t="shared" ca="1" si="304"/>
        <v>737.71243752511418</v>
      </c>
      <c r="K674" s="307">
        <f t="shared" ca="1" si="305"/>
        <v>-5.2618344138977067</v>
      </c>
      <c r="L674" s="304">
        <f t="shared" ca="1" si="290"/>
        <v>737.73120266167723</v>
      </c>
      <c r="M674" s="306">
        <f t="shared" ca="1" si="306"/>
        <v>-1.4832615696968898</v>
      </c>
      <c r="N674" s="304">
        <f t="shared" ca="1" si="307"/>
        <v>-84.984627857581387</v>
      </c>
      <c r="P674" s="310">
        <f t="shared" ca="1" si="308"/>
        <v>23</v>
      </c>
      <c r="Q674" s="304">
        <f t="shared" ca="1" si="309"/>
        <v>0</v>
      </c>
      <c r="R674" s="306">
        <f t="shared" ca="1" si="310"/>
        <v>0</v>
      </c>
      <c r="S674" s="307">
        <f t="shared" ca="1" si="311"/>
        <v>5.083000000000002</v>
      </c>
      <c r="T674" s="304">
        <f t="shared" ca="1" si="291"/>
        <v>49.86423000000002</v>
      </c>
      <c r="U674" s="311">
        <f t="shared" ca="1" si="292"/>
        <v>0</v>
      </c>
      <c r="V674" s="306">
        <f t="shared" ca="1" si="293"/>
        <v>1.2256447443426011</v>
      </c>
      <c r="W674" s="304">
        <f t="shared" ca="1" si="294"/>
        <v>42.920942684397588</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1.3284517066048025</v>
      </c>
      <c r="AH674" s="304">
        <f t="shared" ca="1" si="318"/>
        <v>-8.4439878500110481</v>
      </c>
    </row>
    <row r="675" spans="1:34" x14ac:dyDescent="0.2">
      <c r="A675" s="347">
        <f t="shared" ca="1" si="296"/>
        <v>1E-4</v>
      </c>
      <c r="B675" s="304">
        <f t="shared" ca="1" si="297"/>
        <v>33.529200000001154</v>
      </c>
      <c r="D675" s="306">
        <f t="shared" ca="1" si="298"/>
        <v>-0.7382014828496285</v>
      </c>
      <c r="E675" s="307">
        <f t="shared" ca="1" si="299"/>
        <v>-1.3983119491284377</v>
      </c>
      <c r="F675" s="304">
        <f t="shared" ca="1" si="300"/>
        <v>1.5812076828667259</v>
      </c>
      <c r="G675" s="306">
        <f t="shared" ca="1" si="301"/>
        <v>9.3362600563043099</v>
      </c>
      <c r="H675" s="307">
        <f t="shared" ca="1" si="302"/>
        <v>-106.38617390463385</v>
      </c>
      <c r="I675" s="304">
        <f t="shared" ca="1" si="303"/>
        <v>106.7950548944376</v>
      </c>
      <c r="J675" s="306">
        <f t="shared" ca="1" si="304"/>
        <v>737.71243752511418</v>
      </c>
      <c r="K675" s="307">
        <f t="shared" ca="1" si="305"/>
        <v>-5.2724730242966107</v>
      </c>
      <c r="L675" s="304">
        <f t="shared" ca="1" si="290"/>
        <v>737.73127861778869</v>
      </c>
      <c r="M675" s="306">
        <f t="shared" ca="1" si="306"/>
        <v>-1.483262372748829</v>
      </c>
      <c r="N675" s="304">
        <f t="shared" ca="1" si="307"/>
        <v>-84.984673869068232</v>
      </c>
      <c r="P675" s="310">
        <f t="shared" ca="1" si="308"/>
        <v>23</v>
      </c>
      <c r="Q675" s="304">
        <f t="shared" ca="1" si="309"/>
        <v>0</v>
      </c>
      <c r="R675" s="306">
        <f t="shared" ca="1" si="310"/>
        <v>0</v>
      </c>
      <c r="S675" s="307">
        <f t="shared" ca="1" si="311"/>
        <v>5.083000000000002</v>
      </c>
      <c r="T675" s="304">
        <f t="shared" ca="1" si="291"/>
        <v>49.86423000000002</v>
      </c>
      <c r="U675" s="311">
        <f t="shared" ca="1" si="292"/>
        <v>0</v>
      </c>
      <c r="V675" s="306">
        <f t="shared" ca="1" si="293"/>
        <v>1.2256460482590772</v>
      </c>
      <c r="W675" s="304">
        <f t="shared" ca="1" si="294"/>
        <v>42.921095125302323</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1.3284224046158695</v>
      </c>
      <c r="AH675" s="304">
        <f t="shared" ca="1" si="318"/>
        <v>-8.4440178407235038</v>
      </c>
    </row>
    <row r="676" spans="1:34" x14ac:dyDescent="0.2">
      <c r="A676" s="347">
        <f t="shared" ca="1" si="296"/>
        <v>1E-4</v>
      </c>
      <c r="B676" s="304">
        <f t="shared" ca="1" si="297"/>
        <v>33.529300000001157</v>
      </c>
      <c r="D676" s="306">
        <f t="shared" ca="1" si="298"/>
        <v>-0.73819734964899864</v>
      </c>
      <c r="E676" s="307">
        <f t="shared" ca="1" si="299"/>
        <v>-1.3982814807982837</v>
      </c>
      <c r="F676" s="304">
        <f t="shared" ca="1" si="300"/>
        <v>1.5811788091712611</v>
      </c>
      <c r="G676" s="306">
        <f t="shared" ca="1" si="301"/>
        <v>9.3361862365693451</v>
      </c>
      <c r="H676" s="307">
        <f t="shared" ca="1" si="302"/>
        <v>-106.38631373278193</v>
      </c>
      <c r="I676" s="304">
        <f t="shared" ca="1" si="303"/>
        <v>106.79518773378233</v>
      </c>
      <c r="J676" s="306">
        <f t="shared" ca="1" si="304"/>
        <v>737.71243752511418</v>
      </c>
      <c r="K676" s="307">
        <f t="shared" ca="1" si="305"/>
        <v>-5.2831116486784815</v>
      </c>
      <c r="L676" s="304">
        <f t="shared" ca="1" si="290"/>
        <v>737.73135472740876</v>
      </c>
      <c r="M676" s="306">
        <f t="shared" ca="1" si="306"/>
        <v>-1.4832631757924206</v>
      </c>
      <c r="N676" s="304">
        <f t="shared" ca="1" si="307"/>
        <v>-84.984719880076796</v>
      </c>
      <c r="P676" s="310">
        <f t="shared" ca="1" si="308"/>
        <v>23</v>
      </c>
      <c r="Q676" s="304">
        <f t="shared" ca="1" si="309"/>
        <v>0</v>
      </c>
      <c r="R676" s="306">
        <f t="shared" ca="1" si="310"/>
        <v>0</v>
      </c>
      <c r="S676" s="307">
        <f t="shared" ca="1" si="311"/>
        <v>5.083000000000002</v>
      </c>
      <c r="T676" s="304">
        <f t="shared" ca="1" si="291"/>
        <v>49.86423000000002</v>
      </c>
      <c r="U676" s="311">
        <f t="shared" ca="1" si="292"/>
        <v>0</v>
      </c>
      <c r="V676" s="306">
        <f t="shared" ca="1" si="293"/>
        <v>1.2256473521786548</v>
      </c>
      <c r="W676" s="304">
        <f t="shared" ca="1" si="294"/>
        <v>42.921247564320417</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1.328393102984645</v>
      </c>
      <c r="AH676" s="304">
        <f t="shared" ca="1" si="318"/>
        <v>-8.4440478310647862</v>
      </c>
    </row>
    <row r="677" spans="1:34" x14ac:dyDescent="0.2">
      <c r="A677" s="347">
        <f t="shared" ca="1" si="296"/>
        <v>1E-4</v>
      </c>
      <c r="B677" s="304">
        <f t="shared" ca="1" si="297"/>
        <v>33.529400000001161</v>
      </c>
      <c r="D677" s="306">
        <f t="shared" ca="1" si="298"/>
        <v>-0.73819321643767899</v>
      </c>
      <c r="E677" s="307">
        <f t="shared" ca="1" si="299"/>
        <v>-1.3982510128452539</v>
      </c>
      <c r="F677" s="304">
        <f t="shared" ca="1" si="300"/>
        <v>1.5811499358749581</v>
      </c>
      <c r="G677" s="306">
        <f t="shared" ca="1" si="301"/>
        <v>9.3361124172477012</v>
      </c>
      <c r="H677" s="307">
        <f t="shared" ca="1" si="302"/>
        <v>-106.38645355788321</v>
      </c>
      <c r="I677" s="304">
        <f t="shared" ca="1" si="303"/>
        <v>106.79532057019694</v>
      </c>
      <c r="J677" s="306">
        <f t="shared" ca="1" si="304"/>
        <v>737.71243752511418</v>
      </c>
      <c r="K677" s="307">
        <f t="shared" ca="1" si="305"/>
        <v>-5.2937502870430144</v>
      </c>
      <c r="L677" s="304">
        <f t="shared" ca="1" si="290"/>
        <v>737.731430990538</v>
      </c>
      <c r="M677" s="306">
        <f t="shared" ca="1" si="306"/>
        <v>-1.4832639788276651</v>
      </c>
      <c r="N677" s="304">
        <f t="shared" ca="1" si="307"/>
        <v>-84.984765890607108</v>
      </c>
      <c r="P677" s="310">
        <f t="shared" ca="1" si="308"/>
        <v>23</v>
      </c>
      <c r="Q677" s="304">
        <f t="shared" ca="1" si="309"/>
        <v>0</v>
      </c>
      <c r="R677" s="306">
        <f t="shared" ca="1" si="310"/>
        <v>0</v>
      </c>
      <c r="S677" s="307">
        <f t="shared" ca="1" si="311"/>
        <v>5.083000000000002</v>
      </c>
      <c r="T677" s="304">
        <f t="shared" ca="1" si="291"/>
        <v>49.86423000000002</v>
      </c>
      <c r="U677" s="311">
        <f t="shared" ca="1" si="292"/>
        <v>0</v>
      </c>
      <c r="V677" s="306">
        <f t="shared" ca="1" si="293"/>
        <v>1.2256486561013342</v>
      </c>
      <c r="W677" s="304">
        <f t="shared" ca="1" si="294"/>
        <v>42.921400001451886</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1.3283638017111308</v>
      </c>
      <c r="AH677" s="304">
        <f t="shared" ca="1" si="318"/>
        <v>-8.4440778210349006</v>
      </c>
    </row>
    <row r="678" spans="1:34" x14ac:dyDescent="0.2">
      <c r="A678" s="347">
        <f t="shared" ca="1" si="296"/>
        <v>1E-4</v>
      </c>
      <c r="B678" s="304">
        <f t="shared" ca="1" si="297"/>
        <v>33.529500000001164</v>
      </c>
      <c r="D678" s="306">
        <f t="shared" ca="1" si="298"/>
        <v>-0.73818908321566801</v>
      </c>
      <c r="E678" s="307">
        <f t="shared" ca="1" si="299"/>
        <v>-1.398220545269341</v>
      </c>
      <c r="F678" s="304">
        <f t="shared" ca="1" si="300"/>
        <v>1.5811210629778107</v>
      </c>
      <c r="G678" s="306">
        <f t="shared" ca="1" si="301"/>
        <v>9.3360385983393801</v>
      </c>
      <c r="H678" s="307">
        <f t="shared" ca="1" si="302"/>
        <v>-106.38659337993774</v>
      </c>
      <c r="I678" s="304">
        <f t="shared" ca="1" si="303"/>
        <v>106.79545340368145</v>
      </c>
      <c r="J678" s="306">
        <f t="shared" ca="1" si="304"/>
        <v>737.71243752511418</v>
      </c>
      <c r="K678" s="307">
        <f t="shared" ca="1" si="305"/>
        <v>-5.3043889393899057</v>
      </c>
      <c r="L678" s="304">
        <f t="shared" ca="1" si="290"/>
        <v>737.73150740717711</v>
      </c>
      <c r="M678" s="306">
        <f t="shared" ca="1" si="306"/>
        <v>-1.4832647818545626</v>
      </c>
      <c r="N678" s="304">
        <f t="shared" ca="1" si="307"/>
        <v>-84.984811900659167</v>
      </c>
      <c r="P678" s="310">
        <f t="shared" ca="1" si="308"/>
        <v>23</v>
      </c>
      <c r="Q678" s="304">
        <f t="shared" ca="1" si="309"/>
        <v>0</v>
      </c>
      <c r="R678" s="306">
        <f t="shared" ca="1" si="310"/>
        <v>0</v>
      </c>
      <c r="S678" s="307">
        <f t="shared" ca="1" si="311"/>
        <v>5.083000000000002</v>
      </c>
      <c r="T678" s="304">
        <f t="shared" ca="1" si="291"/>
        <v>49.86423000000002</v>
      </c>
      <c r="U678" s="311">
        <f t="shared" ca="1" si="292"/>
        <v>0</v>
      </c>
      <c r="V678" s="306">
        <f t="shared" ca="1" si="293"/>
        <v>1.2256499600271142</v>
      </c>
      <c r="W678" s="304">
        <f t="shared" ca="1" si="294"/>
        <v>42.9215524366967</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1.3283345007953162</v>
      </c>
      <c r="AH678" s="304">
        <f t="shared" ca="1" si="318"/>
        <v>-8.4441078106338523</v>
      </c>
    </row>
    <row r="679" spans="1:34" x14ac:dyDescent="0.2">
      <c r="A679" s="347">
        <f t="shared" ca="1" si="296"/>
        <v>1E-4</v>
      </c>
      <c r="B679" s="304">
        <f t="shared" ca="1" si="297"/>
        <v>33.529600000001167</v>
      </c>
      <c r="D679" s="306">
        <f t="shared" ca="1" si="298"/>
        <v>-0.73818494998296647</v>
      </c>
      <c r="E679" s="307">
        <f t="shared" ca="1" si="299"/>
        <v>-1.3981900780705505</v>
      </c>
      <c r="F679" s="304">
        <f t="shared" ca="1" si="300"/>
        <v>1.5810921904798236</v>
      </c>
      <c r="G679" s="306">
        <f t="shared" ca="1" si="301"/>
        <v>9.3359647798443817</v>
      </c>
      <c r="H679" s="307">
        <f t="shared" ca="1" si="302"/>
        <v>-106.38673319894555</v>
      </c>
      <c r="I679" s="304">
        <f t="shared" ca="1" si="303"/>
        <v>106.7955862342359</v>
      </c>
      <c r="J679" s="306">
        <f t="shared" ca="1" si="304"/>
        <v>737.71243752511418</v>
      </c>
      <c r="K679" s="307">
        <f t="shared" ca="1" si="305"/>
        <v>-5.3150276057188499</v>
      </c>
      <c r="L679" s="304">
        <f t="shared" ca="1" si="290"/>
        <v>737.73158397732641</v>
      </c>
      <c r="M679" s="306">
        <f t="shared" ca="1" si="306"/>
        <v>-1.4832655848731131</v>
      </c>
      <c r="N679" s="304">
        <f t="shared" ca="1" si="307"/>
        <v>-84.984857910232989</v>
      </c>
      <c r="P679" s="310">
        <f t="shared" ca="1" si="308"/>
        <v>23</v>
      </c>
      <c r="Q679" s="304">
        <f t="shared" ca="1" si="309"/>
        <v>0</v>
      </c>
      <c r="R679" s="306">
        <f t="shared" ca="1" si="310"/>
        <v>0</v>
      </c>
      <c r="S679" s="307">
        <f t="shared" ca="1" si="311"/>
        <v>5.083000000000002</v>
      </c>
      <c r="T679" s="304">
        <f t="shared" ca="1" si="291"/>
        <v>49.86423000000002</v>
      </c>
      <c r="U679" s="311">
        <f t="shared" ca="1" si="292"/>
        <v>0</v>
      </c>
      <c r="V679" s="306">
        <f t="shared" ca="1" si="293"/>
        <v>1.2256512639559962</v>
      </c>
      <c r="W679" s="304">
        <f t="shared" ca="1" si="294"/>
        <v>42.921704870054917</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1.328305200237212</v>
      </c>
      <c r="AH679" s="304">
        <f t="shared" ca="1" si="318"/>
        <v>-8.4441377998616343</v>
      </c>
    </row>
    <row r="680" spans="1:34" x14ac:dyDescent="0.2">
      <c r="A680" s="347">
        <f t="shared" ca="1" si="296"/>
        <v>1E-4</v>
      </c>
      <c r="B680" s="304">
        <f t="shared" ca="1" si="297"/>
        <v>33.529700000001171</v>
      </c>
      <c r="D680" s="306">
        <f t="shared" ca="1" si="298"/>
        <v>-0.73818081673957525</v>
      </c>
      <c r="E680" s="307">
        <f t="shared" ca="1" si="299"/>
        <v>-1.3981596112488752</v>
      </c>
      <c r="F680" s="304">
        <f t="shared" ca="1" si="300"/>
        <v>1.5810633183809915</v>
      </c>
      <c r="G680" s="306">
        <f t="shared" ca="1" si="301"/>
        <v>9.3358909617627077</v>
      </c>
      <c r="H680" s="307">
        <f t="shared" ca="1" si="302"/>
        <v>-106.38687301490667</v>
      </c>
      <c r="I680" s="304">
        <f t="shared" ca="1" si="303"/>
        <v>106.79571906186034</v>
      </c>
      <c r="J680" s="306">
        <f t="shared" ca="1" si="304"/>
        <v>737.71243752511418</v>
      </c>
      <c r="K680" s="307">
        <f t="shared" ca="1" si="305"/>
        <v>-5.3256662860295423</v>
      </c>
      <c r="L680" s="304">
        <f t="shared" ca="1" si="290"/>
        <v>737.73166070098659</v>
      </c>
      <c r="M680" s="306">
        <f t="shared" ca="1" si="306"/>
        <v>-1.4832663878833166</v>
      </c>
      <c r="N680" s="304">
        <f t="shared" ca="1" si="307"/>
        <v>-84.984903919328545</v>
      </c>
      <c r="P680" s="310">
        <f t="shared" ca="1" si="308"/>
        <v>23</v>
      </c>
      <c r="Q680" s="304">
        <f t="shared" ca="1" si="309"/>
        <v>0</v>
      </c>
      <c r="R680" s="306">
        <f t="shared" ca="1" si="310"/>
        <v>0</v>
      </c>
      <c r="S680" s="307">
        <f t="shared" ca="1" si="311"/>
        <v>5.083000000000002</v>
      </c>
      <c r="T680" s="304">
        <f t="shared" ca="1" si="291"/>
        <v>49.86423000000002</v>
      </c>
      <c r="U680" s="311">
        <f t="shared" ca="1" si="292"/>
        <v>0</v>
      </c>
      <c r="V680" s="306">
        <f t="shared" ca="1" si="293"/>
        <v>1.2256525678879786</v>
      </c>
      <c r="W680" s="304">
        <f t="shared" ca="1" si="294"/>
        <v>42.921857301526515</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1.3282759000368074</v>
      </c>
      <c r="AH680" s="304">
        <f t="shared" ca="1" si="318"/>
        <v>-8.4441677887182571</v>
      </c>
    </row>
    <row r="681" spans="1:34" x14ac:dyDescent="0.2">
      <c r="A681" s="347">
        <f t="shared" ca="1" si="296"/>
        <v>1E-4</v>
      </c>
      <c r="B681" s="304">
        <f t="shared" ca="1" si="297"/>
        <v>33.529800000001174</v>
      </c>
      <c r="D681" s="306">
        <f t="shared" ca="1" si="298"/>
        <v>-0.73817668348549759</v>
      </c>
      <c r="E681" s="307">
        <f t="shared" ca="1" si="299"/>
        <v>-1.3981291448043169</v>
      </c>
      <c r="F681" s="304">
        <f t="shared" ca="1" si="300"/>
        <v>1.5810344466813173</v>
      </c>
      <c r="G681" s="306">
        <f t="shared" ca="1" si="301"/>
        <v>9.33581714409436</v>
      </c>
      <c r="H681" s="307">
        <f t="shared" ca="1" si="302"/>
        <v>-106.38701282782115</v>
      </c>
      <c r="I681" s="304">
        <f t="shared" ca="1" si="303"/>
        <v>106.79585188655479</v>
      </c>
      <c r="J681" s="306">
        <f t="shared" ca="1" si="304"/>
        <v>737.71243752511418</v>
      </c>
      <c r="K681" s="307">
        <f t="shared" ca="1" si="305"/>
        <v>-5.3363049803216791</v>
      </c>
      <c r="L681" s="304">
        <f t="shared" ca="1" si="290"/>
        <v>737.73173757815812</v>
      </c>
      <c r="M681" s="306">
        <f t="shared" ca="1" si="306"/>
        <v>-1.4832671908851736</v>
      </c>
      <c r="N681" s="304">
        <f t="shared" ca="1" si="307"/>
        <v>-84.984949927945891</v>
      </c>
      <c r="P681" s="310">
        <f t="shared" ca="1" si="308"/>
        <v>23</v>
      </c>
      <c r="Q681" s="304">
        <f t="shared" ca="1" si="309"/>
        <v>0</v>
      </c>
      <c r="R681" s="306">
        <f t="shared" ca="1" si="310"/>
        <v>0</v>
      </c>
      <c r="S681" s="307">
        <f t="shared" ca="1" si="311"/>
        <v>5.083000000000002</v>
      </c>
      <c r="T681" s="304">
        <f t="shared" ca="1" si="291"/>
        <v>49.86423000000002</v>
      </c>
      <c r="U681" s="311">
        <f t="shared" ca="1" si="292"/>
        <v>0</v>
      </c>
      <c r="V681" s="306">
        <f t="shared" ca="1" si="293"/>
        <v>1.225653871823063</v>
      </c>
      <c r="W681" s="304">
        <f t="shared" ca="1" si="294"/>
        <v>42.92200973111153</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1.3282466001941042</v>
      </c>
      <c r="AH681" s="304">
        <f t="shared" ca="1" si="318"/>
        <v>-8.4441977772037173</v>
      </c>
    </row>
    <row r="682" spans="1:34" x14ac:dyDescent="0.2">
      <c r="A682" s="347">
        <f t="shared" ca="1" si="296"/>
        <v>1E-4</v>
      </c>
      <c r="B682" s="304">
        <f t="shared" ca="1" si="297"/>
        <v>33.529900000001177</v>
      </c>
      <c r="D682" s="306">
        <f t="shared" ca="1" si="298"/>
        <v>-0.73817255022073036</v>
      </c>
      <c r="E682" s="307">
        <f t="shared" ca="1" si="299"/>
        <v>-1.3980986787368668</v>
      </c>
      <c r="F682" s="304">
        <f t="shared" ca="1" si="300"/>
        <v>1.5810055753807921</v>
      </c>
      <c r="G682" s="306">
        <f t="shared" ca="1" si="301"/>
        <v>9.3357433268393386</v>
      </c>
      <c r="H682" s="307">
        <f t="shared" ca="1" si="302"/>
        <v>-106.38715263768903</v>
      </c>
      <c r="I682" s="304">
        <f t="shared" ca="1" si="303"/>
        <v>106.7959847083193</v>
      </c>
      <c r="J682" s="306">
        <f t="shared" ca="1" si="304"/>
        <v>737.71243752511418</v>
      </c>
      <c r="K682" s="307">
        <f t="shared" ca="1" si="305"/>
        <v>-5.3469436885949548</v>
      </c>
      <c r="L682" s="304">
        <f t="shared" ca="1" si="290"/>
        <v>737.73181460884177</v>
      </c>
      <c r="M682" s="306">
        <f t="shared" ca="1" si="306"/>
        <v>-1.4832679938786837</v>
      </c>
      <c r="N682" s="304">
        <f t="shared" ca="1" si="307"/>
        <v>-84.984995936084999</v>
      </c>
      <c r="P682" s="310">
        <f t="shared" ca="1" si="308"/>
        <v>23</v>
      </c>
      <c r="Q682" s="304">
        <f t="shared" ca="1" si="309"/>
        <v>0</v>
      </c>
      <c r="R682" s="306">
        <f t="shared" ca="1" si="310"/>
        <v>0</v>
      </c>
      <c r="S682" s="307">
        <f t="shared" ca="1" si="311"/>
        <v>5.083000000000002</v>
      </c>
      <c r="T682" s="304">
        <f t="shared" ca="1" si="291"/>
        <v>49.86423000000002</v>
      </c>
      <c r="U682" s="311">
        <f t="shared" ca="1" si="292"/>
        <v>0</v>
      </c>
      <c r="V682" s="306">
        <f t="shared" ca="1" si="293"/>
        <v>1.2256551757612479</v>
      </c>
      <c r="W682" s="304">
        <f t="shared" ca="1" si="294"/>
        <v>42.922162158809961</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1.3282173007090972</v>
      </c>
      <c r="AH682" s="304">
        <f t="shared" ca="1" si="318"/>
        <v>-8.4442277653180238</v>
      </c>
    </row>
    <row r="683" spans="1:34" x14ac:dyDescent="0.2">
      <c r="A683" s="347">
        <f t="shared" ca="1" si="296"/>
        <v>1E-4</v>
      </c>
      <c r="B683" s="304">
        <f t="shared" ca="1" si="297"/>
        <v>33.530000000001181</v>
      </c>
      <c r="D683" s="306">
        <f t="shared" ca="1" si="298"/>
        <v>-0.73816841694527835</v>
      </c>
      <c r="E683" s="307">
        <f t="shared" ca="1" si="299"/>
        <v>-1.3980682130465283</v>
      </c>
      <c r="F683" s="304">
        <f t="shared" ca="1" si="300"/>
        <v>1.5809767044794212</v>
      </c>
      <c r="G683" s="306">
        <f t="shared" ca="1" si="301"/>
        <v>9.3356695099976434</v>
      </c>
      <c r="H683" s="307">
        <f t="shared" ca="1" si="302"/>
        <v>-106.38729244451034</v>
      </c>
      <c r="I683" s="304">
        <f t="shared" ca="1" si="303"/>
        <v>106.79611752715388</v>
      </c>
      <c r="J683" s="306">
        <f t="shared" ca="1" si="304"/>
        <v>737.71243752511418</v>
      </c>
      <c r="K683" s="307">
        <f t="shared" ca="1" si="305"/>
        <v>-5.3575824108490648</v>
      </c>
      <c r="L683" s="304">
        <f t="shared" ca="1" si="290"/>
        <v>737.7318917930379</v>
      </c>
      <c r="M683" s="306">
        <f t="shared" ca="1" si="306"/>
        <v>-1.4832687968638474</v>
      </c>
      <c r="N683" s="304">
        <f t="shared" ca="1" si="307"/>
        <v>-84.985041943745898</v>
      </c>
      <c r="P683" s="310">
        <f t="shared" ca="1" si="308"/>
        <v>23</v>
      </c>
      <c r="Q683" s="304">
        <f t="shared" ca="1" si="309"/>
        <v>0</v>
      </c>
      <c r="R683" s="306">
        <f t="shared" ca="1" si="310"/>
        <v>0</v>
      </c>
      <c r="S683" s="307">
        <f t="shared" ca="1" si="311"/>
        <v>5.083000000000002</v>
      </c>
      <c r="T683" s="304">
        <f t="shared" ca="1" si="291"/>
        <v>49.86423000000002</v>
      </c>
      <c r="U683" s="311">
        <f t="shared" ca="1" si="292"/>
        <v>0</v>
      </c>
      <c r="V683" s="306">
        <f t="shared" ca="1" si="293"/>
        <v>1.2256564797025344</v>
      </c>
      <c r="W683" s="304">
        <f t="shared" ca="1" si="294"/>
        <v>42.922314584621844</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1.328188001581788</v>
      </c>
      <c r="AH683" s="304">
        <f t="shared" ca="1" si="318"/>
        <v>-8.4442577530611729</v>
      </c>
    </row>
    <row r="684" spans="1:34" x14ac:dyDescent="0.2">
      <c r="A684" s="347">
        <f t="shared" ca="1" si="296"/>
        <v>1E-4</v>
      </c>
      <c r="B684" s="304">
        <f t="shared" ca="1" si="297"/>
        <v>33.530100000001184</v>
      </c>
      <c r="D684" s="306">
        <f t="shared" ca="1" si="298"/>
        <v>-0.73816428365914077</v>
      </c>
      <c r="E684" s="307">
        <f t="shared" ca="1" si="299"/>
        <v>-1.3980377477332908</v>
      </c>
      <c r="F684" s="304">
        <f t="shared" ca="1" si="300"/>
        <v>1.5809478339771952</v>
      </c>
      <c r="G684" s="306">
        <f t="shared" ca="1" si="301"/>
        <v>9.3355956935692781</v>
      </c>
      <c r="H684" s="307">
        <f t="shared" ca="1" si="302"/>
        <v>-106.38743224828511</v>
      </c>
      <c r="I684" s="304">
        <f t="shared" ca="1" si="303"/>
        <v>106.7962503430586</v>
      </c>
      <c r="J684" s="306">
        <f t="shared" ca="1" si="304"/>
        <v>737.71243752511418</v>
      </c>
      <c r="K684" s="307">
        <f t="shared" ca="1" si="305"/>
        <v>-5.3682211470837045</v>
      </c>
      <c r="L684" s="304">
        <f t="shared" ca="1" si="290"/>
        <v>737.73196913074696</v>
      </c>
      <c r="M684" s="306">
        <f t="shared" ca="1" si="306"/>
        <v>-1.4832695998406649</v>
      </c>
      <c r="N684" s="304">
        <f t="shared" ca="1" si="307"/>
        <v>-84.985087950928587</v>
      </c>
      <c r="P684" s="310">
        <f t="shared" ca="1" si="308"/>
        <v>23</v>
      </c>
      <c r="Q684" s="304">
        <f t="shared" ca="1" si="309"/>
        <v>0</v>
      </c>
      <c r="R684" s="306">
        <f t="shared" ca="1" si="310"/>
        <v>0</v>
      </c>
      <c r="S684" s="307">
        <f t="shared" ca="1" si="311"/>
        <v>5.083000000000002</v>
      </c>
      <c r="T684" s="304">
        <f t="shared" ca="1" si="291"/>
        <v>49.86423000000002</v>
      </c>
      <c r="U684" s="311">
        <f t="shared" ca="1" si="292"/>
        <v>0</v>
      </c>
      <c r="V684" s="306">
        <f t="shared" ca="1" si="293"/>
        <v>1.225657783646922</v>
      </c>
      <c r="W684" s="304">
        <f t="shared" ca="1" si="294"/>
        <v>42.922467008547159</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1.328158702812166</v>
      </c>
      <c r="AH684" s="304">
        <f t="shared" ca="1" si="318"/>
        <v>-8.4442877404331753</v>
      </c>
    </row>
    <row r="685" spans="1:34" x14ac:dyDescent="0.2">
      <c r="A685" s="347">
        <f t="shared" ca="1" si="296"/>
        <v>1E-4</v>
      </c>
      <c r="B685" s="304">
        <f t="shared" ca="1" si="297"/>
        <v>33.530200000001187</v>
      </c>
      <c r="D685" s="306">
        <f t="shared" ca="1" si="298"/>
        <v>-0.73816015036231664</v>
      </c>
      <c r="E685" s="307">
        <f t="shared" ca="1" si="299"/>
        <v>-1.3980072827971615</v>
      </c>
      <c r="F685" s="304">
        <f t="shared" ca="1" si="300"/>
        <v>1.5809189638741199</v>
      </c>
      <c r="G685" s="306">
        <f t="shared" ca="1" si="301"/>
        <v>9.3355218775542426</v>
      </c>
      <c r="H685" s="307">
        <f t="shared" ca="1" si="302"/>
        <v>-106.38757204901339</v>
      </c>
      <c r="I685" s="304">
        <f t="shared" ca="1" si="303"/>
        <v>106.79638315603346</v>
      </c>
      <c r="J685" s="306">
        <f t="shared" ca="1" si="304"/>
        <v>737.71243752511418</v>
      </c>
      <c r="K685" s="307">
        <f t="shared" ca="1" si="305"/>
        <v>-5.3788598972985691</v>
      </c>
      <c r="L685" s="304">
        <f t="shared" ca="1" si="290"/>
        <v>737.73204662196974</v>
      </c>
      <c r="M685" s="306">
        <f t="shared" ca="1" si="306"/>
        <v>-1.4832704028091359</v>
      </c>
      <c r="N685" s="304">
        <f t="shared" ca="1" si="307"/>
        <v>-84.985133957633053</v>
      </c>
      <c r="P685" s="310">
        <f t="shared" ca="1" si="308"/>
        <v>23</v>
      </c>
      <c r="Q685" s="304">
        <f t="shared" ca="1" si="309"/>
        <v>0</v>
      </c>
      <c r="R685" s="306">
        <f t="shared" ca="1" si="310"/>
        <v>0</v>
      </c>
      <c r="S685" s="307">
        <f t="shared" ca="1" si="311"/>
        <v>5.083000000000002</v>
      </c>
      <c r="T685" s="304">
        <f t="shared" ca="1" si="291"/>
        <v>49.86423000000002</v>
      </c>
      <c r="U685" s="311">
        <f t="shared" ca="1" si="292"/>
        <v>0</v>
      </c>
      <c r="V685" s="306">
        <f t="shared" ca="1" si="293"/>
        <v>1.2256590875944104</v>
      </c>
      <c r="W685" s="304">
        <f t="shared" ca="1" si="294"/>
        <v>42.922619430585918</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1.3281294044002401</v>
      </c>
      <c r="AH685" s="304">
        <f t="shared" ca="1" si="318"/>
        <v>-8.444317727434024</v>
      </c>
    </row>
    <row r="686" spans="1:34" x14ac:dyDescent="0.2">
      <c r="A686" s="347">
        <f t="shared" ca="1" si="296"/>
        <v>1E-4</v>
      </c>
      <c r="B686" s="304">
        <f t="shared" ca="1" si="297"/>
        <v>33.530300000001191</v>
      </c>
      <c r="D686" s="306">
        <f t="shared" ca="1" si="298"/>
        <v>-0.73815601705480971</v>
      </c>
      <c r="E686" s="307">
        <f t="shared" ca="1" si="299"/>
        <v>-1.3979768182381367</v>
      </c>
      <c r="F686" s="304">
        <f t="shared" ca="1" si="300"/>
        <v>1.580890094170194</v>
      </c>
      <c r="G686" s="306">
        <f t="shared" ca="1" si="301"/>
        <v>9.3354480619525368</v>
      </c>
      <c r="H686" s="307">
        <f t="shared" ca="1" si="302"/>
        <v>-106.38771184669521</v>
      </c>
      <c r="I686" s="304">
        <f t="shared" ca="1" si="303"/>
        <v>106.79651596607853</v>
      </c>
      <c r="J686" s="306">
        <f t="shared" ca="1" si="304"/>
        <v>737.71243752511418</v>
      </c>
      <c r="K686" s="307">
        <f t="shared" ca="1" si="305"/>
        <v>-5.3894986614933549</v>
      </c>
      <c r="L686" s="304">
        <f t="shared" ca="1" si="290"/>
        <v>737.73212426670682</v>
      </c>
      <c r="M686" s="306">
        <f t="shared" ca="1" si="306"/>
        <v>-1.483271205769261</v>
      </c>
      <c r="N686" s="304">
        <f t="shared" ca="1" si="307"/>
        <v>-84.985179963859338</v>
      </c>
      <c r="P686" s="310">
        <f t="shared" ca="1" si="308"/>
        <v>23</v>
      </c>
      <c r="Q686" s="304">
        <f t="shared" ca="1" si="309"/>
        <v>0</v>
      </c>
      <c r="R686" s="306">
        <f t="shared" ca="1" si="310"/>
        <v>0</v>
      </c>
      <c r="S686" s="307">
        <f t="shared" ca="1" si="311"/>
        <v>5.083000000000002</v>
      </c>
      <c r="T686" s="304">
        <f t="shared" ca="1" si="291"/>
        <v>49.86423000000002</v>
      </c>
      <c r="U686" s="311">
        <f t="shared" ca="1" si="292"/>
        <v>0</v>
      </c>
      <c r="V686" s="306">
        <f t="shared" ca="1" si="293"/>
        <v>1.2256603915450006</v>
      </c>
      <c r="W686" s="304">
        <f t="shared" ca="1" si="294"/>
        <v>42.922771850738194</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1.3281001063460049</v>
      </c>
      <c r="AH686" s="304">
        <f t="shared" ca="1" si="318"/>
        <v>-8.4443477140637224</v>
      </c>
    </row>
    <row r="687" spans="1:34" x14ac:dyDescent="0.2">
      <c r="A687" s="347">
        <f t="shared" ca="1" si="296"/>
        <v>1E-4</v>
      </c>
      <c r="B687" s="304">
        <f t="shared" ca="1" si="297"/>
        <v>33.530400000001194</v>
      </c>
      <c r="D687" s="306">
        <f t="shared" ca="1" si="298"/>
        <v>-0.73815188373661922</v>
      </c>
      <c r="E687" s="307">
        <f t="shared" ca="1" si="299"/>
        <v>-1.3979463540562023</v>
      </c>
      <c r="F687" s="304">
        <f t="shared" ca="1" si="300"/>
        <v>1.580861224865405</v>
      </c>
      <c r="G687" s="306">
        <f t="shared" ca="1" si="301"/>
        <v>9.3353742467641627</v>
      </c>
      <c r="H687" s="307">
        <f t="shared" ca="1" si="302"/>
        <v>-106.38785164133061</v>
      </c>
      <c r="I687" s="304">
        <f t="shared" ca="1" si="303"/>
        <v>106.79664877319381</v>
      </c>
      <c r="J687" s="306">
        <f t="shared" ca="1" si="304"/>
        <v>737.71243752511418</v>
      </c>
      <c r="K687" s="307">
        <f t="shared" ca="1" si="305"/>
        <v>-5.4001374396677564</v>
      </c>
      <c r="L687" s="304">
        <f t="shared" ca="1" si="290"/>
        <v>737.73220206495853</v>
      </c>
      <c r="M687" s="306">
        <f t="shared" ca="1" si="306"/>
        <v>-1.4832720087210398</v>
      </c>
      <c r="N687" s="304">
        <f t="shared" ca="1" si="307"/>
        <v>-84.985225969607413</v>
      </c>
      <c r="P687" s="310">
        <f t="shared" ca="1" si="308"/>
        <v>23</v>
      </c>
      <c r="Q687" s="304">
        <f t="shared" ca="1" si="309"/>
        <v>0</v>
      </c>
      <c r="R687" s="306">
        <f t="shared" ca="1" si="310"/>
        <v>0</v>
      </c>
      <c r="S687" s="307">
        <f t="shared" ca="1" si="311"/>
        <v>5.083000000000002</v>
      </c>
      <c r="T687" s="304">
        <f t="shared" ca="1" si="291"/>
        <v>49.86423000000002</v>
      </c>
      <c r="U687" s="311">
        <f t="shared" ca="1" si="292"/>
        <v>0</v>
      </c>
      <c r="V687" s="306">
        <f t="shared" ca="1" si="293"/>
        <v>1.2256616954986912</v>
      </c>
      <c r="W687" s="304">
        <f t="shared" ca="1" si="294"/>
        <v>42.922924269003907</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1.3280708086494482</v>
      </c>
      <c r="AH687" s="304">
        <f t="shared" ca="1" si="318"/>
        <v>-8.4443777003222849</v>
      </c>
    </row>
    <row r="688" spans="1:34" x14ac:dyDescent="0.2">
      <c r="A688" s="347">
        <f t="shared" ca="1" si="296"/>
        <v>1E-4</v>
      </c>
      <c r="B688" s="304">
        <f t="shared" ca="1" si="297"/>
        <v>33.530500000001197</v>
      </c>
      <c r="D688" s="306">
        <f t="shared" ca="1" si="298"/>
        <v>-0.73814775040774738</v>
      </c>
      <c r="E688" s="307">
        <f t="shared" ca="1" si="299"/>
        <v>-1.3979158902513706</v>
      </c>
      <c r="F688" s="304">
        <f t="shared" ca="1" si="300"/>
        <v>1.5808323559597648</v>
      </c>
      <c r="G688" s="306">
        <f t="shared" ca="1" si="301"/>
        <v>9.335300431989122</v>
      </c>
      <c r="H688" s="307">
        <f t="shared" ca="1" si="302"/>
        <v>-106.38799143291963</v>
      </c>
      <c r="I688" s="304">
        <f t="shared" ca="1" si="303"/>
        <v>106.79678157737936</v>
      </c>
      <c r="J688" s="306">
        <f t="shared" ca="1" si="304"/>
        <v>737.71243752511418</v>
      </c>
      <c r="K688" s="307">
        <f t="shared" ca="1" si="305"/>
        <v>-5.4107762318214689</v>
      </c>
      <c r="L688" s="304">
        <f t="shared" ca="1" si="290"/>
        <v>737.73228001672555</v>
      </c>
      <c r="M688" s="306">
        <f t="shared" ca="1" si="306"/>
        <v>-1.4832728116644729</v>
      </c>
      <c r="N688" s="304">
        <f t="shared" ca="1" si="307"/>
        <v>-84.985271974877321</v>
      </c>
      <c r="P688" s="310">
        <f t="shared" ca="1" si="308"/>
        <v>23</v>
      </c>
      <c r="Q688" s="304">
        <f t="shared" ca="1" si="309"/>
        <v>0</v>
      </c>
      <c r="R688" s="306">
        <f t="shared" ca="1" si="310"/>
        <v>0</v>
      </c>
      <c r="S688" s="307">
        <f t="shared" ca="1" si="311"/>
        <v>5.083000000000002</v>
      </c>
      <c r="T688" s="304">
        <f t="shared" ca="1" si="291"/>
        <v>49.86423000000002</v>
      </c>
      <c r="U688" s="311">
        <f t="shared" ca="1" si="292"/>
        <v>0</v>
      </c>
      <c r="V688" s="306">
        <f t="shared" ca="1" si="293"/>
        <v>1.2256629994554828</v>
      </c>
      <c r="W688" s="304">
        <f t="shared" ca="1" si="294"/>
        <v>42.923076685383137</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1.3280415113105839</v>
      </c>
      <c r="AH688" s="304">
        <f t="shared" ca="1" si="318"/>
        <v>-8.4444076862096971</v>
      </c>
    </row>
    <row r="689" spans="1:34" x14ac:dyDescent="0.2">
      <c r="A689" s="347">
        <f t="shared" ca="1" si="296"/>
        <v>1E-4</v>
      </c>
      <c r="B689" s="304">
        <f t="shared" ca="1" si="297"/>
        <v>33.530600000001201</v>
      </c>
      <c r="D689" s="306">
        <f t="shared" ca="1" si="298"/>
        <v>-0.73814361706819354</v>
      </c>
      <c r="E689" s="307">
        <f t="shared" ca="1" si="299"/>
        <v>-1.3978854268236311</v>
      </c>
      <c r="F689" s="304">
        <f t="shared" ca="1" si="300"/>
        <v>1.5808034874532639</v>
      </c>
      <c r="G689" s="306">
        <f t="shared" ca="1" si="301"/>
        <v>9.3352266176274146</v>
      </c>
      <c r="H689" s="307">
        <f t="shared" ca="1" si="302"/>
        <v>-106.38813122146232</v>
      </c>
      <c r="I689" s="304">
        <f t="shared" ca="1" si="303"/>
        <v>106.79691437863524</v>
      </c>
      <c r="J689" s="306">
        <f t="shared" ca="1" si="304"/>
        <v>737.71243752511418</v>
      </c>
      <c r="K689" s="307">
        <f t="shared" ca="1" si="305"/>
        <v>-5.4214150379541879</v>
      </c>
      <c r="L689" s="304">
        <f t="shared" ca="1" si="290"/>
        <v>737.73235812200835</v>
      </c>
      <c r="M689" s="306">
        <f t="shared" ca="1" si="306"/>
        <v>-1.48327361459956</v>
      </c>
      <c r="N689" s="304">
        <f t="shared" ca="1" si="307"/>
        <v>-84.985317979669034</v>
      </c>
      <c r="P689" s="310">
        <f t="shared" ca="1" si="308"/>
        <v>23</v>
      </c>
      <c r="Q689" s="304">
        <f t="shared" ca="1" si="309"/>
        <v>0</v>
      </c>
      <c r="R689" s="306">
        <f t="shared" ca="1" si="310"/>
        <v>0</v>
      </c>
      <c r="S689" s="307">
        <f t="shared" ca="1" si="311"/>
        <v>5.083000000000002</v>
      </c>
      <c r="T689" s="304">
        <f t="shared" ca="1" si="291"/>
        <v>49.86423000000002</v>
      </c>
      <c r="U689" s="311">
        <f t="shared" ca="1" si="292"/>
        <v>0</v>
      </c>
      <c r="V689" s="306">
        <f t="shared" ca="1" si="293"/>
        <v>1.225664303415376</v>
      </c>
      <c r="W689" s="304">
        <f t="shared" ca="1" si="294"/>
        <v>42.923229099875904</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1.3280122143293998</v>
      </c>
      <c r="AH689" s="304">
        <f t="shared" ca="1" si="318"/>
        <v>-8.4444376717259733</v>
      </c>
    </row>
    <row r="690" spans="1:34" x14ac:dyDescent="0.2">
      <c r="A690" s="347">
        <f t="shared" ca="1" si="296"/>
        <v>1E-4</v>
      </c>
      <c r="B690" s="304">
        <f t="shared" ca="1" si="297"/>
        <v>33.530700000001204</v>
      </c>
      <c r="D690" s="306">
        <f t="shared" ca="1" si="298"/>
        <v>-0.73813948371796123</v>
      </c>
      <c r="E690" s="307">
        <f t="shared" ca="1" si="299"/>
        <v>-1.3978549637729767</v>
      </c>
      <c r="F690" s="304">
        <f t="shared" ca="1" si="300"/>
        <v>1.5807746193458978</v>
      </c>
      <c r="G690" s="306">
        <f t="shared" ca="1" si="301"/>
        <v>9.3351528036790423</v>
      </c>
      <c r="H690" s="307">
        <f t="shared" ca="1" si="302"/>
        <v>-106.38827100695869</v>
      </c>
      <c r="I690" s="304">
        <f t="shared" ca="1" si="303"/>
        <v>106.79704717696143</v>
      </c>
      <c r="J690" s="306">
        <f t="shared" ca="1" si="304"/>
        <v>737.71243752511418</v>
      </c>
      <c r="K690" s="307">
        <f t="shared" ca="1" si="305"/>
        <v>-5.4320538580656086</v>
      </c>
      <c r="L690" s="304">
        <f t="shared" ca="1" si="290"/>
        <v>737.7324363808076</v>
      </c>
      <c r="M690" s="306">
        <f t="shared" ca="1" si="306"/>
        <v>-1.4832744175263015</v>
      </c>
      <c r="N690" s="304">
        <f t="shared" ca="1" si="307"/>
        <v>-84.98536398398258</v>
      </c>
      <c r="P690" s="310">
        <f t="shared" ca="1" si="308"/>
        <v>23</v>
      </c>
      <c r="Q690" s="304">
        <f t="shared" ca="1" si="309"/>
        <v>0</v>
      </c>
      <c r="R690" s="306">
        <f t="shared" ca="1" si="310"/>
        <v>0</v>
      </c>
      <c r="S690" s="307">
        <f t="shared" ca="1" si="311"/>
        <v>5.083000000000002</v>
      </c>
      <c r="T690" s="304">
        <f t="shared" ca="1" si="291"/>
        <v>49.86423000000002</v>
      </c>
      <c r="U690" s="311">
        <f t="shared" ca="1" si="292"/>
        <v>0</v>
      </c>
      <c r="V690" s="306">
        <f t="shared" ca="1" si="293"/>
        <v>1.2256656073783696</v>
      </c>
      <c r="W690" s="304">
        <f t="shared" ca="1" si="294"/>
        <v>42.923381512482166</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1.3279829177058904</v>
      </c>
      <c r="AH690" s="304">
        <f t="shared" ca="1" si="318"/>
        <v>-8.444467656871117</v>
      </c>
    </row>
    <row r="691" spans="1:34" x14ac:dyDescent="0.2">
      <c r="A691" s="347">
        <f t="shared" ca="1" si="296"/>
        <v>1E-4</v>
      </c>
      <c r="B691" s="304">
        <f t="shared" ca="1" si="297"/>
        <v>33.530800000001207</v>
      </c>
      <c r="D691" s="306">
        <f t="shared" ca="1" si="298"/>
        <v>-0.73813535035704803</v>
      </c>
      <c r="E691" s="307">
        <f t="shared" ca="1" si="299"/>
        <v>-1.3978245010994161</v>
      </c>
      <c r="F691" s="304">
        <f t="shared" ca="1" si="300"/>
        <v>1.5807457516376737</v>
      </c>
      <c r="G691" s="306">
        <f t="shared" ca="1" si="301"/>
        <v>9.335078990144007</v>
      </c>
      <c r="H691" s="307">
        <f t="shared" ca="1" si="302"/>
        <v>-106.38841078940879</v>
      </c>
      <c r="I691" s="304">
        <f t="shared" ca="1" si="303"/>
        <v>106.79717997235798</v>
      </c>
      <c r="J691" s="306">
        <f t="shared" ca="1" si="304"/>
        <v>737.71243752511418</v>
      </c>
      <c r="K691" s="307">
        <f t="shared" ca="1" si="305"/>
        <v>-5.4426926921554273</v>
      </c>
      <c r="L691" s="304">
        <f t="shared" ca="1" si="290"/>
        <v>737.73251479312387</v>
      </c>
      <c r="M691" s="306">
        <f t="shared" ca="1" si="306"/>
        <v>-1.4832752204446977</v>
      </c>
      <c r="N691" s="304">
        <f t="shared" ca="1" si="307"/>
        <v>-84.985409987817974</v>
      </c>
      <c r="P691" s="310">
        <f t="shared" ca="1" si="308"/>
        <v>23</v>
      </c>
      <c r="Q691" s="304">
        <f t="shared" ca="1" si="309"/>
        <v>0</v>
      </c>
      <c r="R691" s="306">
        <f t="shared" ca="1" si="310"/>
        <v>0</v>
      </c>
      <c r="S691" s="307">
        <f t="shared" ca="1" si="311"/>
        <v>5.083000000000002</v>
      </c>
      <c r="T691" s="304">
        <f t="shared" ca="1" si="291"/>
        <v>49.86423000000002</v>
      </c>
      <c r="U691" s="311">
        <f t="shared" ca="1" si="292"/>
        <v>0</v>
      </c>
      <c r="V691" s="306">
        <f t="shared" ca="1" si="293"/>
        <v>1.225666911344464</v>
      </c>
      <c r="W691" s="304">
        <f t="shared" ca="1" si="294"/>
        <v>42.923533923201944</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1.3279536214400629</v>
      </c>
      <c r="AH691" s="304">
        <f t="shared" ca="1" si="318"/>
        <v>-8.4444976416451212</v>
      </c>
    </row>
    <row r="692" spans="1:34" x14ac:dyDescent="0.2">
      <c r="A692" s="347">
        <f t="shared" ca="1" si="296"/>
        <v>1E-4</v>
      </c>
      <c r="B692" s="304">
        <f t="shared" ca="1" si="297"/>
        <v>33.530900000001211</v>
      </c>
      <c r="D692" s="306">
        <f t="shared" ca="1" si="298"/>
        <v>-0.73813121698545392</v>
      </c>
      <c r="E692" s="307">
        <f t="shared" ca="1" si="299"/>
        <v>-1.3977940388029459</v>
      </c>
      <c r="F692" s="304">
        <f t="shared" ca="1" si="300"/>
        <v>1.5807168843285879</v>
      </c>
      <c r="G692" s="306">
        <f t="shared" ca="1" si="301"/>
        <v>9.3350051770223086</v>
      </c>
      <c r="H692" s="307">
        <f t="shared" ca="1" si="302"/>
        <v>-106.38855056881268</v>
      </c>
      <c r="I692" s="304">
        <f t="shared" ca="1" si="303"/>
        <v>106.79731276482497</v>
      </c>
      <c r="J692" s="306">
        <f t="shared" ca="1" si="304"/>
        <v>737.71243752511418</v>
      </c>
      <c r="K692" s="307">
        <f t="shared" ca="1" si="305"/>
        <v>-5.4533315402233384</v>
      </c>
      <c r="L692" s="304">
        <f t="shared" ca="1" si="290"/>
        <v>737.7325933589575</v>
      </c>
      <c r="M692" s="306">
        <f t="shared" ca="1" si="306"/>
        <v>-1.4832760233547482</v>
      </c>
      <c r="N692" s="304">
        <f t="shared" ca="1" si="307"/>
        <v>-84.985455991175201</v>
      </c>
      <c r="P692" s="310">
        <f t="shared" ca="1" si="308"/>
        <v>23</v>
      </c>
      <c r="Q692" s="304">
        <f t="shared" ca="1" si="309"/>
        <v>0</v>
      </c>
      <c r="R692" s="306">
        <f t="shared" ca="1" si="310"/>
        <v>0</v>
      </c>
      <c r="S692" s="307">
        <f t="shared" ca="1" si="311"/>
        <v>5.083000000000002</v>
      </c>
      <c r="T692" s="304">
        <f t="shared" ca="1" si="291"/>
        <v>49.86423000000002</v>
      </c>
      <c r="U692" s="311">
        <f t="shared" ca="1" si="292"/>
        <v>0</v>
      </c>
      <c r="V692" s="306">
        <f t="shared" ca="1" si="293"/>
        <v>1.2256682153136595</v>
      </c>
      <c r="W692" s="304">
        <f t="shared" ca="1" si="294"/>
        <v>42.923686332035302</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1.3279243255319173</v>
      </c>
      <c r="AH692" s="304">
        <f t="shared" ca="1" si="318"/>
        <v>-8.4445276260479893</v>
      </c>
    </row>
    <row r="693" spans="1:34" x14ac:dyDescent="0.2">
      <c r="A693" s="347">
        <f t="shared" ca="1" si="296"/>
        <v>1E-4</v>
      </c>
      <c r="B693" s="304">
        <f t="shared" ca="1" si="297"/>
        <v>33.531000000001214</v>
      </c>
      <c r="D693" s="306">
        <f t="shared" ca="1" si="298"/>
        <v>-0.73812708360318524</v>
      </c>
      <c r="E693" s="307">
        <f t="shared" ca="1" si="299"/>
        <v>-1.3977635768835519</v>
      </c>
      <c r="F693" s="304">
        <f t="shared" ca="1" si="300"/>
        <v>1.5806880174186317</v>
      </c>
      <c r="G693" s="306">
        <f t="shared" ca="1" si="301"/>
        <v>9.3349313643139489</v>
      </c>
      <c r="H693" s="307">
        <f t="shared" ca="1" si="302"/>
        <v>-106.38869034517036</v>
      </c>
      <c r="I693" s="304">
        <f t="shared" ca="1" si="303"/>
        <v>106.79744555436238</v>
      </c>
      <c r="J693" s="306">
        <f t="shared" ca="1" si="304"/>
        <v>737.71243752511418</v>
      </c>
      <c r="K693" s="307">
        <f t="shared" ca="1" si="305"/>
        <v>-5.4639704022690374</v>
      </c>
      <c r="L693" s="304">
        <f t="shared" ca="1" si="290"/>
        <v>737.73267207830929</v>
      </c>
      <c r="M693" s="306">
        <f t="shared" ca="1" si="306"/>
        <v>-1.4832768262564535</v>
      </c>
      <c r="N693" s="304">
        <f t="shared" ca="1" si="307"/>
        <v>-84.985501994054275</v>
      </c>
      <c r="P693" s="310">
        <f t="shared" ca="1" si="308"/>
        <v>23</v>
      </c>
      <c r="Q693" s="304">
        <f t="shared" ca="1" si="309"/>
        <v>0</v>
      </c>
      <c r="R693" s="306">
        <f t="shared" ca="1" si="310"/>
        <v>0</v>
      </c>
      <c r="S693" s="307">
        <f t="shared" ca="1" si="311"/>
        <v>5.083000000000002</v>
      </c>
      <c r="T693" s="304">
        <f t="shared" ca="1" si="291"/>
        <v>49.86423000000002</v>
      </c>
      <c r="U693" s="311">
        <f t="shared" ca="1" si="292"/>
        <v>0</v>
      </c>
      <c r="V693" s="306">
        <f t="shared" ca="1" si="293"/>
        <v>1.2256695192859564</v>
      </c>
      <c r="W693" s="304">
        <f t="shared" ca="1" si="294"/>
        <v>42.923838738982226</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1.3278950299814376</v>
      </c>
      <c r="AH693" s="304">
        <f t="shared" ca="1" si="318"/>
        <v>-8.4445576100797339</v>
      </c>
    </row>
    <row r="694" spans="1:34" x14ac:dyDescent="0.2">
      <c r="A694" s="347">
        <f t="shared" ca="1" si="296"/>
        <v>1E-4</v>
      </c>
      <c r="B694" s="304">
        <f t="shared" ca="1" si="297"/>
        <v>33.531100000001217</v>
      </c>
      <c r="D694" s="306">
        <f t="shared" ca="1" si="298"/>
        <v>-0.73812295021023799</v>
      </c>
      <c r="E694" s="307">
        <f t="shared" ca="1" si="299"/>
        <v>-1.3977331153412411</v>
      </c>
      <c r="F694" s="304">
        <f t="shared" ca="1" si="300"/>
        <v>1.5806591509078094</v>
      </c>
      <c r="G694" s="306">
        <f t="shared" ca="1" si="301"/>
        <v>9.3348575520189279</v>
      </c>
      <c r="H694" s="307">
        <f t="shared" ca="1" si="302"/>
        <v>-106.38883011848189</v>
      </c>
      <c r="I694" s="304">
        <f t="shared" ca="1" si="303"/>
        <v>106.79757834097028</v>
      </c>
      <c r="J694" s="306">
        <f t="shared" ca="1" si="304"/>
        <v>737.71243752511418</v>
      </c>
      <c r="K694" s="307">
        <f t="shared" ca="1" si="305"/>
        <v>-5.4746092782922204</v>
      </c>
      <c r="L694" s="304">
        <f t="shared" ca="1" si="290"/>
        <v>737.7327509511797</v>
      </c>
      <c r="M694" s="306">
        <f t="shared" ca="1" si="306"/>
        <v>-1.4832776291498135</v>
      </c>
      <c r="N694" s="304">
        <f t="shared" ca="1" si="307"/>
        <v>-84.98554799645521</v>
      </c>
      <c r="P694" s="310">
        <f t="shared" ca="1" si="308"/>
        <v>23</v>
      </c>
      <c r="Q694" s="304">
        <f t="shared" ca="1" si="309"/>
        <v>0</v>
      </c>
      <c r="R694" s="306">
        <f t="shared" ca="1" si="310"/>
        <v>0</v>
      </c>
      <c r="S694" s="307">
        <f t="shared" ca="1" si="311"/>
        <v>5.083000000000002</v>
      </c>
      <c r="T694" s="304">
        <f t="shared" ca="1" si="291"/>
        <v>49.86423000000002</v>
      </c>
      <c r="U694" s="311">
        <f t="shared" ca="1" si="292"/>
        <v>0</v>
      </c>
      <c r="V694" s="306">
        <f t="shared" ca="1" si="293"/>
        <v>1.2256708232613533</v>
      </c>
      <c r="W694" s="304">
        <f t="shared" ca="1" si="294"/>
        <v>42.923991144042688</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1.3278657347886291</v>
      </c>
      <c r="AH694" s="304">
        <f t="shared" ca="1" si="318"/>
        <v>-8.4445875937403514</v>
      </c>
    </row>
    <row r="695" spans="1:34" x14ac:dyDescent="0.2">
      <c r="A695" s="347">
        <f t="shared" ca="1" si="296"/>
        <v>1E-4</v>
      </c>
      <c r="B695" s="304">
        <f t="shared" ca="1" si="297"/>
        <v>33.53120000000122</v>
      </c>
      <c r="D695" s="306">
        <f t="shared" ca="1" si="298"/>
        <v>-0.73811881680661529</v>
      </c>
      <c r="E695" s="307">
        <f t="shared" ca="1" si="299"/>
        <v>-1.3977026541760136</v>
      </c>
      <c r="F695" s="304">
        <f t="shared" ca="1" si="300"/>
        <v>1.5806302847961224</v>
      </c>
      <c r="G695" s="306">
        <f t="shared" ca="1" si="301"/>
        <v>9.3347837401372473</v>
      </c>
      <c r="H695" s="307">
        <f t="shared" ca="1" si="302"/>
        <v>-106.38896988874731</v>
      </c>
      <c r="I695" s="304">
        <f t="shared" ca="1" si="303"/>
        <v>106.7977111246487</v>
      </c>
      <c r="J695" s="306">
        <f t="shared" ca="1" si="304"/>
        <v>737.71243752511418</v>
      </c>
      <c r="K695" s="307">
        <f t="shared" ca="1" si="305"/>
        <v>-5.485248168292582</v>
      </c>
      <c r="L695" s="304">
        <f t="shared" ca="1" si="290"/>
        <v>737.73282997756939</v>
      </c>
      <c r="M695" s="306">
        <f t="shared" ca="1" si="306"/>
        <v>-1.4832784320348285</v>
      </c>
      <c r="N695" s="304">
        <f t="shared" ca="1" si="307"/>
        <v>-84.985593998377993</v>
      </c>
      <c r="P695" s="310">
        <f t="shared" ca="1" si="308"/>
        <v>23</v>
      </c>
      <c r="Q695" s="304">
        <f t="shared" ca="1" si="309"/>
        <v>0</v>
      </c>
      <c r="R695" s="306">
        <f t="shared" ca="1" si="310"/>
        <v>0</v>
      </c>
      <c r="S695" s="307">
        <f t="shared" ca="1" si="311"/>
        <v>5.083000000000002</v>
      </c>
      <c r="T695" s="304">
        <f t="shared" ca="1" si="291"/>
        <v>49.86423000000002</v>
      </c>
      <c r="U695" s="311">
        <f t="shared" ca="1" si="292"/>
        <v>0</v>
      </c>
      <c r="V695" s="306">
        <f t="shared" ca="1" si="293"/>
        <v>1.2256721272398516</v>
      </c>
      <c r="W695" s="304">
        <f t="shared" ca="1" si="294"/>
        <v>42.924143547216779</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1.3278364399534954</v>
      </c>
      <c r="AH695" s="304">
        <f t="shared" ca="1" si="318"/>
        <v>-8.4446175770298382</v>
      </c>
    </row>
    <row r="696" spans="1:34" x14ac:dyDescent="0.2">
      <c r="A696" s="347">
        <f t="shared" ca="1" si="296"/>
        <v>1E-4</v>
      </c>
      <c r="B696" s="304">
        <f t="shared" ca="1" si="297"/>
        <v>33.531300000001224</v>
      </c>
      <c r="D696" s="306">
        <f t="shared" ca="1" si="298"/>
        <v>-0.73811468339231834</v>
      </c>
      <c r="E696" s="307">
        <f t="shared" ca="1" si="299"/>
        <v>-1.3976721933878533</v>
      </c>
      <c r="F696" s="304">
        <f t="shared" ca="1" si="300"/>
        <v>1.5806014190835573</v>
      </c>
      <c r="G696" s="306">
        <f t="shared" ca="1" si="301"/>
        <v>9.3347099286689073</v>
      </c>
      <c r="H696" s="307">
        <f t="shared" ca="1" si="302"/>
        <v>-106.38910965596665</v>
      </c>
      <c r="I696" s="304">
        <f t="shared" ca="1" si="303"/>
        <v>106.79784390539767</v>
      </c>
      <c r="J696" s="306">
        <f t="shared" ca="1" si="304"/>
        <v>737.71243752511418</v>
      </c>
      <c r="K696" s="307">
        <f t="shared" ca="1" si="305"/>
        <v>-5.4958870722698174</v>
      </c>
      <c r="L696" s="304">
        <f t="shared" ca="1" si="290"/>
        <v>737.73290915747862</v>
      </c>
      <c r="M696" s="306">
        <f t="shared" ca="1" si="306"/>
        <v>-1.4832792349114987</v>
      </c>
      <c r="N696" s="304">
        <f t="shared" ca="1" si="307"/>
        <v>-84.985639999822666</v>
      </c>
      <c r="P696" s="310">
        <f t="shared" ca="1" si="308"/>
        <v>23</v>
      </c>
      <c r="Q696" s="304">
        <f t="shared" ca="1" si="309"/>
        <v>0</v>
      </c>
      <c r="R696" s="306">
        <f t="shared" ca="1" si="310"/>
        <v>0</v>
      </c>
      <c r="S696" s="307">
        <f t="shared" ca="1" si="311"/>
        <v>5.083000000000002</v>
      </c>
      <c r="T696" s="304">
        <f t="shared" ca="1" si="291"/>
        <v>49.86423000000002</v>
      </c>
      <c r="U696" s="311">
        <f t="shared" ca="1" si="292"/>
        <v>0</v>
      </c>
      <c r="V696" s="306">
        <f t="shared" ca="1" si="293"/>
        <v>1.2256734312214503</v>
      </c>
      <c r="W696" s="304">
        <f t="shared" ca="1" si="294"/>
        <v>42.924295948504444</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1.3278071454760205</v>
      </c>
      <c r="AH696" s="304">
        <f t="shared" ca="1" si="318"/>
        <v>-8.444647559948212</v>
      </c>
    </row>
    <row r="697" spans="1:34" x14ac:dyDescent="0.2">
      <c r="A697" s="347">
        <f t="shared" ca="1" si="296"/>
        <v>1E-4</v>
      </c>
      <c r="B697" s="304">
        <f t="shared" ca="1" si="297"/>
        <v>33.531400000001227</v>
      </c>
      <c r="D697" s="306">
        <f t="shared" ca="1" si="298"/>
        <v>-0.73811054996734415</v>
      </c>
      <c r="E697" s="307">
        <f t="shared" ca="1" si="299"/>
        <v>-1.397641732976771</v>
      </c>
      <c r="F697" s="304">
        <f t="shared" ca="1" si="300"/>
        <v>1.5805725537701225</v>
      </c>
      <c r="G697" s="306">
        <f t="shared" ca="1" si="301"/>
        <v>9.3346361176139112</v>
      </c>
      <c r="H697" s="307">
        <f t="shared" ca="1" si="302"/>
        <v>-106.38924942013995</v>
      </c>
      <c r="I697" s="304">
        <f t="shared" ca="1" si="303"/>
        <v>106.79797668321723</v>
      </c>
      <c r="J697" s="306">
        <f t="shared" ca="1" si="304"/>
        <v>737.71243752511418</v>
      </c>
      <c r="K697" s="307">
        <f t="shared" ca="1" si="305"/>
        <v>-5.506525990223623</v>
      </c>
      <c r="L697" s="304">
        <f t="shared" ca="1" si="290"/>
        <v>737.73298849090816</v>
      </c>
      <c r="M697" s="306">
        <f t="shared" ca="1" si="306"/>
        <v>-1.4832800377798239</v>
      </c>
      <c r="N697" s="304">
        <f t="shared" ca="1" si="307"/>
        <v>-84.985686000789201</v>
      </c>
      <c r="P697" s="310">
        <f t="shared" ca="1" si="308"/>
        <v>23</v>
      </c>
      <c r="Q697" s="304">
        <f t="shared" ca="1" si="309"/>
        <v>0</v>
      </c>
      <c r="R697" s="306">
        <f t="shared" ca="1" si="310"/>
        <v>0</v>
      </c>
      <c r="S697" s="307">
        <f t="shared" ca="1" si="311"/>
        <v>5.083000000000002</v>
      </c>
      <c r="T697" s="304">
        <f t="shared" ca="1" si="291"/>
        <v>49.86423000000002</v>
      </c>
      <c r="U697" s="311">
        <f t="shared" ca="1" si="292"/>
        <v>0</v>
      </c>
      <c r="V697" s="306">
        <f t="shared" ca="1" si="293"/>
        <v>1.2256747352061499</v>
      </c>
      <c r="W697" s="304">
        <f t="shared" ca="1" si="294"/>
        <v>42.924448347905717</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1.3277778513562168</v>
      </c>
      <c r="AH697" s="304">
        <f t="shared" ca="1" si="318"/>
        <v>-8.4446775424954605</v>
      </c>
    </row>
    <row r="698" spans="1:34" x14ac:dyDescent="0.2">
      <c r="A698" s="347">
        <f t="shared" ca="1" si="296"/>
        <v>1E-4</v>
      </c>
      <c r="B698" s="304">
        <f t="shared" ca="1" si="297"/>
        <v>33.53150000000123</v>
      </c>
      <c r="D698" s="306">
        <f t="shared" ca="1" si="298"/>
        <v>-0.73810641653169851</v>
      </c>
      <c r="E698" s="307">
        <f t="shared" ca="1" si="299"/>
        <v>-1.3976112729427612</v>
      </c>
      <c r="F698" s="304">
        <f t="shared" ca="1" si="300"/>
        <v>1.580543688855816</v>
      </c>
      <c r="G698" s="306">
        <f t="shared" ca="1" si="301"/>
        <v>9.3345623069722574</v>
      </c>
      <c r="H698" s="307">
        <f t="shared" ca="1" si="302"/>
        <v>-106.38938918126725</v>
      </c>
      <c r="I698" s="304">
        <f t="shared" ca="1" si="303"/>
        <v>106.7981094581074</v>
      </c>
      <c r="J698" s="306">
        <f t="shared" ca="1" si="304"/>
        <v>737.71243752511418</v>
      </c>
      <c r="K698" s="307">
        <f t="shared" ca="1" si="305"/>
        <v>-5.5171649221536931</v>
      </c>
      <c r="L698" s="304">
        <f t="shared" ca="1" si="290"/>
        <v>737.73306797785858</v>
      </c>
      <c r="M698" s="306">
        <f t="shared" ca="1" si="306"/>
        <v>-1.4832808406398044</v>
      </c>
      <c r="N698" s="304">
        <f t="shared" ca="1" si="307"/>
        <v>-84.985732001277626</v>
      </c>
      <c r="P698" s="310">
        <f t="shared" ca="1" si="308"/>
        <v>23</v>
      </c>
      <c r="Q698" s="304">
        <f t="shared" ca="1" si="309"/>
        <v>0</v>
      </c>
      <c r="R698" s="306">
        <f t="shared" ca="1" si="310"/>
        <v>0</v>
      </c>
      <c r="S698" s="307">
        <f t="shared" ca="1" si="311"/>
        <v>5.083000000000002</v>
      </c>
      <c r="T698" s="304">
        <f t="shared" ca="1" si="291"/>
        <v>49.86423000000002</v>
      </c>
      <c r="U698" s="311">
        <f t="shared" ca="1" si="292"/>
        <v>0</v>
      </c>
      <c r="V698" s="306">
        <f t="shared" ca="1" si="293"/>
        <v>1.2256760391939501</v>
      </c>
      <c r="W698" s="304">
        <f t="shared" ca="1" si="294"/>
        <v>42.924600745420612</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1.3277485575940737</v>
      </c>
      <c r="AH698" s="304">
        <f t="shared" ca="1" si="318"/>
        <v>-8.4447075246715908</v>
      </c>
    </row>
    <row r="699" spans="1:34" x14ac:dyDescent="0.2">
      <c r="A699" s="347">
        <f t="shared" ca="1" si="296"/>
        <v>1E-4</v>
      </c>
      <c r="B699" s="304">
        <f t="shared" ca="1" si="297"/>
        <v>33.531600000001234</v>
      </c>
      <c r="D699" s="306">
        <f t="shared" ca="1" si="298"/>
        <v>-0.73810228308538006</v>
      </c>
      <c r="E699" s="307">
        <f t="shared" ca="1" si="299"/>
        <v>-1.397580813285817</v>
      </c>
      <c r="F699" s="304">
        <f t="shared" ca="1" si="300"/>
        <v>1.5805148243406313</v>
      </c>
      <c r="G699" s="306">
        <f t="shared" ca="1" si="301"/>
        <v>9.3344884967439494</v>
      </c>
      <c r="H699" s="307">
        <f t="shared" ca="1" si="302"/>
        <v>-106.38952893934858</v>
      </c>
      <c r="I699" s="304">
        <f t="shared" ca="1" si="303"/>
        <v>106.79824223006825</v>
      </c>
      <c r="J699" s="306">
        <f t="shared" ca="1" si="304"/>
        <v>737.71243752511418</v>
      </c>
      <c r="K699" s="307">
        <f t="shared" ca="1" si="305"/>
        <v>-5.5278038680597241</v>
      </c>
      <c r="L699" s="304">
        <f t="shared" ca="1" si="290"/>
        <v>737.73314761833035</v>
      </c>
      <c r="M699" s="306">
        <f t="shared" ca="1" si="306"/>
        <v>-1.4832816434914402</v>
      </c>
      <c r="N699" s="304">
        <f t="shared" ca="1" si="307"/>
        <v>-84.98577800128794</v>
      </c>
      <c r="P699" s="310">
        <f t="shared" ca="1" si="308"/>
        <v>23</v>
      </c>
      <c r="Q699" s="304">
        <f t="shared" ca="1" si="309"/>
        <v>0</v>
      </c>
      <c r="R699" s="306">
        <f t="shared" ca="1" si="310"/>
        <v>0</v>
      </c>
      <c r="S699" s="307">
        <f t="shared" ca="1" si="311"/>
        <v>5.083000000000002</v>
      </c>
      <c r="T699" s="304">
        <f t="shared" ca="1" si="291"/>
        <v>49.86423000000002</v>
      </c>
      <c r="U699" s="311">
        <f t="shared" ca="1" si="292"/>
        <v>0</v>
      </c>
      <c r="V699" s="306">
        <f t="shared" ca="1" si="293"/>
        <v>1.2256773431848513</v>
      </c>
      <c r="W699" s="304">
        <f t="shared" ca="1" si="294"/>
        <v>42.92475314104918</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1.3277192641895912</v>
      </c>
      <c r="AH699" s="304">
        <f t="shared" ca="1" si="318"/>
        <v>-8.4447375064766081</v>
      </c>
    </row>
    <row r="700" spans="1:34" x14ac:dyDescent="0.2">
      <c r="A700" s="347">
        <f t="shared" ca="1" si="296"/>
        <v>1E-4</v>
      </c>
      <c r="B700" s="304">
        <f t="shared" ca="1" si="297"/>
        <v>33.531700000001237</v>
      </c>
      <c r="D700" s="306">
        <f t="shared" ca="1" si="298"/>
        <v>-0.73809814962839071</v>
      </c>
      <c r="E700" s="307">
        <f t="shared" ca="1" si="299"/>
        <v>-1.3975503540059364</v>
      </c>
      <c r="F700" s="304">
        <f t="shared" ca="1" si="300"/>
        <v>1.5804859602245673</v>
      </c>
      <c r="G700" s="306">
        <f t="shared" ca="1" si="301"/>
        <v>9.3344146869289872</v>
      </c>
      <c r="H700" s="307">
        <f t="shared" ca="1" si="302"/>
        <v>-106.38966869438399</v>
      </c>
      <c r="I700" s="304">
        <f t="shared" ca="1" si="303"/>
        <v>106.79837499909979</v>
      </c>
      <c r="J700" s="306">
        <f t="shared" ca="1" si="304"/>
        <v>737.71243752511418</v>
      </c>
      <c r="K700" s="307">
        <f t="shared" ca="1" si="305"/>
        <v>-5.5384428279414104</v>
      </c>
      <c r="L700" s="304">
        <f t="shared" ca="1" si="290"/>
        <v>737.73322741232403</v>
      </c>
      <c r="M700" s="306">
        <f t="shared" ca="1" si="306"/>
        <v>-1.4832824463347316</v>
      </c>
      <c r="N700" s="304">
        <f t="shared" ca="1" si="307"/>
        <v>-84.985824000820145</v>
      </c>
      <c r="P700" s="310">
        <f t="shared" ca="1" si="308"/>
        <v>23</v>
      </c>
      <c r="Q700" s="304">
        <f t="shared" ca="1" si="309"/>
        <v>0</v>
      </c>
      <c r="R700" s="306">
        <f t="shared" ca="1" si="310"/>
        <v>0</v>
      </c>
      <c r="S700" s="307">
        <f t="shared" ca="1" si="311"/>
        <v>5.083000000000002</v>
      </c>
      <c r="T700" s="304">
        <f t="shared" ca="1" si="291"/>
        <v>49.86423000000002</v>
      </c>
      <c r="U700" s="311">
        <f t="shared" ca="1" si="292"/>
        <v>0</v>
      </c>
      <c r="V700" s="306">
        <f t="shared" ca="1" si="293"/>
        <v>1.2256786471788532</v>
      </c>
      <c r="W700" s="304">
        <f t="shared" ca="1" si="294"/>
        <v>42.924905534791392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1.3276899711427639</v>
      </c>
      <c r="AH700" s="304">
        <f t="shared" ca="1" si="318"/>
        <v>-8.4447674879105179</v>
      </c>
    </row>
    <row r="701" spans="1:34" x14ac:dyDescent="0.2">
      <c r="A701" s="347">
        <f t="shared" ca="1" si="296"/>
        <v>1E-4</v>
      </c>
      <c r="B701" s="304">
        <f t="shared" ca="1" si="297"/>
        <v>33.53180000000124</v>
      </c>
      <c r="D701" s="306">
        <f t="shared" ca="1" si="298"/>
        <v>-0.73809401616073023</v>
      </c>
      <c r="E701" s="307">
        <f t="shared" ca="1" si="299"/>
        <v>-1.3975198951031178</v>
      </c>
      <c r="F701" s="304">
        <f t="shared" ca="1" si="300"/>
        <v>1.580457096507623</v>
      </c>
      <c r="G701" s="306">
        <f t="shared" ca="1" si="301"/>
        <v>9.3343408775273708</v>
      </c>
      <c r="H701" s="307">
        <f t="shared" ca="1" si="302"/>
        <v>-106.38980844637349</v>
      </c>
      <c r="I701" s="304">
        <f t="shared" ca="1" si="303"/>
        <v>106.79850776520206</v>
      </c>
      <c r="J701" s="306">
        <f t="shared" ca="1" si="304"/>
        <v>737.71243752511418</v>
      </c>
      <c r="K701" s="307">
        <f t="shared" ca="1" si="305"/>
        <v>-5.5490818017984482</v>
      </c>
      <c r="L701" s="304">
        <f t="shared" ca="1" si="290"/>
        <v>737.73330735984018</v>
      </c>
      <c r="M701" s="306">
        <f t="shared" ca="1" si="306"/>
        <v>-1.4832832491696786</v>
      </c>
      <c r="N701" s="304">
        <f t="shared" ca="1" si="307"/>
        <v>-84.985869999874254</v>
      </c>
      <c r="P701" s="310">
        <f t="shared" ca="1" si="308"/>
        <v>23</v>
      </c>
      <c r="Q701" s="304">
        <f t="shared" ca="1" si="309"/>
        <v>0</v>
      </c>
      <c r="R701" s="306">
        <f t="shared" ca="1" si="310"/>
        <v>0</v>
      </c>
      <c r="S701" s="307">
        <f t="shared" ca="1" si="311"/>
        <v>5.083000000000002</v>
      </c>
      <c r="T701" s="304">
        <f t="shared" ca="1" si="291"/>
        <v>49.86423000000002</v>
      </c>
      <c r="U701" s="311">
        <f t="shared" ca="1" si="292"/>
        <v>0</v>
      </c>
      <c r="V701" s="306">
        <f t="shared" ca="1" si="293"/>
        <v>1.2256799511759551</v>
      </c>
      <c r="W701" s="304">
        <f t="shared" ca="1" si="294"/>
        <v>42.925057926647227</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1.3276606784535883</v>
      </c>
      <c r="AH701" s="304">
        <f t="shared" ca="1" si="318"/>
        <v>-8.4447974689733183</v>
      </c>
    </row>
    <row r="702" spans="1:34" x14ac:dyDescent="0.2">
      <c r="A702" s="347">
        <f t="shared" ca="1" si="296"/>
        <v>1E-4</v>
      </c>
      <c r="B702" s="304">
        <f t="shared" ca="1" si="297"/>
        <v>33.531900000001244</v>
      </c>
      <c r="D702" s="306">
        <f t="shared" ca="1" si="298"/>
        <v>-0.7380898826823995</v>
      </c>
      <c r="E702" s="307">
        <f t="shared" ca="1" si="299"/>
        <v>-1.3974894365773682</v>
      </c>
      <c r="F702" s="304">
        <f t="shared" ca="1" si="300"/>
        <v>1.580428233189805</v>
      </c>
      <c r="G702" s="306">
        <f t="shared" ca="1" si="301"/>
        <v>9.334267068539102</v>
      </c>
      <c r="H702" s="307">
        <f t="shared" ca="1" si="302"/>
        <v>-106.38994819531715</v>
      </c>
      <c r="I702" s="304">
        <f t="shared" ca="1" si="303"/>
        <v>106.79864052837507</v>
      </c>
      <c r="J702" s="306">
        <f t="shared" ca="1" si="304"/>
        <v>737.71243752511418</v>
      </c>
      <c r="K702" s="307">
        <f t="shared" ca="1" si="305"/>
        <v>-5.559720789630533</v>
      </c>
      <c r="L702" s="304">
        <f t="shared" ca="1" si="290"/>
        <v>737.7333874608795</v>
      </c>
      <c r="M702" s="306">
        <f t="shared" ca="1" si="306"/>
        <v>-1.4832840519962815</v>
      </c>
      <c r="N702" s="304">
        <f t="shared" ca="1" si="307"/>
        <v>-84.985915998450281</v>
      </c>
      <c r="P702" s="310">
        <f t="shared" ca="1" si="308"/>
        <v>23</v>
      </c>
      <c r="Q702" s="304">
        <f t="shared" ca="1" si="309"/>
        <v>0</v>
      </c>
      <c r="R702" s="306">
        <f t="shared" ca="1" si="310"/>
        <v>0</v>
      </c>
      <c r="S702" s="307">
        <f t="shared" ca="1" si="311"/>
        <v>5.083000000000002</v>
      </c>
      <c r="T702" s="304">
        <f t="shared" ca="1" si="291"/>
        <v>49.86423000000002</v>
      </c>
      <c r="U702" s="311">
        <f t="shared" ca="1" si="292"/>
        <v>0</v>
      </c>
      <c r="V702" s="306">
        <f t="shared" ca="1" si="293"/>
        <v>1.2256812551761582</v>
      </c>
      <c r="W702" s="304">
        <f t="shared" ca="1" si="294"/>
        <v>42.925210316616749</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1.3276313861220785</v>
      </c>
      <c r="AH702" s="304">
        <f t="shared" ca="1" si="318"/>
        <v>-8.4448274496650022</v>
      </c>
    </row>
    <row r="703" spans="1:34" x14ac:dyDescent="0.2">
      <c r="A703" s="347">
        <f t="shared" ca="1" si="296"/>
        <v>1E-4</v>
      </c>
      <c r="B703" s="304">
        <f t="shared" ca="1" si="297"/>
        <v>33.532000000001247</v>
      </c>
      <c r="D703" s="306">
        <f t="shared" ca="1" si="298"/>
        <v>-0.73808574919339809</v>
      </c>
      <c r="E703" s="307">
        <f t="shared" ca="1" si="299"/>
        <v>-1.3974589784286717</v>
      </c>
      <c r="F703" s="304">
        <f t="shared" ca="1" si="300"/>
        <v>1.580399370271099</v>
      </c>
      <c r="G703" s="306">
        <f t="shared" ca="1" si="301"/>
        <v>9.3341932599641826</v>
      </c>
      <c r="H703" s="307">
        <f t="shared" ca="1" si="302"/>
        <v>-106.39008794121499</v>
      </c>
      <c r="I703" s="304">
        <f t="shared" ca="1" si="303"/>
        <v>106.7987732886189</v>
      </c>
      <c r="J703" s="306">
        <f t="shared" ca="1" si="304"/>
        <v>737.71243752511418</v>
      </c>
      <c r="K703" s="307">
        <f t="shared" ca="1" si="305"/>
        <v>-5.5703597914373599</v>
      </c>
      <c r="L703" s="304">
        <f t="shared" ca="1" si="290"/>
        <v>737.73346771544232</v>
      </c>
      <c r="M703" s="306">
        <f t="shared" ca="1" si="306"/>
        <v>-1.4832848548145401</v>
      </c>
      <c r="N703" s="304">
        <f t="shared" ca="1" si="307"/>
        <v>-84.985961996548212</v>
      </c>
      <c r="P703" s="310">
        <f t="shared" ca="1" si="308"/>
        <v>23</v>
      </c>
      <c r="Q703" s="304">
        <f t="shared" ca="1" si="309"/>
        <v>0</v>
      </c>
      <c r="R703" s="306">
        <f t="shared" ca="1" si="310"/>
        <v>0</v>
      </c>
      <c r="S703" s="307">
        <f t="shared" ca="1" si="311"/>
        <v>5.083000000000002</v>
      </c>
      <c r="T703" s="304">
        <f t="shared" ca="1" si="291"/>
        <v>49.86423000000002</v>
      </c>
      <c r="U703" s="311">
        <f t="shared" ca="1" si="292"/>
        <v>0</v>
      </c>
      <c r="V703" s="306">
        <f t="shared" ca="1" si="293"/>
        <v>1.2256825591794613</v>
      </c>
      <c r="W703" s="304">
        <f t="shared" ca="1" si="294"/>
        <v>42.92536270469995</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1.3276020941482152</v>
      </c>
      <c r="AH703" s="304">
        <f t="shared" ca="1" si="318"/>
        <v>-8.4448574299855856</v>
      </c>
    </row>
    <row r="704" spans="1:34" x14ac:dyDescent="0.2">
      <c r="A704" s="347">
        <f t="shared" ca="1" si="296"/>
        <v>1E-4</v>
      </c>
      <c r="B704" s="304">
        <f t="shared" ca="1" si="297"/>
        <v>33.53210000000125</v>
      </c>
      <c r="D704" s="306">
        <f t="shared" ca="1" si="298"/>
        <v>-0.73808161569373076</v>
      </c>
      <c r="E704" s="307">
        <f t="shared" ca="1" si="299"/>
        <v>-1.3974285206570354</v>
      </c>
      <c r="F704" s="304">
        <f t="shared" ca="1" si="300"/>
        <v>1.580370507751514</v>
      </c>
      <c r="G704" s="306">
        <f t="shared" ca="1" si="301"/>
        <v>9.3341194518026125</v>
      </c>
      <c r="H704" s="307">
        <f t="shared" ca="1" si="302"/>
        <v>-106.39022768406706</v>
      </c>
      <c r="I704" s="304">
        <f t="shared" ca="1" si="303"/>
        <v>106.79890604593358</v>
      </c>
      <c r="J704" s="306">
        <f t="shared" ca="1" si="304"/>
        <v>737.71243752511418</v>
      </c>
      <c r="K704" s="307">
        <f t="shared" ca="1" si="305"/>
        <v>-5.5809988072186236</v>
      </c>
      <c r="L704" s="304">
        <f t="shared" ca="1" si="290"/>
        <v>737.7335481235292</v>
      </c>
      <c r="M704" s="306">
        <f t="shared" ca="1" si="306"/>
        <v>-1.4832856576244549</v>
      </c>
      <c r="N704" s="304">
        <f t="shared" ca="1" si="307"/>
        <v>-84.986007994168077</v>
      </c>
      <c r="P704" s="310">
        <f t="shared" ca="1" si="308"/>
        <v>23</v>
      </c>
      <c r="Q704" s="304">
        <f t="shared" ca="1" si="309"/>
        <v>0</v>
      </c>
      <c r="R704" s="306">
        <f t="shared" ca="1" si="310"/>
        <v>0</v>
      </c>
      <c r="S704" s="307">
        <f t="shared" ca="1" si="311"/>
        <v>5.083000000000002</v>
      </c>
      <c r="T704" s="304">
        <f t="shared" ca="1" si="291"/>
        <v>49.86423000000002</v>
      </c>
      <c r="U704" s="311">
        <f t="shared" ca="1" si="292"/>
        <v>0</v>
      </c>
      <c r="V704" s="306">
        <f t="shared" ca="1" si="293"/>
        <v>1.2256838631858655</v>
      </c>
      <c r="W704" s="304">
        <f t="shared" ca="1" si="294"/>
        <v>42.92551509089688</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1.3275728025320035</v>
      </c>
      <c r="AH704" s="304">
        <f t="shared" ca="1" si="318"/>
        <v>-8.444887409935065</v>
      </c>
    </row>
    <row r="705" spans="1:34" x14ac:dyDescent="0.2">
      <c r="A705" s="347">
        <f t="shared" ca="1" si="296"/>
        <v>1E-4</v>
      </c>
      <c r="B705" s="304">
        <f t="shared" ca="1" si="297"/>
        <v>33.532200000001254</v>
      </c>
      <c r="D705" s="306">
        <f t="shared" ca="1" si="298"/>
        <v>-0.73807748218339453</v>
      </c>
      <c r="E705" s="307">
        <f t="shared" ca="1" si="299"/>
        <v>-1.397398063262445</v>
      </c>
      <c r="F705" s="304">
        <f t="shared" ca="1" si="300"/>
        <v>1.5803416456310362</v>
      </c>
      <c r="G705" s="306">
        <f t="shared" ca="1" si="301"/>
        <v>9.3340456440543935</v>
      </c>
      <c r="H705" s="307">
        <f t="shared" ca="1" si="302"/>
        <v>-106.39036742387339</v>
      </c>
      <c r="I705" s="304">
        <f t="shared" ca="1" si="303"/>
        <v>106.79903880031912</v>
      </c>
      <c r="J705" s="306">
        <f t="shared" ca="1" si="304"/>
        <v>737.71243752511418</v>
      </c>
      <c r="K705" s="307">
        <f t="shared" ca="1" si="305"/>
        <v>-5.5916378369740203</v>
      </c>
      <c r="L705" s="304">
        <f t="shared" ca="1" si="290"/>
        <v>737.73362868514084</v>
      </c>
      <c r="M705" s="306">
        <f t="shared" ca="1" si="306"/>
        <v>-1.4832864604260256</v>
      </c>
      <c r="N705" s="304">
        <f t="shared" ca="1" si="307"/>
        <v>-84.986053991309873</v>
      </c>
      <c r="P705" s="310">
        <f t="shared" ca="1" si="308"/>
        <v>23</v>
      </c>
      <c r="Q705" s="304">
        <f t="shared" ca="1" si="309"/>
        <v>0</v>
      </c>
      <c r="R705" s="306">
        <f t="shared" ca="1" si="310"/>
        <v>0</v>
      </c>
      <c r="S705" s="307">
        <f t="shared" ca="1" si="311"/>
        <v>5.083000000000002</v>
      </c>
      <c r="T705" s="304">
        <f t="shared" ca="1" si="291"/>
        <v>49.86423000000002</v>
      </c>
      <c r="U705" s="311">
        <f t="shared" ca="1" si="292"/>
        <v>0</v>
      </c>
      <c r="V705" s="306">
        <f t="shared" ca="1" si="293"/>
        <v>1.2256851671953699</v>
      </c>
      <c r="W705" s="304">
        <f t="shared" ca="1" si="294"/>
        <v>42.925667475207504</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1.3275435112734346</v>
      </c>
      <c r="AH705" s="304">
        <f t="shared" ca="1" si="318"/>
        <v>-8.4449173895134493</v>
      </c>
    </row>
    <row r="706" spans="1:34" x14ac:dyDescent="0.2">
      <c r="A706" s="347">
        <f t="shared" ca="1" si="296"/>
        <v>1E-4</v>
      </c>
      <c r="B706" s="304">
        <f t="shared" ca="1" si="297"/>
        <v>33.532300000001257</v>
      </c>
      <c r="D706" s="306">
        <f t="shared" ca="1" si="298"/>
        <v>-0.7380733486623926</v>
      </c>
      <c r="E706" s="307">
        <f t="shared" ca="1" si="299"/>
        <v>-1.3973676062449094</v>
      </c>
      <c r="F706" s="304">
        <f t="shared" ca="1" si="300"/>
        <v>1.5803127839096747</v>
      </c>
      <c r="G706" s="306">
        <f t="shared" ca="1" si="301"/>
        <v>9.3339718367195275</v>
      </c>
      <c r="H706" s="307">
        <f t="shared" ca="1" si="302"/>
        <v>-106.39050716063402</v>
      </c>
      <c r="I706" s="304">
        <f t="shared" ca="1" si="303"/>
        <v>106.79917155177559</v>
      </c>
      <c r="J706" s="306">
        <f t="shared" ca="1" si="304"/>
        <v>737.71243752511418</v>
      </c>
      <c r="K706" s="307">
        <f t="shared" ca="1" si="305"/>
        <v>-5.6022768807032453</v>
      </c>
      <c r="L706" s="304">
        <f t="shared" ca="1" si="290"/>
        <v>737.7337094002778</v>
      </c>
      <c r="M706" s="306">
        <f t="shared" ca="1" si="306"/>
        <v>-1.4832872632192526</v>
      </c>
      <c r="N706" s="304">
        <f t="shared" ca="1" si="307"/>
        <v>-84.986099987973603</v>
      </c>
      <c r="P706" s="310">
        <f t="shared" ca="1" si="308"/>
        <v>23</v>
      </c>
      <c r="Q706" s="304">
        <f t="shared" ca="1" si="309"/>
        <v>0</v>
      </c>
      <c r="R706" s="306">
        <f t="shared" ca="1" si="310"/>
        <v>0</v>
      </c>
      <c r="S706" s="307">
        <f t="shared" ca="1" si="311"/>
        <v>5.083000000000002</v>
      </c>
      <c r="T706" s="304">
        <f t="shared" ca="1" si="291"/>
        <v>49.86423000000002</v>
      </c>
      <c r="U706" s="311">
        <f t="shared" ca="1" si="292"/>
        <v>0</v>
      </c>
      <c r="V706" s="306">
        <f t="shared" ca="1" si="293"/>
        <v>1.2256864712079749</v>
      </c>
      <c r="W706" s="304">
        <f t="shared" ca="1" si="294"/>
        <v>42.925819857631872</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1.3275142203725139</v>
      </c>
      <c r="AH706" s="304">
        <f t="shared" ca="1" si="318"/>
        <v>-8.444947368720733</v>
      </c>
    </row>
    <row r="707" spans="1:34" x14ac:dyDescent="0.2">
      <c r="A707" s="347">
        <f t="shared" ca="1" si="296"/>
        <v>1E-4</v>
      </c>
      <c r="B707" s="304">
        <f t="shared" ca="1" si="297"/>
        <v>33.53240000000126</v>
      </c>
      <c r="D707" s="306">
        <f t="shared" ca="1" si="298"/>
        <v>-0.73806921513072532</v>
      </c>
      <c r="E707" s="307">
        <f t="shared" ca="1" si="299"/>
        <v>-1.397337149604418</v>
      </c>
      <c r="F707" s="304">
        <f t="shared" ca="1" si="300"/>
        <v>1.5802839225874206</v>
      </c>
      <c r="G707" s="306">
        <f t="shared" ca="1" si="301"/>
        <v>9.3338980297980143</v>
      </c>
      <c r="H707" s="307">
        <f t="shared" ca="1" si="302"/>
        <v>-106.39064689434898</v>
      </c>
      <c r="I707" s="304">
        <f t="shared" ca="1" si="303"/>
        <v>106.79930430030298</v>
      </c>
      <c r="J707" s="306">
        <f t="shared" ca="1" si="304"/>
        <v>737.71243752511418</v>
      </c>
      <c r="K707" s="307">
        <f t="shared" ca="1" si="305"/>
        <v>-5.6129159384059948</v>
      </c>
      <c r="L707" s="304">
        <f t="shared" ca="1" si="290"/>
        <v>737.73379026894054</v>
      </c>
      <c r="M707" s="306">
        <f t="shared" ca="1" si="306"/>
        <v>-1.4832880660041359</v>
      </c>
      <c r="N707" s="304">
        <f t="shared" ca="1" si="307"/>
        <v>-84.986145984159265</v>
      </c>
      <c r="P707" s="310">
        <f t="shared" ca="1" si="308"/>
        <v>23</v>
      </c>
      <c r="Q707" s="304">
        <f t="shared" ca="1" si="309"/>
        <v>0</v>
      </c>
      <c r="R707" s="306">
        <f t="shared" ca="1" si="310"/>
        <v>0</v>
      </c>
      <c r="S707" s="307">
        <f t="shared" ca="1" si="311"/>
        <v>5.083000000000002</v>
      </c>
      <c r="T707" s="304">
        <f t="shared" ca="1" si="291"/>
        <v>49.86423000000002</v>
      </c>
      <c r="U707" s="311">
        <f t="shared" ca="1" si="292"/>
        <v>0</v>
      </c>
      <c r="V707" s="306">
        <f t="shared" ca="1" si="293"/>
        <v>1.2256877752236808</v>
      </c>
      <c r="W707" s="304">
        <f t="shared" ca="1" si="294"/>
        <v>42.925972238169976</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1.3274849298292306</v>
      </c>
      <c r="AH707" s="304">
        <f t="shared" ca="1" si="318"/>
        <v>-8.444977347556927</v>
      </c>
    </row>
    <row r="708" spans="1:34" x14ac:dyDescent="0.2">
      <c r="A708" s="347">
        <f t="shared" ca="1" si="296"/>
        <v>1E-4</v>
      </c>
      <c r="B708" s="304">
        <f t="shared" ca="1" si="297"/>
        <v>33.532500000001264</v>
      </c>
      <c r="D708" s="306">
        <f t="shared" ca="1" si="298"/>
        <v>-0.73806508158839401</v>
      </c>
      <c r="E708" s="307">
        <f t="shared" ca="1" si="299"/>
        <v>-1.3973066933409726</v>
      </c>
      <c r="F708" s="304">
        <f t="shared" ca="1" si="300"/>
        <v>1.5802550616642763</v>
      </c>
      <c r="G708" s="306">
        <f t="shared" ca="1" si="301"/>
        <v>9.3338242232898558</v>
      </c>
      <c r="H708" s="307">
        <f t="shared" ca="1" si="302"/>
        <v>-106.39078662501831</v>
      </c>
      <c r="I708" s="304">
        <f t="shared" ca="1" si="303"/>
        <v>106.79943704590136</v>
      </c>
      <c r="J708" s="306">
        <f t="shared" ca="1" si="304"/>
        <v>737.71243752511418</v>
      </c>
      <c r="K708" s="307">
        <f t="shared" ca="1" si="305"/>
        <v>-5.6235550100819633</v>
      </c>
      <c r="L708" s="304">
        <f t="shared" ref="L708:L771" ca="1" si="319">SQRT(pos_x^2+pos_z^2)</f>
        <v>737.7338712911295</v>
      </c>
      <c r="M708" s="306">
        <f t="shared" ca="1" si="306"/>
        <v>-1.4832888687806758</v>
      </c>
      <c r="N708" s="304">
        <f t="shared" ca="1" si="307"/>
        <v>-84.986191979866902</v>
      </c>
      <c r="P708" s="310">
        <f t="shared" ca="1" si="308"/>
        <v>23</v>
      </c>
      <c r="Q708" s="304">
        <f t="shared" ca="1" si="309"/>
        <v>0</v>
      </c>
      <c r="R708" s="306">
        <f t="shared" ca="1" si="310"/>
        <v>0</v>
      </c>
      <c r="S708" s="307">
        <f t="shared" ca="1" si="311"/>
        <v>5.083000000000002</v>
      </c>
      <c r="T708" s="304">
        <f t="shared" ref="T708:T771" ca="1" si="320">m*g</f>
        <v>49.86423000000002</v>
      </c>
      <c r="U708" s="311">
        <f t="shared" ref="U708:U771" ca="1" si="321">IF(pos_xz&lt;L_rampe,Poids*COS(Beta),0)</f>
        <v>0</v>
      </c>
      <c r="V708" s="306">
        <f t="shared" ref="V708:V771" ca="1" si="322">Rho_moyen*(20000-Alt_rampe-pos_z)/(20000+Alt_rampe+pos_z)</f>
        <v>1.2256890792424866</v>
      </c>
      <c r="W708" s="304">
        <f t="shared" ref="W708:W771" ca="1" si="323">1/2*Rho*Sref*Cx*vit_xz^2</f>
        <v>42.926124616821816</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1.3274556396435901</v>
      </c>
      <c r="AH708" s="304">
        <f t="shared" ca="1" si="318"/>
        <v>-8.4450073260220258</v>
      </c>
    </row>
    <row r="709" spans="1:34" x14ac:dyDescent="0.2">
      <c r="A709" s="347">
        <f t="shared" ref="A709:A772" ca="1" si="325">IF(B708+0.01&lt;=T_ini+ROUNDUP(Temps_fin_propu,0), 0.01, IF(K708&gt;0, 0.1, 0.0001))</f>
        <v>1E-4</v>
      </c>
      <c r="B709" s="304">
        <f t="shared" ref="B709:B772" ca="1" si="326">B708+pas</f>
        <v>33.532600000001267</v>
      </c>
      <c r="D709" s="306">
        <f t="shared" ref="D709:D772" ca="1" si="327">IF(AND(L708&lt;L_rampe,Poussee&lt;Poids*SIN(M708)),0,(-W708+Poussee)/m*COS(M708)-U708/m*SIN(M708))</f>
        <v>-0.73806094803539724</v>
      </c>
      <c r="E709" s="307">
        <f t="shared" ref="E709:E772" ca="1" si="328">IF(AND(L708&lt;L_rampe,Poussee&lt;Poids*SIN(M708)),0,(-W708+Poussee)/m*SIN(M708)+U708/m*COS(M708)-Poids/m)</f>
        <v>-1.3972762374545713</v>
      </c>
      <c r="F709" s="304">
        <f t="shared" ref="F709:F772" ca="1" si="329">SQRT(acc_x^2+acc_z^2)</f>
        <v>1.5802262011402395</v>
      </c>
      <c r="G709" s="306">
        <f t="shared" ref="G709:G772" ca="1" si="330">G708+acc_x*pas</f>
        <v>9.3337504171950521</v>
      </c>
      <c r="H709" s="307">
        <f t="shared" ref="H709:H772" ca="1" si="331">H708+acc_z*pas</f>
        <v>-106.39092635264205</v>
      </c>
      <c r="I709" s="304">
        <f t="shared" ref="I709:I772" ca="1" si="332">SQRT(vit_x^2+vit_z^2)</f>
        <v>106.79956978857075</v>
      </c>
      <c r="J709" s="306">
        <f t="shared" ref="J709:J772" ca="1" si="333">J708+0.5*(vit_x+G708)*pas*(K708&gt;=0)</f>
        <v>737.71243752511418</v>
      </c>
      <c r="K709" s="307">
        <f t="shared" ref="K709:K772" ca="1" si="334">K708+0.5*(vit_z+H708)*pas</f>
        <v>-5.6341940957308463</v>
      </c>
      <c r="L709" s="304">
        <f t="shared" ca="1" si="319"/>
        <v>737.73395246684549</v>
      </c>
      <c r="M709" s="306">
        <f t="shared" ref="M709:M772" ca="1" si="335">IF(AND(L708&gt;L_rampe,G709&gt;0),ATAN2(G709,H709),$M$4)</f>
        <v>-1.4832896715488721</v>
      </c>
      <c r="N709" s="304">
        <f t="shared" ref="N709:N772" ca="1" si="336">DEGREES(Beta)</f>
        <v>-84.986237975096472</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5.083000000000002</v>
      </c>
      <c r="T709" s="304">
        <f t="shared" ca="1" si="320"/>
        <v>49.86423000000002</v>
      </c>
      <c r="U709" s="311">
        <f t="shared" ca="1" si="321"/>
        <v>0</v>
      </c>
      <c r="V709" s="306">
        <f t="shared" ca="1" si="322"/>
        <v>1.2256903832643928</v>
      </c>
      <c r="W709" s="304">
        <f t="shared" ca="1" si="323"/>
        <v>42.926276993587422</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1.3274263498155907</v>
      </c>
      <c r="AH709" s="304">
        <f t="shared" ref="AH709:AH772" ca="1" si="347">IF(AND(L708&lt;L_rampe,Poussee&lt;Poids*SIN(M708)), g*SIN(M708), (-W708+Poussee)/m)</f>
        <v>-8.4450373041160347</v>
      </c>
    </row>
    <row r="710" spans="1:34" x14ac:dyDescent="0.2">
      <c r="A710" s="347">
        <f t="shared" ca="1" si="325"/>
        <v>1E-4</v>
      </c>
      <c r="B710" s="304">
        <f t="shared" ca="1" si="326"/>
        <v>33.53270000000127</v>
      </c>
      <c r="D710" s="306">
        <f t="shared" ca="1" si="327"/>
        <v>-0.73805681447173832</v>
      </c>
      <c r="E710" s="307">
        <f t="shared" ca="1" si="328"/>
        <v>-1.3972457819452142</v>
      </c>
      <c r="F710" s="304">
        <f t="shared" ca="1" si="329"/>
        <v>1.5801973410153123</v>
      </c>
      <c r="G710" s="306">
        <f t="shared" ca="1" si="330"/>
        <v>9.3336766115136047</v>
      </c>
      <c r="H710" s="307">
        <f t="shared" ca="1" si="331"/>
        <v>-106.39106607722024</v>
      </c>
      <c r="I710" s="304">
        <f t="shared" ca="1" si="332"/>
        <v>106.7997025283112</v>
      </c>
      <c r="J710" s="306">
        <f t="shared" ca="1" si="333"/>
        <v>737.71243752511418</v>
      </c>
      <c r="K710" s="307">
        <f t="shared" ca="1" si="334"/>
        <v>-5.644833195352339</v>
      </c>
      <c r="L710" s="304">
        <f t="shared" ca="1" si="319"/>
        <v>737.73403379608885</v>
      </c>
      <c r="M710" s="306">
        <f t="shared" ca="1" si="335"/>
        <v>-1.4832904743087252</v>
      </c>
      <c r="N710" s="304">
        <f t="shared" ca="1" si="336"/>
        <v>-84.986283969848017</v>
      </c>
      <c r="P710" s="310">
        <f t="shared" ca="1" si="337"/>
        <v>23</v>
      </c>
      <c r="Q710" s="304">
        <f t="shared" ca="1" si="338"/>
        <v>0</v>
      </c>
      <c r="R710" s="306">
        <f t="shared" ca="1" si="339"/>
        <v>0</v>
      </c>
      <c r="S710" s="307">
        <f t="shared" ca="1" si="340"/>
        <v>5.083000000000002</v>
      </c>
      <c r="T710" s="304">
        <f t="shared" ca="1" si="320"/>
        <v>49.86423000000002</v>
      </c>
      <c r="U710" s="311">
        <f t="shared" ca="1" si="321"/>
        <v>0</v>
      </c>
      <c r="V710" s="306">
        <f t="shared" ca="1" si="322"/>
        <v>1.225691687289399</v>
      </c>
      <c r="W710" s="304">
        <f t="shared" ca="1" si="323"/>
        <v>42.926429368466792</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1.327397060345227</v>
      </c>
      <c r="AH710" s="304">
        <f t="shared" ca="1" si="347"/>
        <v>-8.4450672818389538</v>
      </c>
    </row>
    <row r="711" spans="1:34" x14ac:dyDescent="0.2">
      <c r="A711" s="347">
        <f t="shared" ca="1" si="325"/>
        <v>1E-4</v>
      </c>
      <c r="B711" s="304">
        <f t="shared" ca="1" si="326"/>
        <v>33.532800000001274</v>
      </c>
      <c r="D711" s="306">
        <f t="shared" ca="1" si="327"/>
        <v>-0.7380526808974176</v>
      </c>
      <c r="E711" s="307">
        <f t="shared" ca="1" si="328"/>
        <v>-1.3972153268128942</v>
      </c>
      <c r="F711" s="304">
        <f t="shared" ca="1" si="329"/>
        <v>1.5801684812894883</v>
      </c>
      <c r="G711" s="306">
        <f t="shared" ca="1" si="330"/>
        <v>9.3336028062455156</v>
      </c>
      <c r="H711" s="307">
        <f t="shared" ca="1" si="331"/>
        <v>-106.39120579875292</v>
      </c>
      <c r="I711" s="304">
        <f t="shared" ca="1" si="332"/>
        <v>106.79983526512272</v>
      </c>
      <c r="J711" s="306">
        <f t="shared" ca="1" si="333"/>
        <v>737.71243752511418</v>
      </c>
      <c r="K711" s="307">
        <f t="shared" ca="1" si="334"/>
        <v>-5.6554723089461376</v>
      </c>
      <c r="L711" s="304">
        <f t="shared" ca="1" si="319"/>
        <v>737.73411527886037</v>
      </c>
      <c r="M711" s="306">
        <f t="shared" ca="1" si="335"/>
        <v>-1.4832912770602351</v>
      </c>
      <c r="N711" s="304">
        <f t="shared" ca="1" si="336"/>
        <v>-84.986329964121538</v>
      </c>
      <c r="P711" s="310">
        <f t="shared" ca="1" si="337"/>
        <v>23</v>
      </c>
      <c r="Q711" s="304">
        <f t="shared" ca="1" si="338"/>
        <v>0</v>
      </c>
      <c r="R711" s="306">
        <f t="shared" ca="1" si="339"/>
        <v>0</v>
      </c>
      <c r="S711" s="307">
        <f t="shared" ca="1" si="340"/>
        <v>5.083000000000002</v>
      </c>
      <c r="T711" s="304">
        <f t="shared" ca="1" si="320"/>
        <v>49.86423000000002</v>
      </c>
      <c r="U711" s="311">
        <f t="shared" ca="1" si="321"/>
        <v>0</v>
      </c>
      <c r="V711" s="306">
        <f t="shared" ca="1" si="322"/>
        <v>1.2256929913175065</v>
      </c>
      <c r="W711" s="304">
        <f t="shared" ca="1" si="323"/>
        <v>42.92658174145997</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1.3273677712324989</v>
      </c>
      <c r="AH711" s="304">
        <f t="shared" ca="1" si="347"/>
        <v>-8.4450972591907885</v>
      </c>
    </row>
    <row r="712" spans="1:34" x14ac:dyDescent="0.2">
      <c r="A712" s="347">
        <f t="shared" ca="1" si="325"/>
        <v>1E-4</v>
      </c>
      <c r="B712" s="304">
        <f t="shared" ca="1" si="326"/>
        <v>33.532900000001277</v>
      </c>
      <c r="D712" s="306">
        <f t="shared" ca="1" si="327"/>
        <v>-0.73804854731243519</v>
      </c>
      <c r="E712" s="307">
        <f t="shared" ca="1" si="328"/>
        <v>-1.3971848720576077</v>
      </c>
      <c r="F712" s="304">
        <f t="shared" ca="1" si="329"/>
        <v>1.5801396219627648</v>
      </c>
      <c r="G712" s="306">
        <f t="shared" ca="1" si="330"/>
        <v>9.3335290013907848</v>
      </c>
      <c r="H712" s="307">
        <f t="shared" ca="1" si="331"/>
        <v>-106.39134551724013</v>
      </c>
      <c r="I712" s="304">
        <f t="shared" ca="1" si="332"/>
        <v>106.79996799900537</v>
      </c>
      <c r="J712" s="306">
        <f t="shared" ca="1" si="333"/>
        <v>737.71243752511418</v>
      </c>
      <c r="K712" s="307">
        <f t="shared" ca="1" si="334"/>
        <v>-5.6661114365119376</v>
      </c>
      <c r="L712" s="304">
        <f t="shared" ca="1" si="319"/>
        <v>737.73419691516017</v>
      </c>
      <c r="M712" s="306">
        <f t="shared" ca="1" si="335"/>
        <v>-1.4832920798034019</v>
      </c>
      <c r="N712" s="304">
        <f t="shared" ca="1" si="336"/>
        <v>-84.986375957917033</v>
      </c>
      <c r="P712" s="310">
        <f t="shared" ca="1" si="337"/>
        <v>23</v>
      </c>
      <c r="Q712" s="304">
        <f t="shared" ca="1" si="338"/>
        <v>0</v>
      </c>
      <c r="R712" s="306">
        <f t="shared" ca="1" si="339"/>
        <v>0</v>
      </c>
      <c r="S712" s="307">
        <f t="shared" ca="1" si="340"/>
        <v>5.083000000000002</v>
      </c>
      <c r="T712" s="304">
        <f t="shared" ca="1" si="320"/>
        <v>49.86423000000002</v>
      </c>
      <c r="U712" s="311">
        <f t="shared" ca="1" si="321"/>
        <v>0</v>
      </c>
      <c r="V712" s="306">
        <f t="shared" ca="1" si="322"/>
        <v>1.2256942953487135</v>
      </c>
      <c r="W712" s="304">
        <f t="shared" ca="1" si="323"/>
        <v>42.926734112566919</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1.3273384824773995</v>
      </c>
      <c r="AH712" s="304">
        <f t="shared" ca="1" si="347"/>
        <v>-8.4451272361715422</v>
      </c>
    </row>
    <row r="713" spans="1:34" x14ac:dyDescent="0.2">
      <c r="A713" s="347">
        <f t="shared" ca="1" si="325"/>
        <v>1E-4</v>
      </c>
      <c r="B713" s="304">
        <f t="shared" ca="1" si="326"/>
        <v>33.53300000000128</v>
      </c>
      <c r="D713" s="306">
        <f t="shared" ca="1" si="327"/>
        <v>-0.73804441371679241</v>
      </c>
      <c r="E713" s="307">
        <f t="shared" ca="1" si="328"/>
        <v>-1.3971544176793564</v>
      </c>
      <c r="F713" s="304">
        <f t="shared" ca="1" si="329"/>
        <v>1.5801107630351441</v>
      </c>
      <c r="G713" s="306">
        <f t="shared" ca="1" si="330"/>
        <v>9.3334551969494139</v>
      </c>
      <c r="H713" s="307">
        <f t="shared" ca="1" si="331"/>
        <v>-106.39148523268189</v>
      </c>
      <c r="I713" s="304">
        <f t="shared" ca="1" si="332"/>
        <v>106.8001007299592</v>
      </c>
      <c r="J713" s="306">
        <f t="shared" ca="1" si="333"/>
        <v>737.71243752511418</v>
      </c>
      <c r="K713" s="307">
        <f t="shared" ca="1" si="334"/>
        <v>-5.6767505780494334</v>
      </c>
      <c r="L713" s="304">
        <f t="shared" ca="1" si="319"/>
        <v>737.73427870498938</v>
      </c>
      <c r="M713" s="306">
        <f t="shared" ca="1" si="335"/>
        <v>-1.4832928825382259</v>
      </c>
      <c r="N713" s="304">
        <f t="shared" ca="1" si="336"/>
        <v>-84.986421951234504</v>
      </c>
      <c r="P713" s="310">
        <f t="shared" ca="1" si="337"/>
        <v>23</v>
      </c>
      <c r="Q713" s="304">
        <f t="shared" ca="1" si="338"/>
        <v>0</v>
      </c>
      <c r="R713" s="306">
        <f t="shared" ca="1" si="339"/>
        <v>0</v>
      </c>
      <c r="S713" s="307">
        <f t="shared" ca="1" si="340"/>
        <v>5.083000000000002</v>
      </c>
      <c r="T713" s="304">
        <f t="shared" ca="1" si="320"/>
        <v>49.86423000000002</v>
      </c>
      <c r="U713" s="311">
        <f t="shared" ca="1" si="321"/>
        <v>0</v>
      </c>
      <c r="V713" s="306">
        <f t="shared" ca="1" si="322"/>
        <v>1.225695599383021</v>
      </c>
      <c r="W713" s="304">
        <f t="shared" ca="1" si="323"/>
        <v>42.926886481787712</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1.327309194079934</v>
      </c>
      <c r="AH713" s="304">
        <f t="shared" ca="1" si="347"/>
        <v>-8.4451572127812131</v>
      </c>
    </row>
    <row r="714" spans="1:34" x14ac:dyDescent="0.2">
      <c r="A714" s="347">
        <f t="shared" ca="1" si="325"/>
        <v>1E-4</v>
      </c>
      <c r="B714" s="304">
        <f t="shared" ca="1" si="326"/>
        <v>33.533100000001284</v>
      </c>
      <c r="D714" s="306">
        <f t="shared" ca="1" si="327"/>
        <v>-0.73804028011049005</v>
      </c>
      <c r="E714" s="307">
        <f t="shared" ca="1" si="328"/>
        <v>-1.3971239636781316</v>
      </c>
      <c r="F714" s="304">
        <f t="shared" ca="1" si="329"/>
        <v>1.580081904506619</v>
      </c>
      <c r="G714" s="306">
        <f t="shared" ca="1" si="330"/>
        <v>9.3333813929214031</v>
      </c>
      <c r="H714" s="307">
        <f t="shared" ca="1" si="331"/>
        <v>-106.39162494507825</v>
      </c>
      <c r="I714" s="304">
        <f t="shared" ca="1" si="332"/>
        <v>106.80023345798421</v>
      </c>
      <c r="J714" s="306">
        <f t="shared" ca="1" si="333"/>
        <v>737.71243752511418</v>
      </c>
      <c r="K714" s="307">
        <f t="shared" ca="1" si="334"/>
        <v>-5.6873897335583212</v>
      </c>
      <c r="L714" s="304">
        <f t="shared" ca="1" si="319"/>
        <v>737.73436064834812</v>
      </c>
      <c r="M714" s="306">
        <f t="shared" ca="1" si="335"/>
        <v>-1.4832936852647072</v>
      </c>
      <c r="N714" s="304">
        <f t="shared" ca="1" si="336"/>
        <v>-84.986467944073993</v>
      </c>
      <c r="P714" s="310">
        <f t="shared" ca="1" si="337"/>
        <v>23</v>
      </c>
      <c r="Q714" s="304">
        <f t="shared" ca="1" si="338"/>
        <v>0</v>
      </c>
      <c r="R714" s="306">
        <f t="shared" ca="1" si="339"/>
        <v>0</v>
      </c>
      <c r="S714" s="307">
        <f t="shared" ca="1" si="340"/>
        <v>5.083000000000002</v>
      </c>
      <c r="T714" s="304">
        <f t="shared" ca="1" si="320"/>
        <v>49.86423000000002</v>
      </c>
      <c r="U714" s="311">
        <f t="shared" ca="1" si="321"/>
        <v>0</v>
      </c>
      <c r="V714" s="306">
        <f t="shared" ca="1" si="322"/>
        <v>1.2256969034204288</v>
      </c>
      <c r="W714" s="304">
        <f t="shared" ca="1" si="323"/>
        <v>42.927038849122319</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1.3272799060400917</v>
      </c>
      <c r="AH714" s="304">
        <f t="shared" ca="1" si="347"/>
        <v>-8.4451871890198102</v>
      </c>
    </row>
    <row r="715" spans="1:34" x14ac:dyDescent="0.2">
      <c r="A715" s="347">
        <f t="shared" ca="1" si="325"/>
        <v>1E-4</v>
      </c>
      <c r="B715" s="304">
        <f t="shared" ca="1" si="326"/>
        <v>33.533200000001287</v>
      </c>
      <c r="D715" s="306">
        <f t="shared" ca="1" si="327"/>
        <v>-0.73803614649352745</v>
      </c>
      <c r="E715" s="307">
        <f t="shared" ca="1" si="328"/>
        <v>-1.3970935100539386</v>
      </c>
      <c r="F715" s="304">
        <f t="shared" ca="1" si="329"/>
        <v>1.5800530463771936</v>
      </c>
      <c r="G715" s="306">
        <f t="shared" ca="1" si="330"/>
        <v>9.3333075893067541</v>
      </c>
      <c r="H715" s="307">
        <f t="shared" ca="1" si="331"/>
        <v>-106.39176465442925</v>
      </c>
      <c r="I715" s="304">
        <f t="shared" ca="1" si="332"/>
        <v>106.80036618308044</v>
      </c>
      <c r="J715" s="306">
        <f t="shared" ca="1" si="333"/>
        <v>737.71243752511418</v>
      </c>
      <c r="K715" s="307">
        <f t="shared" ca="1" si="334"/>
        <v>-5.6980289030382965</v>
      </c>
      <c r="L715" s="304">
        <f t="shared" ca="1" si="319"/>
        <v>737.73444274523695</v>
      </c>
      <c r="M715" s="306">
        <f t="shared" ca="1" si="335"/>
        <v>-1.4832944879828454</v>
      </c>
      <c r="N715" s="304">
        <f t="shared" ca="1" si="336"/>
        <v>-84.986513936435443</v>
      </c>
      <c r="P715" s="310">
        <f t="shared" ca="1" si="337"/>
        <v>23</v>
      </c>
      <c r="Q715" s="304">
        <f t="shared" ca="1" si="338"/>
        <v>0</v>
      </c>
      <c r="R715" s="306">
        <f t="shared" ca="1" si="339"/>
        <v>0</v>
      </c>
      <c r="S715" s="307">
        <f t="shared" ca="1" si="340"/>
        <v>5.083000000000002</v>
      </c>
      <c r="T715" s="304">
        <f t="shared" ca="1" si="320"/>
        <v>49.86423000000002</v>
      </c>
      <c r="U715" s="311">
        <f t="shared" ca="1" si="321"/>
        <v>0</v>
      </c>
      <c r="V715" s="306">
        <f t="shared" ca="1" si="322"/>
        <v>1.2256982074609373</v>
      </c>
      <c r="W715" s="304">
        <f t="shared" ca="1" si="323"/>
        <v>42.927191214570783</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1.3272506183578798</v>
      </c>
      <c r="AH715" s="304">
        <f t="shared" ca="1" si="347"/>
        <v>-8.44521716488733</v>
      </c>
    </row>
    <row r="716" spans="1:34" x14ac:dyDescent="0.2">
      <c r="A716" s="347">
        <f t="shared" ca="1" si="325"/>
        <v>1E-4</v>
      </c>
      <c r="B716" s="304">
        <f t="shared" ca="1" si="326"/>
        <v>33.53330000000129</v>
      </c>
      <c r="D716" s="306">
        <f t="shared" ca="1" si="327"/>
        <v>-0.7380320128659108</v>
      </c>
      <c r="E716" s="307">
        <f t="shared" ca="1" si="328"/>
        <v>-1.3970630568067648</v>
      </c>
      <c r="F716" s="304">
        <f t="shared" ca="1" si="329"/>
        <v>1.5800241886468605</v>
      </c>
      <c r="G716" s="306">
        <f t="shared" ca="1" si="330"/>
        <v>9.3332337861054668</v>
      </c>
      <c r="H716" s="307">
        <f t="shared" ca="1" si="331"/>
        <v>-106.39190436073493</v>
      </c>
      <c r="I716" s="304">
        <f t="shared" ca="1" si="332"/>
        <v>106.80049890524795</v>
      </c>
      <c r="J716" s="306">
        <f t="shared" ca="1" si="333"/>
        <v>737.71243752511418</v>
      </c>
      <c r="K716" s="307">
        <f t="shared" ca="1" si="334"/>
        <v>-5.7086680864890544</v>
      </c>
      <c r="L716" s="304">
        <f t="shared" ca="1" si="319"/>
        <v>737.73452499565667</v>
      </c>
      <c r="M716" s="306">
        <f t="shared" ca="1" si="335"/>
        <v>-1.4832952906926413</v>
      </c>
      <c r="N716" s="304">
        <f t="shared" ca="1" si="336"/>
        <v>-84.986559928318925</v>
      </c>
      <c r="P716" s="310">
        <f t="shared" ca="1" si="337"/>
        <v>23</v>
      </c>
      <c r="Q716" s="304">
        <f t="shared" ca="1" si="338"/>
        <v>0</v>
      </c>
      <c r="R716" s="306">
        <f t="shared" ca="1" si="339"/>
        <v>0</v>
      </c>
      <c r="S716" s="307">
        <f t="shared" ca="1" si="340"/>
        <v>5.083000000000002</v>
      </c>
      <c r="T716" s="304">
        <f t="shared" ca="1" si="320"/>
        <v>49.86423000000002</v>
      </c>
      <c r="U716" s="311">
        <f t="shared" ca="1" si="321"/>
        <v>0</v>
      </c>
      <c r="V716" s="306">
        <f t="shared" ca="1" si="322"/>
        <v>1.225699511504545</v>
      </c>
      <c r="W716" s="304">
        <f t="shared" ca="1" si="323"/>
        <v>42.927343578133069</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1.3272213310332823</v>
      </c>
      <c r="AH716" s="304">
        <f t="shared" ca="1" si="347"/>
        <v>-8.445247140383783</v>
      </c>
    </row>
    <row r="717" spans="1:34" x14ac:dyDescent="0.2">
      <c r="A717" s="347">
        <f t="shared" ca="1" si="325"/>
        <v>1E-4</v>
      </c>
      <c r="B717" s="304">
        <f t="shared" ca="1" si="326"/>
        <v>33.533400000001294</v>
      </c>
      <c r="D717" s="306">
        <f t="shared" ca="1" si="327"/>
        <v>-0.7380278792276338</v>
      </c>
      <c r="E717" s="307">
        <f t="shared" ca="1" si="328"/>
        <v>-1.3970326039366192</v>
      </c>
      <c r="F717" s="304">
        <f t="shared" ca="1" si="329"/>
        <v>1.5799953313156243</v>
      </c>
      <c r="G717" s="306">
        <f t="shared" ca="1" si="330"/>
        <v>9.3331599833175449</v>
      </c>
      <c r="H717" s="307">
        <f t="shared" ca="1" si="331"/>
        <v>-106.39204406399531</v>
      </c>
      <c r="I717" s="304">
        <f t="shared" ca="1" si="332"/>
        <v>106.80063162448675</v>
      </c>
      <c r="J717" s="306">
        <f t="shared" ca="1" si="333"/>
        <v>737.71243752511418</v>
      </c>
      <c r="K717" s="307">
        <f t="shared" ca="1" si="334"/>
        <v>-5.7193072839102905</v>
      </c>
      <c r="L717" s="304">
        <f t="shared" ca="1" si="319"/>
        <v>737.73460739960763</v>
      </c>
      <c r="M717" s="306">
        <f t="shared" ca="1" si="335"/>
        <v>-1.4832960933940946</v>
      </c>
      <c r="N717" s="304">
        <f t="shared" ca="1" si="336"/>
        <v>-84.986605919724411</v>
      </c>
      <c r="P717" s="310">
        <f t="shared" ca="1" si="337"/>
        <v>23</v>
      </c>
      <c r="Q717" s="304">
        <f t="shared" ca="1" si="338"/>
        <v>0</v>
      </c>
      <c r="R717" s="306">
        <f t="shared" ca="1" si="339"/>
        <v>0</v>
      </c>
      <c r="S717" s="307">
        <f t="shared" ca="1" si="340"/>
        <v>5.083000000000002</v>
      </c>
      <c r="T717" s="304">
        <f t="shared" ca="1" si="320"/>
        <v>49.86423000000002</v>
      </c>
      <c r="U717" s="311">
        <f t="shared" ca="1" si="321"/>
        <v>0</v>
      </c>
      <c r="V717" s="306">
        <f t="shared" ca="1" si="322"/>
        <v>1.2257008155512534</v>
      </c>
      <c r="W717" s="304">
        <f t="shared" ca="1" si="323"/>
        <v>42.927495939809234</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1.3271920440663152</v>
      </c>
      <c r="AH717" s="304">
        <f t="shared" ca="1" si="347"/>
        <v>-8.4452771155091586</v>
      </c>
    </row>
    <row r="718" spans="1:34" x14ac:dyDescent="0.2">
      <c r="A718" s="347">
        <f t="shared" ca="1" si="325"/>
        <v>1E-4</v>
      </c>
      <c r="B718" s="304">
        <f t="shared" ca="1" si="326"/>
        <v>33.533500000001297</v>
      </c>
      <c r="D718" s="306">
        <f t="shared" ca="1" si="327"/>
        <v>-0.73802374557870243</v>
      </c>
      <c r="E718" s="307">
        <f t="shared" ca="1" si="328"/>
        <v>-1.3970021514434929</v>
      </c>
      <c r="F718" s="304">
        <f t="shared" ca="1" si="329"/>
        <v>1.5799664743834805</v>
      </c>
      <c r="G718" s="306">
        <f t="shared" ca="1" si="330"/>
        <v>9.3330861809429866</v>
      </c>
      <c r="H718" s="307">
        <f t="shared" ca="1" si="331"/>
        <v>-106.39218376421046</v>
      </c>
      <c r="I718" s="304">
        <f t="shared" ca="1" si="332"/>
        <v>106.8007643407969</v>
      </c>
      <c r="J718" s="306">
        <f t="shared" ca="1" si="333"/>
        <v>737.71243752511418</v>
      </c>
      <c r="K718" s="307">
        <f t="shared" ca="1" si="334"/>
        <v>-5.729946495301701</v>
      </c>
      <c r="L718" s="304">
        <f t="shared" ca="1" si="319"/>
        <v>737.7346899570905</v>
      </c>
      <c r="M718" s="306">
        <f t="shared" ca="1" si="335"/>
        <v>-1.4832968960872057</v>
      </c>
      <c r="N718" s="304">
        <f t="shared" ca="1" si="336"/>
        <v>-84.986651910651915</v>
      </c>
      <c r="P718" s="310">
        <f t="shared" ca="1" si="337"/>
        <v>23</v>
      </c>
      <c r="Q718" s="304">
        <f t="shared" ca="1" si="338"/>
        <v>0</v>
      </c>
      <c r="R718" s="306">
        <f t="shared" ca="1" si="339"/>
        <v>0</v>
      </c>
      <c r="S718" s="307">
        <f t="shared" ca="1" si="340"/>
        <v>5.083000000000002</v>
      </c>
      <c r="T718" s="304">
        <f t="shared" ca="1" si="320"/>
        <v>49.86423000000002</v>
      </c>
      <c r="U718" s="311">
        <f t="shared" ca="1" si="321"/>
        <v>0</v>
      </c>
      <c r="V718" s="306">
        <f t="shared" ca="1" si="322"/>
        <v>1.2257021196010622</v>
      </c>
      <c r="W718" s="304">
        <f t="shared" ca="1" si="323"/>
        <v>42.927648299599284</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1.3271627574569642</v>
      </c>
      <c r="AH718" s="304">
        <f t="shared" ca="1" si="347"/>
        <v>-8.4453070902634693</v>
      </c>
    </row>
    <row r="719" spans="1:34" x14ac:dyDescent="0.2">
      <c r="A719" s="347">
        <f t="shared" ca="1" si="325"/>
        <v>1E-4</v>
      </c>
      <c r="B719" s="304">
        <f t="shared" ca="1" si="326"/>
        <v>33.5336000000013</v>
      </c>
      <c r="D719" s="306">
        <f t="shared" ca="1" si="327"/>
        <v>-0.73801961191911525</v>
      </c>
      <c r="E719" s="307">
        <f t="shared" ca="1" si="328"/>
        <v>-1.3969716993273806</v>
      </c>
      <c r="F719" s="304">
        <f t="shared" ca="1" si="329"/>
        <v>1.5799376178504236</v>
      </c>
      <c r="G719" s="306">
        <f t="shared" ca="1" si="330"/>
        <v>9.3330123789817954</v>
      </c>
      <c r="H719" s="307">
        <f t="shared" ca="1" si="331"/>
        <v>-106.39232346138039</v>
      </c>
      <c r="I719" s="304">
        <f t="shared" ca="1" si="332"/>
        <v>106.80089705417844</v>
      </c>
      <c r="J719" s="306">
        <f t="shared" ca="1" si="333"/>
        <v>737.71243752511418</v>
      </c>
      <c r="K719" s="307">
        <f t="shared" ca="1" si="334"/>
        <v>-5.7405857206629802</v>
      </c>
      <c r="L719" s="304">
        <f t="shared" ca="1" si="319"/>
        <v>737.73477266810573</v>
      </c>
      <c r="M719" s="306">
        <f t="shared" ca="1" si="335"/>
        <v>-1.4832976987719744</v>
      </c>
      <c r="N719" s="304">
        <f t="shared" ca="1" si="336"/>
        <v>-84.986697901101451</v>
      </c>
      <c r="P719" s="310">
        <f t="shared" ca="1" si="337"/>
        <v>23</v>
      </c>
      <c r="Q719" s="304">
        <f t="shared" ca="1" si="338"/>
        <v>0</v>
      </c>
      <c r="R719" s="306">
        <f t="shared" ca="1" si="339"/>
        <v>0</v>
      </c>
      <c r="S719" s="307">
        <f t="shared" ca="1" si="340"/>
        <v>5.083000000000002</v>
      </c>
      <c r="T719" s="304">
        <f t="shared" ca="1" si="320"/>
        <v>49.86423000000002</v>
      </c>
      <c r="U719" s="311">
        <f t="shared" ca="1" si="321"/>
        <v>0</v>
      </c>
      <c r="V719" s="306">
        <f t="shared" ca="1" si="322"/>
        <v>1.2257034236539703</v>
      </c>
      <c r="W719" s="304">
        <f t="shared" ca="1" si="323"/>
        <v>42.927800657503212</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1.3271334712052258</v>
      </c>
      <c r="AH719" s="304">
        <f t="shared" ca="1" si="347"/>
        <v>-8.4453370646467185</v>
      </c>
    </row>
    <row r="720" spans="1:34" x14ac:dyDescent="0.2">
      <c r="A720" s="347">
        <f t="shared" ca="1" si="325"/>
        <v>1E-4</v>
      </c>
      <c r="B720" s="304">
        <f t="shared" ca="1" si="326"/>
        <v>33.533700000001303</v>
      </c>
      <c r="D720" s="306">
        <f t="shared" ca="1" si="327"/>
        <v>-0.73801547824887515</v>
      </c>
      <c r="E720" s="307">
        <f t="shared" ca="1" si="328"/>
        <v>-1.3969412475882894</v>
      </c>
      <c r="F720" s="304">
        <f t="shared" ca="1" si="329"/>
        <v>1.5799087617164613</v>
      </c>
      <c r="G720" s="306">
        <f t="shared" ca="1" si="330"/>
        <v>9.3329385774339713</v>
      </c>
      <c r="H720" s="307">
        <f t="shared" ca="1" si="331"/>
        <v>-106.39246315550514</v>
      </c>
      <c r="I720" s="304">
        <f t="shared" ca="1" si="332"/>
        <v>106.80102976463137</v>
      </c>
      <c r="J720" s="306">
        <f t="shared" ca="1" si="333"/>
        <v>737.71243752511418</v>
      </c>
      <c r="K720" s="307">
        <f t="shared" ca="1" si="334"/>
        <v>-5.7512249599938245</v>
      </c>
      <c r="L720" s="304">
        <f t="shared" ca="1" si="319"/>
        <v>737.73485553265402</v>
      </c>
      <c r="M720" s="306">
        <f t="shared" ca="1" si="335"/>
        <v>-1.483298501448401</v>
      </c>
      <c r="N720" s="304">
        <f t="shared" ca="1" si="336"/>
        <v>-84.986743891073004</v>
      </c>
      <c r="P720" s="310">
        <f t="shared" ca="1" si="337"/>
        <v>23</v>
      </c>
      <c r="Q720" s="304">
        <f t="shared" ca="1" si="338"/>
        <v>0</v>
      </c>
      <c r="R720" s="306">
        <f t="shared" ca="1" si="339"/>
        <v>0</v>
      </c>
      <c r="S720" s="307">
        <f t="shared" ca="1" si="340"/>
        <v>5.083000000000002</v>
      </c>
      <c r="T720" s="304">
        <f t="shared" ca="1" si="320"/>
        <v>49.86423000000002</v>
      </c>
      <c r="U720" s="311">
        <f t="shared" ca="1" si="321"/>
        <v>0</v>
      </c>
      <c r="V720" s="306">
        <f t="shared" ca="1" si="322"/>
        <v>1.2257047277099791</v>
      </c>
      <c r="W720" s="304">
        <f t="shared" ca="1" si="323"/>
        <v>42.927953013521055</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1.3271041853111036</v>
      </c>
      <c r="AH720" s="304">
        <f t="shared" ca="1" si="347"/>
        <v>-8.445367038658901</v>
      </c>
    </row>
    <row r="721" spans="1:34" x14ac:dyDescent="0.2">
      <c r="A721" s="347">
        <f t="shared" ca="1" si="325"/>
        <v>1E-4</v>
      </c>
      <c r="B721" s="304">
        <f t="shared" ca="1" si="326"/>
        <v>33.533800000001307</v>
      </c>
      <c r="D721" s="306">
        <f t="shared" ca="1" si="327"/>
        <v>-0.73801134456798101</v>
      </c>
      <c r="E721" s="307">
        <f t="shared" ca="1" si="328"/>
        <v>-1.3969107962262051</v>
      </c>
      <c r="F721" s="304">
        <f t="shared" ca="1" si="329"/>
        <v>1.5798799059815811</v>
      </c>
      <c r="G721" s="306">
        <f t="shared" ca="1" si="330"/>
        <v>9.3328647762995143</v>
      </c>
      <c r="H721" s="307">
        <f t="shared" ca="1" si="331"/>
        <v>-106.39260284658477</v>
      </c>
      <c r="I721" s="304">
        <f t="shared" ca="1" si="332"/>
        <v>106.80116247215575</v>
      </c>
      <c r="J721" s="306">
        <f t="shared" ca="1" si="333"/>
        <v>737.71243752511418</v>
      </c>
      <c r="K721" s="307">
        <f t="shared" ca="1" si="334"/>
        <v>-5.7618642132939293</v>
      </c>
      <c r="L721" s="304">
        <f t="shared" ca="1" si="319"/>
        <v>737.73493855073571</v>
      </c>
      <c r="M721" s="306">
        <f t="shared" ca="1" si="335"/>
        <v>-1.4832993041164857</v>
      </c>
      <c r="N721" s="304">
        <f t="shared" ca="1" si="336"/>
        <v>-84.986789880566604</v>
      </c>
      <c r="P721" s="310">
        <f t="shared" ca="1" si="337"/>
        <v>23</v>
      </c>
      <c r="Q721" s="304">
        <f t="shared" ca="1" si="338"/>
        <v>0</v>
      </c>
      <c r="R721" s="306">
        <f t="shared" ca="1" si="339"/>
        <v>0</v>
      </c>
      <c r="S721" s="307">
        <f t="shared" ca="1" si="340"/>
        <v>5.083000000000002</v>
      </c>
      <c r="T721" s="304">
        <f t="shared" ca="1" si="320"/>
        <v>49.86423000000002</v>
      </c>
      <c r="U721" s="311">
        <f t="shared" ca="1" si="321"/>
        <v>0</v>
      </c>
      <c r="V721" s="306">
        <f t="shared" ca="1" si="322"/>
        <v>1.225706031769088</v>
      </c>
      <c r="W721" s="304">
        <f t="shared" ca="1" si="323"/>
        <v>42.928105367652812</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1.327074899774594</v>
      </c>
      <c r="AH721" s="304">
        <f t="shared" ca="1" si="347"/>
        <v>-8.4453970123000275</v>
      </c>
    </row>
    <row r="722" spans="1:34" x14ac:dyDescent="0.2">
      <c r="A722" s="347">
        <f t="shared" ca="1" si="325"/>
        <v>1E-4</v>
      </c>
      <c r="B722" s="304">
        <f t="shared" ca="1" si="326"/>
        <v>33.53390000000131</v>
      </c>
      <c r="D722" s="306">
        <f t="shared" ca="1" si="327"/>
        <v>-0.73800721087643428</v>
      </c>
      <c r="E722" s="307">
        <f t="shared" ca="1" si="328"/>
        <v>-1.3968803452411311</v>
      </c>
      <c r="F722" s="304">
        <f t="shared" ca="1" si="329"/>
        <v>1.5798510506457866</v>
      </c>
      <c r="G722" s="306">
        <f t="shared" ca="1" si="330"/>
        <v>9.3327909755784262</v>
      </c>
      <c r="H722" s="307">
        <f t="shared" ca="1" si="331"/>
        <v>-106.39274253461929</v>
      </c>
      <c r="I722" s="304">
        <f t="shared" ca="1" si="332"/>
        <v>106.80129517675161</v>
      </c>
      <c r="J722" s="306">
        <f t="shared" ca="1" si="333"/>
        <v>737.71243752511418</v>
      </c>
      <c r="K722" s="307">
        <f t="shared" ca="1" si="334"/>
        <v>-5.7725034805629898</v>
      </c>
      <c r="L722" s="304">
        <f t="shared" ca="1" si="319"/>
        <v>737.73502172235158</v>
      </c>
      <c r="M722" s="306">
        <f t="shared" ca="1" si="335"/>
        <v>-1.4833001067762286</v>
      </c>
      <c r="N722" s="304">
        <f t="shared" ca="1" si="336"/>
        <v>-84.986835869582265</v>
      </c>
      <c r="P722" s="310">
        <f t="shared" ca="1" si="337"/>
        <v>23</v>
      </c>
      <c r="Q722" s="304">
        <f t="shared" ca="1" si="338"/>
        <v>0</v>
      </c>
      <c r="R722" s="306">
        <f t="shared" ca="1" si="339"/>
        <v>0</v>
      </c>
      <c r="S722" s="307">
        <f t="shared" ca="1" si="340"/>
        <v>5.083000000000002</v>
      </c>
      <c r="T722" s="304">
        <f t="shared" ca="1" si="320"/>
        <v>49.86423000000002</v>
      </c>
      <c r="U722" s="311">
        <f t="shared" ca="1" si="321"/>
        <v>0</v>
      </c>
      <c r="V722" s="306">
        <f t="shared" ca="1" si="322"/>
        <v>1.2257073358312964</v>
      </c>
      <c r="W722" s="304">
        <f t="shared" ca="1" si="323"/>
        <v>42.928257719898482</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1.3270456145956917</v>
      </c>
      <c r="AH722" s="304">
        <f t="shared" ca="1" si="347"/>
        <v>-8.4454269855700961</v>
      </c>
    </row>
    <row r="723" spans="1:34" x14ac:dyDescent="0.2">
      <c r="A723" s="347">
        <f t="shared" ca="1" si="325"/>
        <v>1E-4</v>
      </c>
      <c r="B723" s="304">
        <f t="shared" ca="1" si="326"/>
        <v>33.534000000001313</v>
      </c>
      <c r="D723" s="306">
        <f t="shared" ca="1" si="327"/>
        <v>-0.73800307717423475</v>
      </c>
      <c r="E723" s="307">
        <f t="shared" ca="1" si="328"/>
        <v>-1.3968498946330694</v>
      </c>
      <c r="F723" s="304">
        <f t="shared" ca="1" si="329"/>
        <v>1.5798221957090794</v>
      </c>
      <c r="G723" s="306">
        <f t="shared" ca="1" si="330"/>
        <v>9.3327171752707088</v>
      </c>
      <c r="H723" s="307">
        <f t="shared" ca="1" si="331"/>
        <v>-106.39288221960875</v>
      </c>
      <c r="I723" s="304">
        <f t="shared" ca="1" si="332"/>
        <v>106.80142787841899</v>
      </c>
      <c r="J723" s="306">
        <f t="shared" ca="1" si="333"/>
        <v>737.71243752511418</v>
      </c>
      <c r="K723" s="307">
        <f t="shared" ca="1" si="334"/>
        <v>-5.7831427618007014</v>
      </c>
      <c r="L723" s="304">
        <f t="shared" ca="1" si="319"/>
        <v>737.73510504750197</v>
      </c>
      <c r="M723" s="306">
        <f t="shared" ca="1" si="335"/>
        <v>-1.4833009094276295</v>
      </c>
      <c r="N723" s="304">
        <f t="shared" ca="1" si="336"/>
        <v>-84.986881858119958</v>
      </c>
      <c r="P723" s="310">
        <f t="shared" ca="1" si="337"/>
        <v>23</v>
      </c>
      <c r="Q723" s="304">
        <f t="shared" ca="1" si="338"/>
        <v>0</v>
      </c>
      <c r="R723" s="306">
        <f t="shared" ca="1" si="339"/>
        <v>0</v>
      </c>
      <c r="S723" s="307">
        <f t="shared" ca="1" si="340"/>
        <v>5.083000000000002</v>
      </c>
      <c r="T723" s="304">
        <f t="shared" ca="1" si="320"/>
        <v>49.86423000000002</v>
      </c>
      <c r="U723" s="311">
        <f t="shared" ca="1" si="321"/>
        <v>0</v>
      </c>
      <c r="V723" s="306">
        <f t="shared" ca="1" si="322"/>
        <v>1.2257086398966051</v>
      </c>
      <c r="W723" s="304">
        <f t="shared" ca="1" si="323"/>
        <v>42.928410070258103</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1.3270163297744002</v>
      </c>
      <c r="AH723" s="304">
        <f t="shared" ca="1" si="347"/>
        <v>-8.4454569584691068</v>
      </c>
    </row>
    <row r="724" spans="1:34" x14ac:dyDescent="0.2">
      <c r="A724" s="347">
        <f t="shared" ca="1" si="325"/>
        <v>1E-4</v>
      </c>
      <c r="B724" s="304">
        <f t="shared" ca="1" si="326"/>
        <v>33.534100000001317</v>
      </c>
      <c r="D724" s="306">
        <f t="shared" ca="1" si="327"/>
        <v>-0.73799894346138672</v>
      </c>
      <c r="E724" s="307">
        <f t="shared" ca="1" si="328"/>
        <v>-1.3968194444020092</v>
      </c>
      <c r="F724" s="304">
        <f t="shared" ca="1" si="329"/>
        <v>1.5797933411714524</v>
      </c>
      <c r="G724" s="306">
        <f t="shared" ca="1" si="330"/>
        <v>9.332643375376362</v>
      </c>
      <c r="H724" s="307">
        <f t="shared" ca="1" si="331"/>
        <v>-106.3930219015532</v>
      </c>
      <c r="I724" s="304">
        <f t="shared" ca="1" si="332"/>
        <v>106.80156057715793</v>
      </c>
      <c r="J724" s="306">
        <f t="shared" ca="1" si="333"/>
        <v>737.71243752511418</v>
      </c>
      <c r="K724" s="307">
        <f t="shared" ca="1" si="334"/>
        <v>-5.7937820570067595</v>
      </c>
      <c r="L724" s="304">
        <f t="shared" ca="1" si="319"/>
        <v>737.73518852618759</v>
      </c>
      <c r="M724" s="306">
        <f t="shared" ca="1" si="335"/>
        <v>-1.4833017120706891</v>
      </c>
      <c r="N724" s="304">
        <f t="shared" ca="1" si="336"/>
        <v>-84.986927846179725</v>
      </c>
      <c r="P724" s="310">
        <f t="shared" ca="1" si="337"/>
        <v>23</v>
      </c>
      <c r="Q724" s="304">
        <f t="shared" ca="1" si="338"/>
        <v>0</v>
      </c>
      <c r="R724" s="306">
        <f t="shared" ca="1" si="339"/>
        <v>0</v>
      </c>
      <c r="S724" s="307">
        <f t="shared" ca="1" si="340"/>
        <v>5.083000000000002</v>
      </c>
      <c r="T724" s="304">
        <f t="shared" ca="1" si="320"/>
        <v>49.86423000000002</v>
      </c>
      <c r="U724" s="311">
        <f t="shared" ca="1" si="321"/>
        <v>0</v>
      </c>
      <c r="V724" s="306">
        <f t="shared" ca="1" si="322"/>
        <v>1.2257099439650136</v>
      </c>
      <c r="W724" s="304">
        <f t="shared" ca="1" si="323"/>
        <v>42.92856241873168</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1.3269870453107142</v>
      </c>
      <c r="AH724" s="304">
        <f t="shared" ca="1" si="347"/>
        <v>-8.4454869309970668</v>
      </c>
    </row>
    <row r="725" spans="1:34" x14ac:dyDescent="0.2">
      <c r="A725" s="347">
        <f t="shared" ca="1" si="325"/>
        <v>1E-4</v>
      </c>
      <c r="B725" s="304">
        <f t="shared" ca="1" si="326"/>
        <v>33.53420000000132</v>
      </c>
      <c r="D725" s="306">
        <f t="shared" ca="1" si="327"/>
        <v>-0.737994809737886</v>
      </c>
      <c r="E725" s="307">
        <f t="shared" ca="1" si="328"/>
        <v>-1.3967889945479524</v>
      </c>
      <c r="F725" s="304">
        <f t="shared" ca="1" si="329"/>
        <v>1.5797644870329053</v>
      </c>
      <c r="G725" s="306">
        <f t="shared" ca="1" si="330"/>
        <v>9.3325695758953877</v>
      </c>
      <c r="H725" s="307">
        <f t="shared" ca="1" si="331"/>
        <v>-106.39316158045266</v>
      </c>
      <c r="I725" s="304">
        <f t="shared" ca="1" si="332"/>
        <v>106.80169327296845</v>
      </c>
      <c r="J725" s="306">
        <f t="shared" ca="1" si="333"/>
        <v>737.71243752511418</v>
      </c>
      <c r="K725" s="307">
        <f t="shared" ca="1" si="334"/>
        <v>-5.8044213661808595</v>
      </c>
      <c r="L725" s="304">
        <f t="shared" ca="1" si="319"/>
        <v>737.73527215840886</v>
      </c>
      <c r="M725" s="306">
        <f t="shared" ca="1" si="335"/>
        <v>-1.4833025147054069</v>
      </c>
      <c r="N725" s="304">
        <f t="shared" ca="1" si="336"/>
        <v>-84.986973833761539</v>
      </c>
      <c r="P725" s="310">
        <f t="shared" ca="1" si="337"/>
        <v>23</v>
      </c>
      <c r="Q725" s="304">
        <f t="shared" ca="1" si="338"/>
        <v>0</v>
      </c>
      <c r="R725" s="306">
        <f t="shared" ca="1" si="339"/>
        <v>0</v>
      </c>
      <c r="S725" s="307">
        <f t="shared" ca="1" si="340"/>
        <v>5.083000000000002</v>
      </c>
      <c r="T725" s="304">
        <f t="shared" ca="1" si="320"/>
        <v>49.86423000000002</v>
      </c>
      <c r="U725" s="311">
        <f t="shared" ca="1" si="321"/>
        <v>0</v>
      </c>
      <c r="V725" s="306">
        <f t="shared" ca="1" si="322"/>
        <v>1.2257112480365224</v>
      </c>
      <c r="W725" s="304">
        <f t="shared" ca="1" si="323"/>
        <v>42.928714765319228</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1.3269577612046319</v>
      </c>
      <c r="AH725" s="304">
        <f t="shared" ca="1" si="347"/>
        <v>-8.4455169031539761</v>
      </c>
    </row>
    <row r="726" spans="1:34" x14ac:dyDescent="0.2">
      <c r="A726" s="347">
        <f t="shared" ca="1" si="325"/>
        <v>1E-4</v>
      </c>
      <c r="B726" s="304">
        <f t="shared" ca="1" si="326"/>
        <v>33.534300000001323</v>
      </c>
      <c r="D726" s="306">
        <f t="shared" ca="1" si="327"/>
        <v>-0.73799067600373891</v>
      </c>
      <c r="E726" s="307">
        <f t="shared" ca="1" si="328"/>
        <v>-1.3967585450708917</v>
      </c>
      <c r="F726" s="304">
        <f t="shared" ca="1" si="329"/>
        <v>1.5797356332934349</v>
      </c>
      <c r="G726" s="306">
        <f t="shared" ca="1" si="330"/>
        <v>9.3324957768277876</v>
      </c>
      <c r="H726" s="307">
        <f t="shared" ca="1" si="331"/>
        <v>-106.39330125630717</v>
      </c>
      <c r="I726" s="304">
        <f t="shared" ca="1" si="332"/>
        <v>106.80182596585061</v>
      </c>
      <c r="J726" s="306">
        <f t="shared" ca="1" si="333"/>
        <v>737.71243752511418</v>
      </c>
      <c r="K726" s="307">
        <f t="shared" ca="1" si="334"/>
        <v>-5.8150606893226975</v>
      </c>
      <c r="L726" s="304">
        <f t="shared" ca="1" si="319"/>
        <v>737.73535594416649</v>
      </c>
      <c r="M726" s="306">
        <f t="shared" ca="1" si="335"/>
        <v>-1.4833033173317833</v>
      </c>
      <c r="N726" s="304">
        <f t="shared" ca="1" si="336"/>
        <v>-84.987019820865441</v>
      </c>
      <c r="P726" s="310">
        <f t="shared" ca="1" si="337"/>
        <v>23</v>
      </c>
      <c r="Q726" s="304">
        <f t="shared" ca="1" si="338"/>
        <v>0</v>
      </c>
      <c r="R726" s="306">
        <f t="shared" ca="1" si="339"/>
        <v>0</v>
      </c>
      <c r="S726" s="307">
        <f t="shared" ca="1" si="340"/>
        <v>5.083000000000002</v>
      </c>
      <c r="T726" s="304">
        <f t="shared" ca="1" si="320"/>
        <v>49.86423000000002</v>
      </c>
      <c r="U726" s="311">
        <f t="shared" ca="1" si="321"/>
        <v>0</v>
      </c>
      <c r="V726" s="306">
        <f t="shared" ca="1" si="322"/>
        <v>1.2257125521111305</v>
      </c>
      <c r="W726" s="304">
        <f t="shared" ca="1" si="323"/>
        <v>42.92886711002074</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1.3269284774561463</v>
      </c>
      <c r="AH726" s="304">
        <f t="shared" ca="1" si="347"/>
        <v>-8.4455468749398417</v>
      </c>
    </row>
    <row r="727" spans="1:34" x14ac:dyDescent="0.2">
      <c r="A727" s="347">
        <f t="shared" ca="1" si="325"/>
        <v>1E-4</v>
      </c>
      <c r="B727" s="304">
        <f t="shared" ca="1" si="326"/>
        <v>33.534400000001327</v>
      </c>
      <c r="D727" s="306">
        <f t="shared" ca="1" si="327"/>
        <v>-0.73798654225894245</v>
      </c>
      <c r="E727" s="307">
        <f t="shared" ca="1" si="328"/>
        <v>-1.3967280959708344</v>
      </c>
      <c r="F727" s="304">
        <f t="shared" ca="1" si="329"/>
        <v>1.5797067799530462</v>
      </c>
      <c r="G727" s="306">
        <f t="shared" ca="1" si="330"/>
        <v>9.3324219781735618</v>
      </c>
      <c r="H727" s="307">
        <f t="shared" ca="1" si="331"/>
        <v>-106.39344092911676</v>
      </c>
      <c r="I727" s="304">
        <f t="shared" ca="1" si="332"/>
        <v>106.80195865580441</v>
      </c>
      <c r="J727" s="306">
        <f t="shared" ca="1" si="333"/>
        <v>737.71243752511418</v>
      </c>
      <c r="K727" s="307">
        <f t="shared" ca="1" si="334"/>
        <v>-5.8257000264319689</v>
      </c>
      <c r="L727" s="304">
        <f t="shared" ca="1" si="319"/>
        <v>737.7354398834608</v>
      </c>
      <c r="M727" s="306">
        <f t="shared" ca="1" si="335"/>
        <v>-1.4833041199498185</v>
      </c>
      <c r="N727" s="304">
        <f t="shared" ca="1" si="336"/>
        <v>-84.987065807491419</v>
      </c>
      <c r="P727" s="310">
        <f t="shared" ca="1" si="337"/>
        <v>23</v>
      </c>
      <c r="Q727" s="304">
        <f t="shared" ca="1" si="338"/>
        <v>0</v>
      </c>
      <c r="R727" s="306">
        <f t="shared" ca="1" si="339"/>
        <v>0</v>
      </c>
      <c r="S727" s="307">
        <f t="shared" ca="1" si="340"/>
        <v>5.083000000000002</v>
      </c>
      <c r="T727" s="304">
        <f t="shared" ca="1" si="320"/>
        <v>49.86423000000002</v>
      </c>
      <c r="U727" s="311">
        <f t="shared" ca="1" si="321"/>
        <v>0</v>
      </c>
      <c r="V727" s="306">
        <f t="shared" ca="1" si="322"/>
        <v>1.2257138561888388</v>
      </c>
      <c r="W727" s="304">
        <f t="shared" ca="1" si="323"/>
        <v>42.929019452836251</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1.3268991940652644</v>
      </c>
      <c r="AH727" s="304">
        <f t="shared" ca="1" si="347"/>
        <v>-8.4455768463546566</v>
      </c>
    </row>
    <row r="728" spans="1:34" x14ac:dyDescent="0.2">
      <c r="A728" s="347">
        <f t="shared" ca="1" si="325"/>
        <v>1E-4</v>
      </c>
      <c r="B728" s="304">
        <f t="shared" ca="1" si="326"/>
        <v>33.53450000000133</v>
      </c>
      <c r="D728" s="306">
        <f t="shared" ca="1" si="327"/>
        <v>-0.73798240850349928</v>
      </c>
      <c r="E728" s="307">
        <f t="shared" ca="1" si="328"/>
        <v>-1.3966976472477679</v>
      </c>
      <c r="F728" s="304">
        <f t="shared" ca="1" si="329"/>
        <v>1.5796779270117298</v>
      </c>
      <c r="G728" s="306">
        <f t="shared" ca="1" si="330"/>
        <v>9.3323481799327119</v>
      </c>
      <c r="H728" s="307">
        <f t="shared" ca="1" si="331"/>
        <v>-106.39358059888148</v>
      </c>
      <c r="I728" s="304">
        <f t="shared" ca="1" si="332"/>
        <v>106.80209134282991</v>
      </c>
      <c r="J728" s="306">
        <f t="shared" ca="1" si="333"/>
        <v>737.71243752511418</v>
      </c>
      <c r="K728" s="307">
        <f t="shared" ca="1" si="334"/>
        <v>-5.8363393775083692</v>
      </c>
      <c r="L728" s="304">
        <f t="shared" ca="1" si="319"/>
        <v>737.7355239762926</v>
      </c>
      <c r="M728" s="306">
        <f t="shared" ca="1" si="335"/>
        <v>-1.4833049225595125</v>
      </c>
      <c r="N728" s="304">
        <f t="shared" ca="1" si="336"/>
        <v>-84.987111793639485</v>
      </c>
      <c r="P728" s="310">
        <f t="shared" ca="1" si="337"/>
        <v>23</v>
      </c>
      <c r="Q728" s="304">
        <f t="shared" ca="1" si="338"/>
        <v>0</v>
      </c>
      <c r="R728" s="306">
        <f t="shared" ca="1" si="339"/>
        <v>0</v>
      </c>
      <c r="S728" s="307">
        <f t="shared" ca="1" si="340"/>
        <v>5.083000000000002</v>
      </c>
      <c r="T728" s="304">
        <f t="shared" ca="1" si="320"/>
        <v>49.86423000000002</v>
      </c>
      <c r="U728" s="311">
        <f t="shared" ca="1" si="321"/>
        <v>0</v>
      </c>
      <c r="V728" s="306">
        <f t="shared" ca="1" si="322"/>
        <v>1.2257151602696468</v>
      </c>
      <c r="W728" s="304">
        <f t="shared" ca="1" si="323"/>
        <v>42.929171793765754</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1.3268699110319773</v>
      </c>
      <c r="AH728" s="304">
        <f t="shared" ca="1" si="347"/>
        <v>-8.4456068173984331</v>
      </c>
    </row>
    <row r="729" spans="1:34" x14ac:dyDescent="0.2">
      <c r="A729" s="347">
        <f t="shared" ca="1" si="325"/>
        <v>1E-4</v>
      </c>
      <c r="B729" s="304">
        <f t="shared" ca="1" si="326"/>
        <v>33.534600000001333</v>
      </c>
      <c r="D729" s="306">
        <f t="shared" ca="1" si="327"/>
        <v>-0.73797827473740907</v>
      </c>
      <c r="E729" s="307">
        <f t="shared" ca="1" si="328"/>
        <v>-1.3966671989016959</v>
      </c>
      <c r="F729" s="304">
        <f t="shared" ca="1" si="329"/>
        <v>1.5796490744694887</v>
      </c>
      <c r="G729" s="306">
        <f t="shared" ca="1" si="330"/>
        <v>9.3322743821052381</v>
      </c>
      <c r="H729" s="307">
        <f t="shared" ca="1" si="331"/>
        <v>-106.39372026560137</v>
      </c>
      <c r="I729" s="304">
        <f t="shared" ca="1" si="332"/>
        <v>106.80222402692715</v>
      </c>
      <c r="J729" s="306">
        <f t="shared" ca="1" si="333"/>
        <v>737.71243752511418</v>
      </c>
      <c r="K729" s="307">
        <f t="shared" ca="1" si="334"/>
        <v>-5.8469787425515936</v>
      </c>
      <c r="L729" s="304">
        <f t="shared" ca="1" si="319"/>
        <v>737.73560822266211</v>
      </c>
      <c r="M729" s="306">
        <f t="shared" ca="1" si="335"/>
        <v>-1.4833057251608657</v>
      </c>
      <c r="N729" s="304">
        <f t="shared" ca="1" si="336"/>
        <v>-84.987157779309641</v>
      </c>
      <c r="P729" s="310">
        <f t="shared" ca="1" si="337"/>
        <v>23</v>
      </c>
      <c r="Q729" s="304">
        <f t="shared" ca="1" si="338"/>
        <v>0</v>
      </c>
      <c r="R729" s="306">
        <f t="shared" ca="1" si="339"/>
        <v>0</v>
      </c>
      <c r="S729" s="307">
        <f t="shared" ca="1" si="340"/>
        <v>5.083000000000002</v>
      </c>
      <c r="T729" s="304">
        <f t="shared" ca="1" si="320"/>
        <v>49.86423000000002</v>
      </c>
      <c r="U729" s="311">
        <f t="shared" ca="1" si="321"/>
        <v>0</v>
      </c>
      <c r="V729" s="306">
        <f t="shared" ca="1" si="322"/>
        <v>1.2257164643535552</v>
      </c>
      <c r="W729" s="304">
        <f t="shared" ca="1" si="323"/>
        <v>42.929324132809313</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1.3268406283562886</v>
      </c>
      <c r="AH729" s="304">
        <f t="shared" ca="1" si="347"/>
        <v>-8.445636788071166</v>
      </c>
    </row>
    <row r="730" spans="1:34" x14ac:dyDescent="0.2">
      <c r="A730" s="347">
        <f t="shared" ca="1" si="325"/>
        <v>1E-4</v>
      </c>
      <c r="B730" s="304">
        <f t="shared" ca="1" si="326"/>
        <v>33.534700000001337</v>
      </c>
      <c r="D730" s="306">
        <f t="shared" ca="1" si="327"/>
        <v>-0.73797414096067271</v>
      </c>
      <c r="E730" s="307">
        <f t="shared" ca="1" si="328"/>
        <v>-1.3966367509326059</v>
      </c>
      <c r="F730" s="304">
        <f t="shared" ca="1" si="329"/>
        <v>1.5796202223263123</v>
      </c>
      <c r="G730" s="306">
        <f t="shared" ca="1" si="330"/>
        <v>9.332200584691142</v>
      </c>
      <c r="H730" s="307">
        <f t="shared" ca="1" si="331"/>
        <v>-106.39385992927647</v>
      </c>
      <c r="I730" s="304">
        <f t="shared" ca="1" si="332"/>
        <v>106.80235670809616</v>
      </c>
      <c r="J730" s="306">
        <f t="shared" ca="1" si="333"/>
        <v>737.71243752511418</v>
      </c>
      <c r="K730" s="307">
        <f t="shared" ca="1" si="334"/>
        <v>-5.8576181215613374</v>
      </c>
      <c r="L730" s="304">
        <f t="shared" ca="1" si="319"/>
        <v>737.73569262257035</v>
      </c>
      <c r="M730" s="306">
        <f t="shared" ca="1" si="335"/>
        <v>-1.4833065277538777</v>
      </c>
      <c r="N730" s="304">
        <f t="shared" ca="1" si="336"/>
        <v>-84.987203764501899</v>
      </c>
      <c r="P730" s="310">
        <f t="shared" ca="1" si="337"/>
        <v>23</v>
      </c>
      <c r="Q730" s="304">
        <f t="shared" ca="1" si="338"/>
        <v>0</v>
      </c>
      <c r="R730" s="306">
        <f t="shared" ca="1" si="339"/>
        <v>0</v>
      </c>
      <c r="S730" s="307">
        <f t="shared" ca="1" si="340"/>
        <v>5.083000000000002</v>
      </c>
      <c r="T730" s="304">
        <f t="shared" ca="1" si="320"/>
        <v>49.86423000000002</v>
      </c>
      <c r="U730" s="311">
        <f t="shared" ca="1" si="321"/>
        <v>0</v>
      </c>
      <c r="V730" s="306">
        <f t="shared" ca="1" si="322"/>
        <v>1.2257177684405625</v>
      </c>
      <c r="W730" s="304">
        <f t="shared" ca="1" si="323"/>
        <v>42.929476469966858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1.3268113460381823</v>
      </c>
      <c r="AH730" s="304">
        <f t="shared" ca="1" si="347"/>
        <v>-8.4456667583728695</v>
      </c>
    </row>
    <row r="731" spans="1:34" x14ac:dyDescent="0.2">
      <c r="A731" s="347">
        <f t="shared" ca="1" si="325"/>
        <v>1E-4</v>
      </c>
      <c r="B731" s="304">
        <f t="shared" ca="1" si="326"/>
        <v>33.53480000000134</v>
      </c>
      <c r="D731" s="306">
        <f t="shared" ca="1" si="327"/>
        <v>-0.73797000717329231</v>
      </c>
      <c r="E731" s="307">
        <f t="shared" ca="1" si="328"/>
        <v>-1.3966063033405138</v>
      </c>
      <c r="F731" s="304">
        <f t="shared" ca="1" si="329"/>
        <v>1.5795913705822162</v>
      </c>
      <c r="G731" s="306">
        <f t="shared" ca="1" si="330"/>
        <v>9.3321267876904255</v>
      </c>
      <c r="H731" s="307">
        <f t="shared" ca="1" si="331"/>
        <v>-106.39399958990681</v>
      </c>
      <c r="I731" s="304">
        <f t="shared" ca="1" si="332"/>
        <v>106.80248938633696</v>
      </c>
      <c r="J731" s="306">
        <f t="shared" ca="1" si="333"/>
        <v>737.71243752511418</v>
      </c>
      <c r="K731" s="307">
        <f t="shared" ca="1" si="334"/>
        <v>-5.8682575145372962</v>
      </c>
      <c r="L731" s="304">
        <f t="shared" ca="1" si="319"/>
        <v>737.73577717601745</v>
      </c>
      <c r="M731" s="306">
        <f t="shared" ca="1" si="335"/>
        <v>-1.4833073303385489</v>
      </c>
      <c r="N731" s="304">
        <f t="shared" ca="1" si="336"/>
        <v>-84.987249749216261</v>
      </c>
      <c r="P731" s="310">
        <f t="shared" ca="1" si="337"/>
        <v>23</v>
      </c>
      <c r="Q731" s="304">
        <f t="shared" ca="1" si="338"/>
        <v>0</v>
      </c>
      <c r="R731" s="306">
        <f t="shared" ca="1" si="339"/>
        <v>0</v>
      </c>
      <c r="S731" s="307">
        <f t="shared" ca="1" si="340"/>
        <v>5.083000000000002</v>
      </c>
      <c r="T731" s="304">
        <f t="shared" ca="1" si="320"/>
        <v>49.86423000000002</v>
      </c>
      <c r="U731" s="311">
        <f t="shared" ca="1" si="321"/>
        <v>0</v>
      </c>
      <c r="V731" s="306">
        <f t="shared" ca="1" si="322"/>
        <v>1.2257190725306697</v>
      </c>
      <c r="W731" s="304">
        <f t="shared" ca="1" si="323"/>
        <v>42.929628805238444</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1.3267820640776762</v>
      </c>
      <c r="AH731" s="304">
        <f t="shared" ca="1" si="347"/>
        <v>-8.4456967283035294</v>
      </c>
    </row>
    <row r="732" spans="1:34" x14ac:dyDescent="0.2">
      <c r="A732" s="347">
        <f t="shared" ca="1" si="325"/>
        <v>1E-4</v>
      </c>
      <c r="B732" s="304">
        <f t="shared" ca="1" si="326"/>
        <v>33.534900000001343</v>
      </c>
      <c r="D732" s="306">
        <f t="shared" ca="1" si="327"/>
        <v>-0.73796587337526887</v>
      </c>
      <c r="E732" s="307">
        <f t="shared" ca="1" si="328"/>
        <v>-1.3965758561254038</v>
      </c>
      <c r="F732" s="304">
        <f t="shared" ca="1" si="329"/>
        <v>1.5795625192371867</v>
      </c>
      <c r="G732" s="306">
        <f t="shared" ca="1" si="330"/>
        <v>9.3320529911030885</v>
      </c>
      <c r="H732" s="307">
        <f t="shared" ca="1" si="331"/>
        <v>-106.39413924749242</v>
      </c>
      <c r="I732" s="304">
        <f t="shared" ca="1" si="332"/>
        <v>106.8026220616496</v>
      </c>
      <c r="J732" s="306">
        <f t="shared" ca="1" si="333"/>
        <v>737.71243752511418</v>
      </c>
      <c r="K732" s="307">
        <f t="shared" ca="1" si="334"/>
        <v>-5.878896921479166</v>
      </c>
      <c r="L732" s="304">
        <f t="shared" ca="1" si="319"/>
        <v>737.73586188300408</v>
      </c>
      <c r="M732" s="306">
        <f t="shared" ca="1" si="335"/>
        <v>-1.4833081329148796</v>
      </c>
      <c r="N732" s="304">
        <f t="shared" ca="1" si="336"/>
        <v>-84.987295733452754</v>
      </c>
      <c r="P732" s="310">
        <f t="shared" ca="1" si="337"/>
        <v>23</v>
      </c>
      <c r="Q732" s="304">
        <f t="shared" ca="1" si="338"/>
        <v>0</v>
      </c>
      <c r="R732" s="306">
        <f t="shared" ca="1" si="339"/>
        <v>0</v>
      </c>
      <c r="S732" s="307">
        <f t="shared" ca="1" si="340"/>
        <v>5.083000000000002</v>
      </c>
      <c r="T732" s="304">
        <f t="shared" ca="1" si="320"/>
        <v>49.86423000000002</v>
      </c>
      <c r="U732" s="311">
        <f t="shared" ca="1" si="321"/>
        <v>0</v>
      </c>
      <c r="V732" s="306">
        <f t="shared" ca="1" si="322"/>
        <v>1.2257203766238773</v>
      </c>
      <c r="W732" s="304">
        <f t="shared" ca="1" si="323"/>
        <v>42.929781138624115</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1.3267527824747578</v>
      </c>
      <c r="AH732" s="304">
        <f t="shared" ca="1" si="347"/>
        <v>-8.4457266978631562</v>
      </c>
    </row>
    <row r="733" spans="1:34" x14ac:dyDescent="0.2">
      <c r="A733" s="347">
        <f t="shared" ca="1" si="325"/>
        <v>1E-4</v>
      </c>
      <c r="B733" s="304">
        <f t="shared" ca="1" si="326"/>
        <v>33.535000000001347</v>
      </c>
      <c r="D733" s="306">
        <f t="shared" ca="1" si="327"/>
        <v>-0.73796173956660094</v>
      </c>
      <c r="E733" s="307">
        <f t="shared" ca="1" si="328"/>
        <v>-1.3965454092872704</v>
      </c>
      <c r="F733" s="304">
        <f t="shared" ca="1" si="329"/>
        <v>1.5795336682912187</v>
      </c>
      <c r="G733" s="306">
        <f t="shared" ca="1" si="330"/>
        <v>9.3319791949291311</v>
      </c>
      <c r="H733" s="307">
        <f t="shared" ca="1" si="331"/>
        <v>-106.39427890203335</v>
      </c>
      <c r="I733" s="304">
        <f t="shared" ca="1" si="332"/>
        <v>106.80275473403412</v>
      </c>
      <c r="J733" s="306">
        <f t="shared" ca="1" si="333"/>
        <v>737.71243752511418</v>
      </c>
      <c r="K733" s="307">
        <f t="shared" ca="1" si="334"/>
        <v>-5.8895363423866423</v>
      </c>
      <c r="L733" s="304">
        <f t="shared" ca="1" si="319"/>
        <v>737.7359467435308</v>
      </c>
      <c r="M733" s="306">
        <f t="shared" ca="1" si="335"/>
        <v>-1.4833089354828695</v>
      </c>
      <c r="N733" s="304">
        <f t="shared" ca="1" si="336"/>
        <v>-84.987341717211336</v>
      </c>
      <c r="P733" s="310">
        <f t="shared" ca="1" si="337"/>
        <v>23</v>
      </c>
      <c r="Q733" s="304">
        <f t="shared" ca="1" si="338"/>
        <v>0</v>
      </c>
      <c r="R733" s="306">
        <f t="shared" ca="1" si="339"/>
        <v>0</v>
      </c>
      <c r="S733" s="307">
        <f t="shared" ca="1" si="340"/>
        <v>5.083000000000002</v>
      </c>
      <c r="T733" s="304">
        <f t="shared" ca="1" si="320"/>
        <v>49.86423000000002</v>
      </c>
      <c r="U733" s="311">
        <f t="shared" ca="1" si="321"/>
        <v>0</v>
      </c>
      <c r="V733" s="306">
        <f t="shared" ca="1" si="322"/>
        <v>1.2257216807201838</v>
      </c>
      <c r="W733" s="304">
        <f t="shared" ca="1" si="323"/>
        <v>42.929933470123828</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1.3267235012294183</v>
      </c>
      <c r="AH733" s="304">
        <f t="shared" ca="1" si="347"/>
        <v>-8.4457566670517608</v>
      </c>
    </row>
    <row r="734" spans="1:34" x14ac:dyDescent="0.2">
      <c r="A734" s="347">
        <f t="shared" ca="1" si="325"/>
        <v>1E-4</v>
      </c>
      <c r="B734" s="304">
        <f t="shared" ca="1" si="326"/>
        <v>33.53510000000135</v>
      </c>
      <c r="D734" s="306">
        <f t="shared" ca="1" si="327"/>
        <v>-0.73795760574729297</v>
      </c>
      <c r="E734" s="307">
        <f t="shared" ca="1" si="328"/>
        <v>-1.3965149628261244</v>
      </c>
      <c r="F734" s="304">
        <f t="shared" ca="1" si="329"/>
        <v>1.5795048177443234</v>
      </c>
      <c r="G734" s="306">
        <f t="shared" ca="1" si="330"/>
        <v>9.3319053991685568</v>
      </c>
      <c r="H734" s="307">
        <f t="shared" ca="1" si="331"/>
        <v>-106.39441855352963</v>
      </c>
      <c r="I734" s="304">
        <f t="shared" ca="1" si="332"/>
        <v>106.80288740349056</v>
      </c>
      <c r="J734" s="306">
        <f t="shared" ca="1" si="333"/>
        <v>737.71243752511418</v>
      </c>
      <c r="K734" s="307">
        <f t="shared" ca="1" si="334"/>
        <v>-5.9001757772594203</v>
      </c>
      <c r="L734" s="304">
        <f t="shared" ca="1" si="319"/>
        <v>737.73603175759831</v>
      </c>
      <c r="M734" s="306">
        <f t="shared" ca="1" si="335"/>
        <v>-1.4833097380425191</v>
      </c>
      <c r="N734" s="304">
        <f t="shared" ca="1" si="336"/>
        <v>-84.987387700492079</v>
      </c>
      <c r="P734" s="310">
        <f t="shared" ca="1" si="337"/>
        <v>23</v>
      </c>
      <c r="Q734" s="304">
        <f t="shared" ca="1" si="338"/>
        <v>0</v>
      </c>
      <c r="R734" s="306">
        <f t="shared" ca="1" si="339"/>
        <v>0</v>
      </c>
      <c r="S734" s="307">
        <f t="shared" ca="1" si="340"/>
        <v>5.083000000000002</v>
      </c>
      <c r="T734" s="304">
        <f t="shared" ca="1" si="320"/>
        <v>49.86423000000002</v>
      </c>
      <c r="U734" s="311">
        <f t="shared" ca="1" si="321"/>
        <v>0</v>
      </c>
      <c r="V734" s="306">
        <f t="shared" ca="1" si="322"/>
        <v>1.2257229848195905</v>
      </c>
      <c r="W734" s="304">
        <f t="shared" ca="1" si="323"/>
        <v>42.93008579973764</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1.3266942203416683</v>
      </c>
      <c r="AH734" s="304">
        <f t="shared" ca="1" si="347"/>
        <v>-8.4457866358693305</v>
      </c>
    </row>
    <row r="735" spans="1:34" x14ac:dyDescent="0.2">
      <c r="A735" s="347">
        <f t="shared" ca="1" si="325"/>
        <v>1E-4</v>
      </c>
      <c r="B735" s="304">
        <f t="shared" ca="1" si="326"/>
        <v>33.535200000001353</v>
      </c>
      <c r="D735" s="306">
        <f t="shared" ca="1" si="327"/>
        <v>-0.7379534719173424</v>
      </c>
      <c r="E735" s="307">
        <f t="shared" ca="1" si="328"/>
        <v>-1.396484516741948</v>
      </c>
      <c r="F735" s="304">
        <f t="shared" ca="1" si="329"/>
        <v>1.5794759675964849</v>
      </c>
      <c r="G735" s="306">
        <f t="shared" ca="1" si="330"/>
        <v>9.3318316038213656</v>
      </c>
      <c r="H735" s="307">
        <f t="shared" ca="1" si="331"/>
        <v>-106.39455820198131</v>
      </c>
      <c r="I735" s="304">
        <f t="shared" ca="1" si="332"/>
        <v>106.80302007001893</v>
      </c>
      <c r="J735" s="306">
        <f t="shared" ca="1" si="333"/>
        <v>737.71243752511418</v>
      </c>
      <c r="K735" s="307">
        <f t="shared" ca="1" si="334"/>
        <v>-5.9108152260971956</v>
      </c>
      <c r="L735" s="304">
        <f t="shared" ca="1" si="319"/>
        <v>737.73611692520694</v>
      </c>
      <c r="M735" s="306">
        <f t="shared" ca="1" si="335"/>
        <v>-1.4833105405938283</v>
      </c>
      <c r="N735" s="304">
        <f t="shared" ca="1" si="336"/>
        <v>-84.987433683294938</v>
      </c>
      <c r="P735" s="310">
        <f t="shared" ca="1" si="337"/>
        <v>23</v>
      </c>
      <c r="Q735" s="304">
        <f t="shared" ca="1" si="338"/>
        <v>0</v>
      </c>
      <c r="R735" s="306">
        <f t="shared" ca="1" si="339"/>
        <v>0</v>
      </c>
      <c r="S735" s="307">
        <f t="shared" ca="1" si="340"/>
        <v>5.083000000000002</v>
      </c>
      <c r="T735" s="304">
        <f t="shared" ca="1" si="320"/>
        <v>49.86423000000002</v>
      </c>
      <c r="U735" s="311">
        <f t="shared" ca="1" si="321"/>
        <v>0</v>
      </c>
      <c r="V735" s="306">
        <f t="shared" ca="1" si="322"/>
        <v>1.2257242889220963</v>
      </c>
      <c r="W735" s="304">
        <f t="shared" ca="1" si="323"/>
        <v>42.930238127465522</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1.3266649398114954</v>
      </c>
      <c r="AH735" s="304">
        <f t="shared" ca="1" si="347"/>
        <v>-8.4458166043158815</v>
      </c>
    </row>
    <row r="736" spans="1:34" x14ac:dyDescent="0.2">
      <c r="A736" s="347">
        <f t="shared" ca="1" si="325"/>
        <v>1E-4</v>
      </c>
      <c r="B736" s="304">
        <f t="shared" ca="1" si="326"/>
        <v>33.535300000001357</v>
      </c>
      <c r="D736" s="306">
        <f t="shared" ca="1" si="327"/>
        <v>-0.73794933807675189</v>
      </c>
      <c r="E736" s="307">
        <f t="shared" ca="1" si="328"/>
        <v>-1.3964540710347535</v>
      </c>
      <c r="F736" s="304">
        <f t="shared" ca="1" si="329"/>
        <v>1.5794471178477147</v>
      </c>
      <c r="G736" s="306">
        <f t="shared" ca="1" si="330"/>
        <v>9.3317578088875575</v>
      </c>
      <c r="H736" s="307">
        <f t="shared" ca="1" si="331"/>
        <v>-106.39469784738841</v>
      </c>
      <c r="I736" s="304">
        <f t="shared" ca="1" si="332"/>
        <v>106.80315273361929</v>
      </c>
      <c r="J736" s="306">
        <f t="shared" ca="1" si="333"/>
        <v>737.71243752511418</v>
      </c>
      <c r="K736" s="307">
        <f t="shared" ca="1" si="334"/>
        <v>-5.9214546888996642</v>
      </c>
      <c r="L736" s="304">
        <f t="shared" ca="1" si="319"/>
        <v>737.73620224635727</v>
      </c>
      <c r="M736" s="306">
        <f t="shared" ca="1" si="335"/>
        <v>-1.4833113431367975</v>
      </c>
      <c r="N736" s="304">
        <f t="shared" ca="1" si="336"/>
        <v>-84.987479665619944</v>
      </c>
      <c r="P736" s="310">
        <f t="shared" ca="1" si="337"/>
        <v>23</v>
      </c>
      <c r="Q736" s="304">
        <f t="shared" ca="1" si="338"/>
        <v>0</v>
      </c>
      <c r="R736" s="306">
        <f t="shared" ca="1" si="339"/>
        <v>0</v>
      </c>
      <c r="S736" s="307">
        <f t="shared" ca="1" si="340"/>
        <v>5.083000000000002</v>
      </c>
      <c r="T736" s="304">
        <f t="shared" ca="1" si="320"/>
        <v>49.86423000000002</v>
      </c>
      <c r="U736" s="311">
        <f t="shared" ca="1" si="321"/>
        <v>0</v>
      </c>
      <c r="V736" s="306">
        <f t="shared" ca="1" si="322"/>
        <v>1.225725593027702</v>
      </c>
      <c r="W736" s="304">
        <f t="shared" ca="1" si="323"/>
        <v>42.930390453307517</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1.3266356596389066</v>
      </c>
      <c r="AH736" s="304">
        <f t="shared" ca="1" si="347"/>
        <v>-8.4458465723914031</v>
      </c>
    </row>
    <row r="737" spans="1:34" x14ac:dyDescent="0.2">
      <c r="A737" s="347">
        <f t="shared" ca="1" si="325"/>
        <v>1E-4</v>
      </c>
      <c r="B737" s="304">
        <f t="shared" ca="1" si="326"/>
        <v>33.53540000000136</v>
      </c>
      <c r="D737" s="306">
        <f t="shared" ca="1" si="327"/>
        <v>-0.73794520422552035</v>
      </c>
      <c r="E737" s="307">
        <f t="shared" ca="1" si="328"/>
        <v>-1.3964236257045268</v>
      </c>
      <c r="F737" s="304">
        <f t="shared" ca="1" si="329"/>
        <v>1.5794182684980003</v>
      </c>
      <c r="G737" s="306">
        <f t="shared" ca="1" si="330"/>
        <v>9.3316840143671342</v>
      </c>
      <c r="H737" s="307">
        <f t="shared" ca="1" si="331"/>
        <v>-106.39483748975098</v>
      </c>
      <c r="I737" s="304">
        <f t="shared" ca="1" si="332"/>
        <v>106.80328539429168</v>
      </c>
      <c r="J737" s="306">
        <f t="shared" ca="1" si="333"/>
        <v>737.71243752511418</v>
      </c>
      <c r="K737" s="307">
        <f t="shared" ca="1" si="334"/>
        <v>-5.9320941656665216</v>
      </c>
      <c r="L737" s="304">
        <f t="shared" ca="1" si="319"/>
        <v>737.73628772104996</v>
      </c>
      <c r="M737" s="306">
        <f t="shared" ca="1" si="335"/>
        <v>-1.4833121456714262</v>
      </c>
      <c r="N737" s="304">
        <f t="shared" ca="1" si="336"/>
        <v>-84.987525647467081</v>
      </c>
      <c r="P737" s="310">
        <f t="shared" ca="1" si="337"/>
        <v>23</v>
      </c>
      <c r="Q737" s="304">
        <f t="shared" ca="1" si="338"/>
        <v>0</v>
      </c>
      <c r="R737" s="306">
        <f t="shared" ca="1" si="339"/>
        <v>0</v>
      </c>
      <c r="S737" s="307">
        <f t="shared" ca="1" si="340"/>
        <v>5.083000000000002</v>
      </c>
      <c r="T737" s="304">
        <f t="shared" ca="1" si="320"/>
        <v>49.86423000000002</v>
      </c>
      <c r="U737" s="311">
        <f t="shared" ca="1" si="321"/>
        <v>0</v>
      </c>
      <c r="V737" s="306">
        <f t="shared" ca="1" si="322"/>
        <v>1.2257268971364073</v>
      </c>
      <c r="W737" s="304">
        <f t="shared" ca="1" si="323"/>
        <v>42.930542777263646</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1.3266063798238932</v>
      </c>
      <c r="AH737" s="304">
        <f t="shared" ca="1" si="347"/>
        <v>-8.4458765400959077</v>
      </c>
    </row>
    <row r="738" spans="1:34" x14ac:dyDescent="0.2">
      <c r="A738" s="347">
        <f t="shared" ca="1" si="325"/>
        <v>1E-4</v>
      </c>
      <c r="B738" s="304">
        <f t="shared" ca="1" si="326"/>
        <v>33.535500000001363</v>
      </c>
      <c r="D738" s="306">
        <f t="shared" ca="1" si="327"/>
        <v>-0.73794107036365331</v>
      </c>
      <c r="E738" s="307">
        <f t="shared" ca="1" si="328"/>
        <v>-1.3963931807512679</v>
      </c>
      <c r="F738" s="304">
        <f t="shared" ca="1" si="329"/>
        <v>1.5793894195473444</v>
      </c>
      <c r="G738" s="306">
        <f t="shared" ca="1" si="330"/>
        <v>9.3316102202600977</v>
      </c>
      <c r="H738" s="307">
        <f t="shared" ca="1" si="331"/>
        <v>-106.39497712906906</v>
      </c>
      <c r="I738" s="304">
        <f t="shared" ca="1" si="332"/>
        <v>106.80341805203611</v>
      </c>
      <c r="J738" s="306">
        <f t="shared" ca="1" si="333"/>
        <v>737.71243752511418</v>
      </c>
      <c r="K738" s="307">
        <f t="shared" ca="1" si="334"/>
        <v>-5.9427336563974622</v>
      </c>
      <c r="L738" s="304">
        <f t="shared" ca="1" si="319"/>
        <v>737.73637334928549</v>
      </c>
      <c r="M738" s="306">
        <f t="shared" ca="1" si="335"/>
        <v>-1.4833129481977152</v>
      </c>
      <c r="N738" s="304">
        <f t="shared" ca="1" si="336"/>
        <v>-84.987571628836392</v>
      </c>
      <c r="P738" s="310">
        <f t="shared" ca="1" si="337"/>
        <v>23</v>
      </c>
      <c r="Q738" s="304">
        <f t="shared" ca="1" si="338"/>
        <v>0</v>
      </c>
      <c r="R738" s="306">
        <f t="shared" ca="1" si="339"/>
        <v>0</v>
      </c>
      <c r="S738" s="307">
        <f t="shared" ca="1" si="340"/>
        <v>5.083000000000002</v>
      </c>
      <c r="T738" s="304">
        <f t="shared" ca="1" si="320"/>
        <v>49.86423000000002</v>
      </c>
      <c r="U738" s="311">
        <f t="shared" ca="1" si="321"/>
        <v>0</v>
      </c>
      <c r="V738" s="306">
        <f t="shared" ca="1" si="322"/>
        <v>1.225728201248212</v>
      </c>
      <c r="W738" s="304">
        <f t="shared" ca="1" si="323"/>
        <v>42.930695099333896</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1.3265771003664533</v>
      </c>
      <c r="AH738" s="304">
        <f t="shared" ca="1" si="347"/>
        <v>-8.4459065074293971</v>
      </c>
    </row>
    <row r="739" spans="1:34" x14ac:dyDescent="0.2">
      <c r="A739" s="347">
        <f t="shared" ca="1" si="325"/>
        <v>1E-4</v>
      </c>
      <c r="B739" s="304">
        <f t="shared" ca="1" si="326"/>
        <v>33.535600000001367</v>
      </c>
      <c r="D739" s="306">
        <f t="shared" ca="1" si="327"/>
        <v>-0.73793693649114678</v>
      </c>
      <c r="E739" s="307">
        <f t="shared" ca="1" si="328"/>
        <v>-1.3963627361749751</v>
      </c>
      <c r="F739" s="304">
        <f t="shared" ca="1" si="329"/>
        <v>1.5793605709957437</v>
      </c>
      <c r="G739" s="306">
        <f t="shared" ca="1" si="330"/>
        <v>9.3315364265664478</v>
      </c>
      <c r="H739" s="307">
        <f t="shared" ca="1" si="331"/>
        <v>-106.39511676534268</v>
      </c>
      <c r="I739" s="304">
        <f t="shared" ca="1" si="332"/>
        <v>106.80355070685262</v>
      </c>
      <c r="J739" s="306">
        <f t="shared" ca="1" si="333"/>
        <v>737.71243752511418</v>
      </c>
      <c r="K739" s="307">
        <f t="shared" ca="1" si="334"/>
        <v>-5.9533731610921832</v>
      </c>
      <c r="L739" s="304">
        <f t="shared" ca="1" si="319"/>
        <v>737.73645913106441</v>
      </c>
      <c r="M739" s="306">
        <f t="shared" ca="1" si="335"/>
        <v>-1.4833137507156644</v>
      </c>
      <c r="N739" s="304">
        <f t="shared" ca="1" si="336"/>
        <v>-84.987617609727863</v>
      </c>
      <c r="P739" s="310">
        <f t="shared" ca="1" si="337"/>
        <v>23</v>
      </c>
      <c r="Q739" s="304">
        <f t="shared" ca="1" si="338"/>
        <v>0</v>
      </c>
      <c r="R739" s="306">
        <f t="shared" ca="1" si="339"/>
        <v>0</v>
      </c>
      <c r="S739" s="307">
        <f t="shared" ca="1" si="340"/>
        <v>5.083000000000002</v>
      </c>
      <c r="T739" s="304">
        <f t="shared" ca="1" si="320"/>
        <v>49.86423000000002</v>
      </c>
      <c r="U739" s="311">
        <f t="shared" ca="1" si="321"/>
        <v>0</v>
      </c>
      <c r="V739" s="306">
        <f t="shared" ca="1" si="322"/>
        <v>1.2257295053631165</v>
      </c>
      <c r="W739" s="304">
        <f t="shared" ca="1" si="323"/>
        <v>42.930847419518294</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1.3265478212665833</v>
      </c>
      <c r="AH739" s="304">
        <f t="shared" ca="1" si="347"/>
        <v>-8.4459364743918712</v>
      </c>
    </row>
    <row r="740" spans="1:34" x14ac:dyDescent="0.2">
      <c r="A740" s="347">
        <f t="shared" ca="1" si="325"/>
        <v>1E-4</v>
      </c>
      <c r="B740" s="304">
        <f t="shared" ca="1" si="326"/>
        <v>33.53570000000137</v>
      </c>
      <c r="D740" s="306">
        <f t="shared" ca="1" si="327"/>
        <v>-0.73793280260800265</v>
      </c>
      <c r="E740" s="307">
        <f t="shared" ca="1" si="328"/>
        <v>-1.3963322919756482</v>
      </c>
      <c r="F740" s="304">
        <f t="shared" ca="1" si="329"/>
        <v>1.5793317228431993</v>
      </c>
      <c r="G740" s="306">
        <f t="shared" ca="1" si="330"/>
        <v>9.3314626332861863</v>
      </c>
      <c r="H740" s="307">
        <f t="shared" ca="1" si="331"/>
        <v>-106.39525639857187</v>
      </c>
      <c r="I740" s="304">
        <f t="shared" ca="1" si="332"/>
        <v>106.80368335874125</v>
      </c>
      <c r="J740" s="306">
        <f t="shared" ca="1" si="333"/>
        <v>737.71243752511418</v>
      </c>
      <c r="K740" s="307">
        <f t="shared" ca="1" si="334"/>
        <v>-5.964012679750379</v>
      </c>
      <c r="L740" s="304">
        <f t="shared" ca="1" si="319"/>
        <v>737.73654506638729</v>
      </c>
      <c r="M740" s="306">
        <f t="shared" ca="1" si="335"/>
        <v>-1.4833145532252736</v>
      </c>
      <c r="N740" s="304">
        <f t="shared" ca="1" si="336"/>
        <v>-84.987663590141494</v>
      </c>
      <c r="P740" s="310">
        <f t="shared" ca="1" si="337"/>
        <v>23</v>
      </c>
      <c r="Q740" s="304">
        <f t="shared" ca="1" si="338"/>
        <v>0</v>
      </c>
      <c r="R740" s="306">
        <f t="shared" ca="1" si="339"/>
        <v>0</v>
      </c>
      <c r="S740" s="307">
        <f t="shared" ca="1" si="340"/>
        <v>5.083000000000002</v>
      </c>
      <c r="T740" s="304">
        <f t="shared" ca="1" si="320"/>
        <v>49.86423000000002</v>
      </c>
      <c r="U740" s="311">
        <f t="shared" ca="1" si="321"/>
        <v>0</v>
      </c>
      <c r="V740" s="306">
        <f t="shared" ca="1" si="322"/>
        <v>1.2257308094811201</v>
      </c>
      <c r="W740" s="304">
        <f t="shared" ca="1" si="323"/>
        <v>42.930999737816812</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1.3265185425242851</v>
      </c>
      <c r="AH740" s="304">
        <f t="shared" ca="1" si="347"/>
        <v>-8.4459664409833319</v>
      </c>
    </row>
    <row r="741" spans="1:34" x14ac:dyDescent="0.2">
      <c r="A741" s="347">
        <f t="shared" ca="1" si="325"/>
        <v>1E-4</v>
      </c>
      <c r="B741" s="304">
        <f t="shared" ca="1" si="326"/>
        <v>33.535800000001373</v>
      </c>
      <c r="D741" s="306">
        <f t="shared" ca="1" si="327"/>
        <v>-0.73792866871422413</v>
      </c>
      <c r="E741" s="307">
        <f t="shared" ca="1" si="328"/>
        <v>-1.3963018481532909</v>
      </c>
      <c r="F741" s="304">
        <f t="shared" ca="1" si="329"/>
        <v>1.579302875089716</v>
      </c>
      <c r="G741" s="306">
        <f t="shared" ca="1" si="330"/>
        <v>9.331388840419315</v>
      </c>
      <c r="H741" s="307">
        <f t="shared" ca="1" si="331"/>
        <v>-106.39539602875669</v>
      </c>
      <c r="I741" s="304">
        <f t="shared" ca="1" si="332"/>
        <v>106.80381600770207</v>
      </c>
      <c r="J741" s="306">
        <f t="shared" ca="1" si="333"/>
        <v>737.71243752511418</v>
      </c>
      <c r="K741" s="307">
        <f t="shared" ca="1" si="334"/>
        <v>-5.9746522123717458</v>
      </c>
      <c r="L741" s="304">
        <f t="shared" ca="1" si="319"/>
        <v>737.7366311552546</v>
      </c>
      <c r="M741" s="306">
        <f t="shared" ca="1" si="335"/>
        <v>-1.4833153557265435</v>
      </c>
      <c r="N741" s="304">
        <f t="shared" ca="1" si="336"/>
        <v>-84.987709570077314</v>
      </c>
      <c r="P741" s="310">
        <f t="shared" ca="1" si="337"/>
        <v>23</v>
      </c>
      <c r="Q741" s="304">
        <f t="shared" ca="1" si="338"/>
        <v>0</v>
      </c>
      <c r="R741" s="306">
        <f t="shared" ca="1" si="339"/>
        <v>0</v>
      </c>
      <c r="S741" s="307">
        <f t="shared" ca="1" si="340"/>
        <v>5.083000000000002</v>
      </c>
      <c r="T741" s="304">
        <f t="shared" ca="1" si="320"/>
        <v>49.86423000000002</v>
      </c>
      <c r="U741" s="311">
        <f t="shared" ca="1" si="321"/>
        <v>0</v>
      </c>
      <c r="V741" s="306">
        <f t="shared" ca="1" si="322"/>
        <v>1.2257321136022232</v>
      </c>
      <c r="W741" s="304">
        <f t="shared" ca="1" si="323"/>
        <v>42.931152054229536</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1.326489264139564</v>
      </c>
      <c r="AH741" s="304">
        <f t="shared" ca="1" si="347"/>
        <v>-8.4459964072037756</v>
      </c>
    </row>
    <row r="742" spans="1:34" x14ac:dyDescent="0.2">
      <c r="A742" s="347">
        <f t="shared" ca="1" si="325"/>
        <v>1E-4</v>
      </c>
      <c r="B742" s="304">
        <f t="shared" ca="1" si="326"/>
        <v>33.535900000001376</v>
      </c>
      <c r="D742" s="306">
        <f t="shared" ca="1" si="327"/>
        <v>-0.7379245348098088</v>
      </c>
      <c r="E742" s="307">
        <f t="shared" ca="1" si="328"/>
        <v>-1.3962714047078837</v>
      </c>
      <c r="F742" s="304">
        <f t="shared" ca="1" si="329"/>
        <v>1.5792740277352755</v>
      </c>
      <c r="G742" s="306">
        <f t="shared" ca="1" si="330"/>
        <v>9.331315047965834</v>
      </c>
      <c r="H742" s="307">
        <f t="shared" ca="1" si="331"/>
        <v>-106.39553565589716</v>
      </c>
      <c r="I742" s="304">
        <f t="shared" ca="1" si="332"/>
        <v>106.80394865373508</v>
      </c>
      <c r="J742" s="306">
        <f t="shared" ca="1" si="333"/>
        <v>737.71243752511418</v>
      </c>
      <c r="K742" s="307">
        <f t="shared" ca="1" si="334"/>
        <v>-5.9852917589559782</v>
      </c>
      <c r="L742" s="304">
        <f t="shared" ca="1" si="319"/>
        <v>737.73671739766701</v>
      </c>
      <c r="M742" s="306">
        <f t="shared" ca="1" si="335"/>
        <v>-1.4833161582194736</v>
      </c>
      <c r="N742" s="304">
        <f t="shared" ca="1" si="336"/>
        <v>-84.987755549535294</v>
      </c>
      <c r="P742" s="310">
        <f t="shared" ca="1" si="337"/>
        <v>23</v>
      </c>
      <c r="Q742" s="304">
        <f t="shared" ca="1" si="338"/>
        <v>0</v>
      </c>
      <c r="R742" s="306">
        <f t="shared" ca="1" si="339"/>
        <v>0</v>
      </c>
      <c r="S742" s="307">
        <f t="shared" ca="1" si="340"/>
        <v>5.083000000000002</v>
      </c>
      <c r="T742" s="304">
        <f t="shared" ca="1" si="320"/>
        <v>49.86423000000002</v>
      </c>
      <c r="U742" s="311">
        <f t="shared" ca="1" si="321"/>
        <v>0</v>
      </c>
      <c r="V742" s="306">
        <f t="shared" ca="1" si="322"/>
        <v>1.2257334177264259</v>
      </c>
      <c r="W742" s="304">
        <f t="shared" ca="1" si="323"/>
        <v>42.931304368756436</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1.3264599861123987</v>
      </c>
      <c r="AH742" s="304">
        <f t="shared" ca="1" si="347"/>
        <v>-8.4460263730532201</v>
      </c>
    </row>
    <row r="743" spans="1:34" x14ac:dyDescent="0.2">
      <c r="A743" s="347">
        <f t="shared" ca="1" si="325"/>
        <v>1E-4</v>
      </c>
      <c r="B743" s="304">
        <f t="shared" ca="1" si="326"/>
        <v>33.53600000000138</v>
      </c>
      <c r="D743" s="306">
        <f t="shared" ca="1" si="327"/>
        <v>-0.73792040089476141</v>
      </c>
      <c r="E743" s="307">
        <f t="shared" ca="1" si="328"/>
        <v>-1.3962409616394353</v>
      </c>
      <c r="F743" s="304">
        <f t="shared" ca="1" si="329"/>
        <v>1.5792451807798877</v>
      </c>
      <c r="G743" s="306">
        <f t="shared" ca="1" si="330"/>
        <v>9.3312412559257449</v>
      </c>
      <c r="H743" s="307">
        <f t="shared" ca="1" si="331"/>
        <v>-106.39567527999333</v>
      </c>
      <c r="I743" s="304">
        <f t="shared" ca="1" si="332"/>
        <v>106.80408129684031</v>
      </c>
      <c r="J743" s="306">
        <f t="shared" ca="1" si="333"/>
        <v>737.71243752511418</v>
      </c>
      <c r="K743" s="307">
        <f t="shared" ca="1" si="334"/>
        <v>-5.9959313195027724</v>
      </c>
      <c r="L743" s="304">
        <f t="shared" ca="1" si="319"/>
        <v>737.73680379362509</v>
      </c>
      <c r="M743" s="306">
        <f t="shared" ca="1" si="335"/>
        <v>-1.4833169607040644</v>
      </c>
      <c r="N743" s="304">
        <f t="shared" ca="1" si="336"/>
        <v>-84.987801528515462</v>
      </c>
      <c r="P743" s="310">
        <f t="shared" ca="1" si="337"/>
        <v>23</v>
      </c>
      <c r="Q743" s="304">
        <f t="shared" ca="1" si="338"/>
        <v>0</v>
      </c>
      <c r="R743" s="306">
        <f t="shared" ca="1" si="339"/>
        <v>0</v>
      </c>
      <c r="S743" s="307">
        <f t="shared" ca="1" si="340"/>
        <v>5.083000000000002</v>
      </c>
      <c r="T743" s="304">
        <f t="shared" ca="1" si="320"/>
        <v>49.86423000000002</v>
      </c>
      <c r="U743" s="311">
        <f t="shared" ca="1" si="321"/>
        <v>0</v>
      </c>
      <c r="V743" s="306">
        <f t="shared" ca="1" si="322"/>
        <v>1.225734721853728</v>
      </c>
      <c r="W743" s="304">
        <f t="shared" ca="1" si="323"/>
        <v>42.931456681397528</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1.3264307084427998</v>
      </c>
      <c r="AH743" s="304">
        <f t="shared" ca="1" si="347"/>
        <v>-8.4460563385316583</v>
      </c>
    </row>
    <row r="744" spans="1:34" x14ac:dyDescent="0.2">
      <c r="A744" s="347">
        <f t="shared" ca="1" si="325"/>
        <v>1E-4</v>
      </c>
      <c r="B744" s="304">
        <f t="shared" ca="1" si="326"/>
        <v>33.536100000001383</v>
      </c>
      <c r="D744" s="306">
        <f t="shared" ca="1" si="327"/>
        <v>-0.7379162669690803</v>
      </c>
      <c r="E744" s="307">
        <f t="shared" ca="1" si="328"/>
        <v>-1.3962105189479406</v>
      </c>
      <c r="F744" s="304">
        <f t="shared" ca="1" si="329"/>
        <v>1.5792163342235479</v>
      </c>
      <c r="G744" s="306">
        <f t="shared" ca="1" si="330"/>
        <v>9.3311674642990479</v>
      </c>
      <c r="H744" s="307">
        <f t="shared" ca="1" si="331"/>
        <v>-106.39581490104523</v>
      </c>
      <c r="I744" s="304">
        <f t="shared" ca="1" si="332"/>
        <v>106.80421393701782</v>
      </c>
      <c r="J744" s="306">
        <f t="shared" ca="1" si="333"/>
        <v>737.71243752511418</v>
      </c>
      <c r="K744" s="307">
        <f t="shared" ca="1" si="334"/>
        <v>-6.0065708940118245</v>
      </c>
      <c r="L744" s="304">
        <f t="shared" ca="1" si="319"/>
        <v>737.73689034312918</v>
      </c>
      <c r="M744" s="306">
        <f t="shared" ca="1" si="335"/>
        <v>-1.4833177631803161</v>
      </c>
      <c r="N744" s="304">
        <f t="shared" ca="1" si="336"/>
        <v>-84.987847507017847</v>
      </c>
      <c r="P744" s="310">
        <f t="shared" ca="1" si="337"/>
        <v>23</v>
      </c>
      <c r="Q744" s="304">
        <f t="shared" ca="1" si="338"/>
        <v>0</v>
      </c>
      <c r="R744" s="306">
        <f t="shared" ca="1" si="339"/>
        <v>0</v>
      </c>
      <c r="S744" s="307">
        <f t="shared" ca="1" si="340"/>
        <v>5.083000000000002</v>
      </c>
      <c r="T744" s="304">
        <f t="shared" ca="1" si="320"/>
        <v>49.86423000000002</v>
      </c>
      <c r="U744" s="311">
        <f t="shared" ca="1" si="321"/>
        <v>0</v>
      </c>
      <c r="V744" s="306">
        <f t="shared" ca="1" si="322"/>
        <v>1.2257360259841292</v>
      </c>
      <c r="W744" s="304">
        <f t="shared" ca="1" si="323"/>
        <v>42.931608992152825</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1.3264014311307637</v>
      </c>
      <c r="AH744" s="304">
        <f t="shared" ca="1" si="347"/>
        <v>-8.4460863036390936</v>
      </c>
    </row>
    <row r="745" spans="1:34" x14ac:dyDescent="0.2">
      <c r="A745" s="347">
        <f t="shared" ca="1" si="325"/>
        <v>1E-4</v>
      </c>
      <c r="B745" s="304">
        <f t="shared" ca="1" si="326"/>
        <v>33.536200000001386</v>
      </c>
      <c r="D745" s="306">
        <f t="shared" ca="1" si="327"/>
        <v>-0.73791213303276504</v>
      </c>
      <c r="E745" s="307">
        <f t="shared" ca="1" si="328"/>
        <v>-1.3961800766333976</v>
      </c>
      <c r="F745" s="304">
        <f t="shared" ca="1" si="329"/>
        <v>1.579187488066254</v>
      </c>
      <c r="G745" s="306">
        <f t="shared" ca="1" si="330"/>
        <v>9.3310936730857446</v>
      </c>
      <c r="H745" s="307">
        <f t="shared" ca="1" si="331"/>
        <v>-106.39595451905289</v>
      </c>
      <c r="I745" s="304">
        <f t="shared" ca="1" si="332"/>
        <v>106.80434657426763</v>
      </c>
      <c r="J745" s="306">
        <f t="shared" ca="1" si="333"/>
        <v>737.71243752511418</v>
      </c>
      <c r="K745" s="307">
        <f t="shared" ca="1" si="334"/>
        <v>-6.0172104824828292</v>
      </c>
      <c r="L745" s="304">
        <f t="shared" ca="1" si="319"/>
        <v>737.73697704618007</v>
      </c>
      <c r="M745" s="306">
        <f t="shared" ca="1" si="335"/>
        <v>-1.4833185656482284</v>
      </c>
      <c r="N745" s="304">
        <f t="shared" ca="1" si="336"/>
        <v>-84.98789348504242</v>
      </c>
      <c r="P745" s="310">
        <f t="shared" ca="1" si="337"/>
        <v>23</v>
      </c>
      <c r="Q745" s="304">
        <f t="shared" ca="1" si="338"/>
        <v>0</v>
      </c>
      <c r="R745" s="306">
        <f t="shared" ca="1" si="339"/>
        <v>0</v>
      </c>
      <c r="S745" s="307">
        <f t="shared" ca="1" si="340"/>
        <v>5.083000000000002</v>
      </c>
      <c r="T745" s="304">
        <f t="shared" ca="1" si="320"/>
        <v>49.86423000000002</v>
      </c>
      <c r="U745" s="311">
        <f t="shared" ca="1" si="321"/>
        <v>0</v>
      </c>
      <c r="V745" s="306">
        <f t="shared" ca="1" si="322"/>
        <v>1.2257373301176298</v>
      </c>
      <c r="W745" s="304">
        <f t="shared" ca="1" si="323"/>
        <v>42.931761301022327</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1.3263721541762852</v>
      </c>
      <c r="AH745" s="304">
        <f t="shared" ca="1" si="347"/>
        <v>-8.446116268375528</v>
      </c>
    </row>
    <row r="746" spans="1:34" x14ac:dyDescent="0.2">
      <c r="A746" s="347">
        <f t="shared" ca="1" si="325"/>
        <v>1E-4</v>
      </c>
      <c r="B746" s="304">
        <f t="shared" ca="1" si="326"/>
        <v>33.53630000000139</v>
      </c>
      <c r="D746" s="306">
        <f t="shared" ca="1" si="327"/>
        <v>-0.73790799908581961</v>
      </c>
      <c r="E746" s="307">
        <f t="shared" ca="1" si="328"/>
        <v>-1.3961496346958082</v>
      </c>
      <c r="F746" s="304">
        <f t="shared" ca="1" si="329"/>
        <v>1.5791586423080097</v>
      </c>
      <c r="G746" s="306">
        <f t="shared" ca="1" si="330"/>
        <v>9.3310198822858368</v>
      </c>
      <c r="H746" s="307">
        <f t="shared" ca="1" si="331"/>
        <v>-106.39609413401637</v>
      </c>
      <c r="I746" s="304">
        <f t="shared" ca="1" si="332"/>
        <v>106.80447920858978</v>
      </c>
      <c r="J746" s="306">
        <f t="shared" ca="1" si="333"/>
        <v>737.71243752511418</v>
      </c>
      <c r="K746" s="307">
        <f t="shared" ca="1" si="334"/>
        <v>-6.0278500849154826</v>
      </c>
      <c r="L746" s="304">
        <f t="shared" ca="1" si="319"/>
        <v>737.73706390277812</v>
      </c>
      <c r="M746" s="306">
        <f t="shared" ca="1" si="335"/>
        <v>-1.4833193681078018</v>
      </c>
      <c r="N746" s="304">
        <f t="shared" ca="1" si="336"/>
        <v>-84.98793946258921</v>
      </c>
      <c r="P746" s="310">
        <f t="shared" ca="1" si="337"/>
        <v>23</v>
      </c>
      <c r="Q746" s="304">
        <f t="shared" ca="1" si="338"/>
        <v>0</v>
      </c>
      <c r="R746" s="306">
        <f t="shared" ca="1" si="339"/>
        <v>0</v>
      </c>
      <c r="S746" s="307">
        <f t="shared" ca="1" si="340"/>
        <v>5.083000000000002</v>
      </c>
      <c r="T746" s="304">
        <f t="shared" ca="1" si="320"/>
        <v>49.86423000000002</v>
      </c>
      <c r="U746" s="311">
        <f t="shared" ca="1" si="321"/>
        <v>0</v>
      </c>
      <c r="V746" s="306">
        <f t="shared" ca="1" si="322"/>
        <v>1.22573863425423</v>
      </c>
      <c r="W746" s="304">
        <f t="shared" ca="1" si="323"/>
        <v>42.931913608006099</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1.3263428775793695</v>
      </c>
      <c r="AH746" s="304">
        <f t="shared" ca="1" si="347"/>
        <v>-8.4461462327409613</v>
      </c>
    </row>
    <row r="747" spans="1:34" x14ac:dyDescent="0.2">
      <c r="A747" s="347">
        <f t="shared" ca="1" si="325"/>
        <v>1E-4</v>
      </c>
      <c r="B747" s="304">
        <f t="shared" ca="1" si="326"/>
        <v>33.536400000001393</v>
      </c>
      <c r="D747" s="306">
        <f t="shared" ca="1" si="327"/>
        <v>-0.73790386512824302</v>
      </c>
      <c r="E747" s="307">
        <f t="shared" ca="1" si="328"/>
        <v>-1.3961191931351564</v>
      </c>
      <c r="F747" s="304">
        <f t="shared" ca="1" si="329"/>
        <v>1.5791297969488007</v>
      </c>
      <c r="G747" s="306">
        <f t="shared" ca="1" si="330"/>
        <v>9.3309460918993246</v>
      </c>
      <c r="H747" s="307">
        <f t="shared" ca="1" si="331"/>
        <v>-106.39623374593567</v>
      </c>
      <c r="I747" s="304">
        <f t="shared" ca="1" si="332"/>
        <v>106.80461183998429</v>
      </c>
      <c r="J747" s="306">
        <f t="shared" ca="1" si="333"/>
        <v>737.71243752511418</v>
      </c>
      <c r="K747" s="307">
        <f t="shared" ca="1" si="334"/>
        <v>-6.03848970130948</v>
      </c>
      <c r="L747" s="304">
        <f t="shared" ca="1" si="319"/>
        <v>737.73715091292388</v>
      </c>
      <c r="M747" s="306">
        <f t="shared" ca="1" si="335"/>
        <v>-1.4833201705590364</v>
      </c>
      <c r="N747" s="304">
        <f t="shared" ca="1" si="336"/>
        <v>-84.987985439658218</v>
      </c>
      <c r="P747" s="310">
        <f t="shared" ca="1" si="337"/>
        <v>23</v>
      </c>
      <c r="Q747" s="304">
        <f t="shared" ca="1" si="338"/>
        <v>0</v>
      </c>
      <c r="R747" s="306">
        <f t="shared" ca="1" si="339"/>
        <v>0</v>
      </c>
      <c r="S747" s="307">
        <f t="shared" ca="1" si="340"/>
        <v>5.083000000000002</v>
      </c>
      <c r="T747" s="304">
        <f t="shared" ca="1" si="320"/>
        <v>49.86423000000002</v>
      </c>
      <c r="U747" s="311">
        <f t="shared" ca="1" si="321"/>
        <v>0</v>
      </c>
      <c r="V747" s="306">
        <f t="shared" ca="1" si="322"/>
        <v>1.2257399383939291</v>
      </c>
      <c r="W747" s="304">
        <f t="shared" ca="1" si="323"/>
        <v>42.932065913104061</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1.326313601339999</v>
      </c>
      <c r="AH747" s="304">
        <f t="shared" ca="1" si="347"/>
        <v>-8.4461761967354079</v>
      </c>
    </row>
    <row r="748" spans="1:34" x14ac:dyDescent="0.2">
      <c r="A748" s="347">
        <f t="shared" ca="1" si="325"/>
        <v>1E-4</v>
      </c>
      <c r="B748" s="304">
        <f t="shared" ca="1" si="326"/>
        <v>33.536500000001396</v>
      </c>
      <c r="D748" s="306">
        <f t="shared" ca="1" si="327"/>
        <v>-0.73789973116003527</v>
      </c>
      <c r="E748" s="307">
        <f t="shared" ca="1" si="328"/>
        <v>-1.39608875195146</v>
      </c>
      <c r="F748" s="304">
        <f t="shared" ca="1" si="329"/>
        <v>1.5791009519886425</v>
      </c>
      <c r="G748" s="306">
        <f t="shared" ca="1" si="330"/>
        <v>9.3308723019262079</v>
      </c>
      <c r="H748" s="307">
        <f t="shared" ca="1" si="331"/>
        <v>-106.39637335481088</v>
      </c>
      <c r="I748" s="304">
        <f t="shared" ca="1" si="332"/>
        <v>106.80474446845123</v>
      </c>
      <c r="J748" s="306">
        <f t="shared" ca="1" si="333"/>
        <v>737.71243752511418</v>
      </c>
      <c r="K748" s="307">
        <f t="shared" ca="1" si="334"/>
        <v>-6.0491293316645169</v>
      </c>
      <c r="L748" s="304">
        <f t="shared" ca="1" si="319"/>
        <v>737.73723807661804</v>
      </c>
      <c r="M748" s="306">
        <f t="shared" ca="1" si="335"/>
        <v>-1.4833209730019321</v>
      </c>
      <c r="N748" s="304">
        <f t="shared" ca="1" si="336"/>
        <v>-84.988031416249441</v>
      </c>
      <c r="P748" s="310">
        <f t="shared" ca="1" si="337"/>
        <v>23</v>
      </c>
      <c r="Q748" s="304">
        <f t="shared" ca="1" si="338"/>
        <v>0</v>
      </c>
      <c r="R748" s="306">
        <f t="shared" ca="1" si="339"/>
        <v>0</v>
      </c>
      <c r="S748" s="307">
        <f t="shared" ca="1" si="340"/>
        <v>5.083000000000002</v>
      </c>
      <c r="T748" s="304">
        <f t="shared" ca="1" si="320"/>
        <v>49.86423000000002</v>
      </c>
      <c r="U748" s="311">
        <f t="shared" ca="1" si="321"/>
        <v>0</v>
      </c>
      <c r="V748" s="306">
        <f t="shared" ca="1" si="322"/>
        <v>1.2257412425367278</v>
      </c>
      <c r="W748" s="304">
        <f t="shared" ca="1" si="323"/>
        <v>42.932218216316322</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1.3262843254581931</v>
      </c>
      <c r="AH748" s="304">
        <f t="shared" ca="1" si="347"/>
        <v>-8.4462061603588516</v>
      </c>
    </row>
    <row r="749" spans="1:34" x14ac:dyDescent="0.2">
      <c r="A749" s="347">
        <f t="shared" ca="1" si="325"/>
        <v>1E-4</v>
      </c>
      <c r="B749" s="304">
        <f t="shared" ca="1" si="326"/>
        <v>33.5366000000014</v>
      </c>
      <c r="D749" s="306">
        <f t="shared" ca="1" si="327"/>
        <v>-0.73789559718120024</v>
      </c>
      <c r="E749" s="307">
        <f t="shared" ca="1" si="328"/>
        <v>-1.3960583111446958</v>
      </c>
      <c r="F749" s="304">
        <f t="shared" ca="1" si="329"/>
        <v>1.5790721074275171</v>
      </c>
      <c r="G749" s="306">
        <f t="shared" ca="1" si="330"/>
        <v>9.3307985123664903</v>
      </c>
      <c r="H749" s="307">
        <f t="shared" ca="1" si="331"/>
        <v>-106.39651296064199</v>
      </c>
      <c r="I749" s="304">
        <f t="shared" ca="1" si="332"/>
        <v>106.8048770939906</v>
      </c>
      <c r="J749" s="306">
        <f t="shared" ca="1" si="333"/>
        <v>737.71243752511418</v>
      </c>
      <c r="K749" s="307">
        <f t="shared" ca="1" si="334"/>
        <v>-6.0597689759802895</v>
      </c>
      <c r="L749" s="304">
        <f t="shared" ca="1" si="319"/>
        <v>737.73732539386117</v>
      </c>
      <c r="M749" s="306">
        <f t="shared" ca="1" si="335"/>
        <v>-1.4833217754364891</v>
      </c>
      <c r="N749" s="304">
        <f t="shared" ca="1" si="336"/>
        <v>-84.988077392362896</v>
      </c>
      <c r="P749" s="310">
        <f t="shared" ca="1" si="337"/>
        <v>23</v>
      </c>
      <c r="Q749" s="304">
        <f t="shared" ca="1" si="338"/>
        <v>0</v>
      </c>
      <c r="R749" s="306">
        <f t="shared" ca="1" si="339"/>
        <v>0</v>
      </c>
      <c r="S749" s="307">
        <f t="shared" ca="1" si="340"/>
        <v>5.083000000000002</v>
      </c>
      <c r="T749" s="304">
        <f t="shared" ca="1" si="320"/>
        <v>49.86423000000002</v>
      </c>
      <c r="U749" s="311">
        <f t="shared" ca="1" si="321"/>
        <v>0</v>
      </c>
      <c r="V749" s="306">
        <f t="shared" ca="1" si="322"/>
        <v>1.2257425466826253</v>
      </c>
      <c r="W749" s="304">
        <f t="shared" ca="1" si="323"/>
        <v>42.932370517642823</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1.3262550499339287</v>
      </c>
      <c r="AH749" s="304">
        <f t="shared" ca="1" si="347"/>
        <v>-8.4462361236113139</v>
      </c>
    </row>
    <row r="750" spans="1:34" x14ac:dyDescent="0.2">
      <c r="A750" s="347">
        <f t="shared" ca="1" si="325"/>
        <v>1E-4</v>
      </c>
      <c r="B750" s="304">
        <f t="shared" ca="1" si="326"/>
        <v>33.536700000001403</v>
      </c>
      <c r="D750" s="306">
        <f t="shared" ca="1" si="327"/>
        <v>-0.73789146319173626</v>
      </c>
      <c r="E750" s="307">
        <f t="shared" ca="1" si="328"/>
        <v>-1.3960278707148781</v>
      </c>
      <c r="F750" s="304">
        <f t="shared" ca="1" si="329"/>
        <v>1.5790432632654363</v>
      </c>
      <c r="G750" s="306">
        <f t="shared" ca="1" si="330"/>
        <v>9.3307247232201718</v>
      </c>
      <c r="H750" s="307">
        <f t="shared" ca="1" si="331"/>
        <v>-106.39665256342906</v>
      </c>
      <c r="I750" s="304">
        <f t="shared" ca="1" si="332"/>
        <v>106.80500971660247</v>
      </c>
      <c r="J750" s="306">
        <f t="shared" ca="1" si="333"/>
        <v>737.71243752511418</v>
      </c>
      <c r="K750" s="307">
        <f t="shared" ca="1" si="334"/>
        <v>-6.0704086342564931</v>
      </c>
      <c r="L750" s="304">
        <f t="shared" ca="1" si="319"/>
        <v>737.73741286465349</v>
      </c>
      <c r="M750" s="306">
        <f t="shared" ca="1" si="335"/>
        <v>-1.4833225778627075</v>
      </c>
      <c r="N750" s="304">
        <f t="shared" ca="1" si="336"/>
        <v>-84.988123367998568</v>
      </c>
      <c r="P750" s="310">
        <f t="shared" ca="1" si="337"/>
        <v>23</v>
      </c>
      <c r="Q750" s="304">
        <f t="shared" ca="1" si="338"/>
        <v>0</v>
      </c>
      <c r="R750" s="306">
        <f t="shared" ca="1" si="339"/>
        <v>0</v>
      </c>
      <c r="S750" s="307">
        <f t="shared" ca="1" si="340"/>
        <v>5.083000000000002</v>
      </c>
      <c r="T750" s="304">
        <f t="shared" ca="1" si="320"/>
        <v>49.86423000000002</v>
      </c>
      <c r="U750" s="311">
        <f t="shared" ca="1" si="321"/>
        <v>0</v>
      </c>
      <c r="V750" s="306">
        <f t="shared" ca="1" si="322"/>
        <v>1.2257438508316219</v>
      </c>
      <c r="W750" s="304">
        <f t="shared" ca="1" si="323"/>
        <v>42.932522817083608</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1.3262257747672201</v>
      </c>
      <c r="AH750" s="304">
        <f t="shared" ca="1" si="347"/>
        <v>-8.4462660864927805</v>
      </c>
    </row>
    <row r="751" spans="1:34" x14ac:dyDescent="0.2">
      <c r="A751" s="347">
        <f t="shared" ca="1" si="325"/>
        <v>1E-4</v>
      </c>
      <c r="B751" s="304">
        <f t="shared" ca="1" si="326"/>
        <v>33.536800000001406</v>
      </c>
      <c r="D751" s="306">
        <f t="shared" ca="1" si="327"/>
        <v>-0.73788732919164601</v>
      </c>
      <c r="E751" s="307">
        <f t="shared" ca="1" si="328"/>
        <v>-1.3959974306619944</v>
      </c>
      <c r="F751" s="304">
        <f t="shared" ca="1" si="329"/>
        <v>1.5790144195023903</v>
      </c>
      <c r="G751" s="306">
        <f t="shared" ca="1" si="330"/>
        <v>9.3306509344872524</v>
      </c>
      <c r="H751" s="307">
        <f t="shared" ca="1" si="331"/>
        <v>-106.39679216317212</v>
      </c>
      <c r="I751" s="304">
        <f t="shared" ca="1" si="332"/>
        <v>106.80514233628685</v>
      </c>
      <c r="J751" s="306">
        <f t="shared" ca="1" si="333"/>
        <v>737.71243752511418</v>
      </c>
      <c r="K751" s="307">
        <f t="shared" ca="1" si="334"/>
        <v>-6.0810483064928231</v>
      </c>
      <c r="L751" s="304">
        <f t="shared" ca="1" si="319"/>
        <v>737.73750048899603</v>
      </c>
      <c r="M751" s="306">
        <f t="shared" ca="1" si="335"/>
        <v>-1.4833233802805874</v>
      </c>
      <c r="N751" s="304">
        <f t="shared" ca="1" si="336"/>
        <v>-84.9881693431565</v>
      </c>
      <c r="P751" s="310">
        <f t="shared" ca="1" si="337"/>
        <v>23</v>
      </c>
      <c r="Q751" s="304">
        <f t="shared" ca="1" si="338"/>
        <v>0</v>
      </c>
      <c r="R751" s="306">
        <f t="shared" ca="1" si="339"/>
        <v>0</v>
      </c>
      <c r="S751" s="307">
        <f t="shared" ca="1" si="340"/>
        <v>5.083000000000002</v>
      </c>
      <c r="T751" s="304">
        <f t="shared" ca="1" si="320"/>
        <v>49.86423000000002</v>
      </c>
      <c r="U751" s="311">
        <f t="shared" ca="1" si="321"/>
        <v>0</v>
      </c>
      <c r="V751" s="306">
        <f t="shared" ca="1" si="322"/>
        <v>1.2257451549837179</v>
      </c>
      <c r="W751" s="304">
        <f t="shared" ca="1" si="323"/>
        <v>42.932675114638712</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1.3261964999580584</v>
      </c>
      <c r="AH751" s="304">
        <f t="shared" ca="1" si="347"/>
        <v>-8.4462960490032639</v>
      </c>
    </row>
    <row r="752" spans="1:34" x14ac:dyDescent="0.2">
      <c r="A752" s="347">
        <f t="shared" ca="1" si="325"/>
        <v>1E-4</v>
      </c>
      <c r="B752" s="304">
        <f t="shared" ca="1" si="326"/>
        <v>33.53690000000141</v>
      </c>
      <c r="D752" s="306">
        <f t="shared" ca="1" si="327"/>
        <v>-0.73788319518093004</v>
      </c>
      <c r="E752" s="307">
        <f t="shared" ca="1" si="328"/>
        <v>-1.3959669909860413</v>
      </c>
      <c r="F752" s="304">
        <f t="shared" ca="1" si="329"/>
        <v>1.5789855761383766</v>
      </c>
      <c r="G752" s="306">
        <f t="shared" ca="1" si="330"/>
        <v>9.3305771461677338</v>
      </c>
      <c r="H752" s="307">
        <f t="shared" ca="1" si="331"/>
        <v>-106.39693175987122</v>
      </c>
      <c r="I752" s="304">
        <f t="shared" ca="1" si="332"/>
        <v>106.80527495304378</v>
      </c>
      <c r="J752" s="306">
        <f t="shared" ca="1" si="333"/>
        <v>737.71243752511418</v>
      </c>
      <c r="K752" s="307">
        <f t="shared" ca="1" si="334"/>
        <v>-6.0916879926889749</v>
      </c>
      <c r="L752" s="304">
        <f t="shared" ca="1" si="319"/>
        <v>737.73758826688891</v>
      </c>
      <c r="M752" s="306">
        <f t="shared" ca="1" si="335"/>
        <v>-1.4833241826901291</v>
      </c>
      <c r="N752" s="304">
        <f t="shared" ca="1" si="336"/>
        <v>-84.988215317836676</v>
      </c>
      <c r="P752" s="310">
        <f t="shared" ca="1" si="337"/>
        <v>23</v>
      </c>
      <c r="Q752" s="304">
        <f t="shared" ca="1" si="338"/>
        <v>0</v>
      </c>
      <c r="R752" s="306">
        <f t="shared" ca="1" si="339"/>
        <v>0</v>
      </c>
      <c r="S752" s="307">
        <f t="shared" ca="1" si="340"/>
        <v>5.083000000000002</v>
      </c>
      <c r="T752" s="304">
        <f t="shared" ca="1" si="320"/>
        <v>49.86423000000002</v>
      </c>
      <c r="U752" s="311">
        <f t="shared" ca="1" si="321"/>
        <v>0</v>
      </c>
      <c r="V752" s="306">
        <f t="shared" ca="1" si="322"/>
        <v>1.2257464591389129</v>
      </c>
      <c r="W752" s="304">
        <f t="shared" ca="1" si="323"/>
        <v>42.932827410308093</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1.3261672255064312</v>
      </c>
      <c r="AH752" s="304">
        <f t="shared" ca="1" si="347"/>
        <v>-8.4463260111427694</v>
      </c>
    </row>
    <row r="753" spans="1:34" x14ac:dyDescent="0.2">
      <c r="A753" s="347">
        <f t="shared" ca="1" si="325"/>
        <v>1E-4</v>
      </c>
      <c r="B753" s="304">
        <f t="shared" ca="1" si="326"/>
        <v>33.537000000001413</v>
      </c>
      <c r="D753" s="306">
        <f t="shared" ca="1" si="327"/>
        <v>-0.73787906115958701</v>
      </c>
      <c r="E753" s="307">
        <f t="shared" ca="1" si="328"/>
        <v>-1.3959365516870239</v>
      </c>
      <c r="F753" s="304">
        <f t="shared" ca="1" si="329"/>
        <v>1.5789567331733991</v>
      </c>
      <c r="G753" s="306">
        <f t="shared" ca="1" si="330"/>
        <v>9.3305033582616179</v>
      </c>
      <c r="H753" s="307">
        <f t="shared" ca="1" si="331"/>
        <v>-106.39707135352639</v>
      </c>
      <c r="I753" s="304">
        <f t="shared" ca="1" si="332"/>
        <v>106.8054075668733</v>
      </c>
      <c r="J753" s="306">
        <f t="shared" ca="1" si="333"/>
        <v>737.71243752511418</v>
      </c>
      <c r="K753" s="307">
        <f t="shared" ca="1" si="334"/>
        <v>-6.1023276928446446</v>
      </c>
      <c r="L753" s="304">
        <f t="shared" ca="1" si="319"/>
        <v>737.73767619833291</v>
      </c>
      <c r="M753" s="306">
        <f t="shared" ca="1" si="335"/>
        <v>-1.4833249850913328</v>
      </c>
      <c r="N753" s="304">
        <f t="shared" ca="1" si="336"/>
        <v>-84.988261292039127</v>
      </c>
      <c r="P753" s="310">
        <f t="shared" ca="1" si="337"/>
        <v>23</v>
      </c>
      <c r="Q753" s="304">
        <f t="shared" ca="1" si="338"/>
        <v>0</v>
      </c>
      <c r="R753" s="306">
        <f t="shared" ca="1" si="339"/>
        <v>0</v>
      </c>
      <c r="S753" s="307">
        <f t="shared" ca="1" si="340"/>
        <v>5.083000000000002</v>
      </c>
      <c r="T753" s="304">
        <f t="shared" ca="1" si="320"/>
        <v>49.86423000000002</v>
      </c>
      <c r="U753" s="311">
        <f t="shared" ca="1" si="321"/>
        <v>0</v>
      </c>
      <c r="V753" s="306">
        <f t="shared" ca="1" si="322"/>
        <v>1.2257477632972076</v>
      </c>
      <c r="W753" s="304">
        <f t="shared" ca="1" si="323"/>
        <v>42.932979704091828</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1.3261379514123579</v>
      </c>
      <c r="AH753" s="304">
        <f t="shared" ca="1" si="347"/>
        <v>-8.446355972911288</v>
      </c>
    </row>
    <row r="754" spans="1:34" x14ac:dyDescent="0.2">
      <c r="A754" s="347">
        <f t="shared" ca="1" si="325"/>
        <v>1E-4</v>
      </c>
      <c r="B754" s="304">
        <f t="shared" ca="1" si="326"/>
        <v>33.537100000001416</v>
      </c>
      <c r="D754" s="306">
        <f t="shared" ca="1" si="327"/>
        <v>-0.73787492712761826</v>
      </c>
      <c r="E754" s="307">
        <f t="shared" ca="1" si="328"/>
        <v>-1.3959061127649317</v>
      </c>
      <c r="F754" s="304">
        <f t="shared" ca="1" si="329"/>
        <v>1.5789278906074495</v>
      </c>
      <c r="G754" s="306">
        <f t="shared" ca="1" si="330"/>
        <v>9.3304295707689047</v>
      </c>
      <c r="H754" s="307">
        <f t="shared" ca="1" si="331"/>
        <v>-106.39721094413767</v>
      </c>
      <c r="I754" s="304">
        <f t="shared" ca="1" si="332"/>
        <v>106.80554017777547</v>
      </c>
      <c r="J754" s="306">
        <f t="shared" ca="1" si="333"/>
        <v>737.71243752511418</v>
      </c>
      <c r="K754" s="307">
        <f t="shared" ca="1" si="334"/>
        <v>-6.1129674069595277</v>
      </c>
      <c r="L754" s="304">
        <f t="shared" ca="1" si="319"/>
        <v>737.73776428332849</v>
      </c>
      <c r="M754" s="306">
        <f t="shared" ca="1" si="335"/>
        <v>-1.4833257874841981</v>
      </c>
      <c r="N754" s="304">
        <f t="shared" ca="1" si="336"/>
        <v>-84.988307265763822</v>
      </c>
      <c r="P754" s="310">
        <f t="shared" ca="1" si="337"/>
        <v>23</v>
      </c>
      <c r="Q754" s="304">
        <f t="shared" ca="1" si="338"/>
        <v>0</v>
      </c>
      <c r="R754" s="306">
        <f t="shared" ca="1" si="339"/>
        <v>0</v>
      </c>
      <c r="S754" s="307">
        <f t="shared" ca="1" si="340"/>
        <v>5.083000000000002</v>
      </c>
      <c r="T754" s="304">
        <f t="shared" ca="1" si="320"/>
        <v>49.86423000000002</v>
      </c>
      <c r="U754" s="311">
        <f t="shared" ca="1" si="321"/>
        <v>0</v>
      </c>
      <c r="V754" s="306">
        <f t="shared" ca="1" si="322"/>
        <v>1.2257490674586007</v>
      </c>
      <c r="W754" s="304">
        <f t="shared" ca="1" si="323"/>
        <v>42.933131995989889</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1.3261086776758138</v>
      </c>
      <c r="AH754" s="304">
        <f t="shared" ca="1" si="347"/>
        <v>-8.4463859343088359</v>
      </c>
    </row>
    <row r="755" spans="1:34" x14ac:dyDescent="0.2">
      <c r="A755" s="347">
        <f t="shared" ca="1" si="325"/>
        <v>1E-4</v>
      </c>
      <c r="B755" s="304">
        <f t="shared" ca="1" si="326"/>
        <v>33.53720000000142</v>
      </c>
      <c r="D755" s="306">
        <f t="shared" ca="1" si="327"/>
        <v>-0.73787079308502868</v>
      </c>
      <c r="E755" s="307">
        <f t="shared" ca="1" si="328"/>
        <v>-1.3958756742197647</v>
      </c>
      <c r="F755" s="304">
        <f t="shared" ca="1" si="329"/>
        <v>1.5788990484405303</v>
      </c>
      <c r="G755" s="306">
        <f t="shared" ca="1" si="330"/>
        <v>9.3303557836895958</v>
      </c>
      <c r="H755" s="307">
        <f t="shared" ca="1" si="331"/>
        <v>-106.39735053170509</v>
      </c>
      <c r="I755" s="304">
        <f t="shared" ca="1" si="332"/>
        <v>106.80567278575026</v>
      </c>
      <c r="J755" s="306">
        <f t="shared" ca="1" si="333"/>
        <v>737.71243752511418</v>
      </c>
      <c r="K755" s="307">
        <f t="shared" ca="1" si="334"/>
        <v>-6.1236071350333194</v>
      </c>
      <c r="L755" s="304">
        <f t="shared" ca="1" si="319"/>
        <v>737.73785252187633</v>
      </c>
      <c r="M755" s="306">
        <f t="shared" ca="1" si="335"/>
        <v>-1.4833265898687256</v>
      </c>
      <c r="N755" s="304">
        <f t="shared" ca="1" si="336"/>
        <v>-84.988353239010792</v>
      </c>
      <c r="P755" s="310">
        <f t="shared" ca="1" si="337"/>
        <v>23</v>
      </c>
      <c r="Q755" s="304">
        <f t="shared" ca="1" si="338"/>
        <v>0</v>
      </c>
      <c r="R755" s="306">
        <f t="shared" ca="1" si="339"/>
        <v>0</v>
      </c>
      <c r="S755" s="307">
        <f t="shared" ca="1" si="340"/>
        <v>5.083000000000002</v>
      </c>
      <c r="T755" s="304">
        <f t="shared" ca="1" si="320"/>
        <v>49.86423000000002</v>
      </c>
      <c r="U755" s="311">
        <f t="shared" ca="1" si="321"/>
        <v>0</v>
      </c>
      <c r="V755" s="306">
        <f t="shared" ca="1" si="322"/>
        <v>1.2257503716230929</v>
      </c>
      <c r="W755" s="304">
        <f t="shared" ca="1" si="323"/>
        <v>42.933284286002269</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1.3260794042968076</v>
      </c>
      <c r="AH755" s="304">
        <f t="shared" ca="1" si="347"/>
        <v>-8.4464158953354076</v>
      </c>
    </row>
    <row r="756" spans="1:34" x14ac:dyDescent="0.2">
      <c r="A756" s="347">
        <f t="shared" ca="1" si="325"/>
        <v>1E-4</v>
      </c>
      <c r="B756" s="304">
        <f t="shared" ca="1" si="326"/>
        <v>33.537300000001423</v>
      </c>
      <c r="D756" s="306">
        <f t="shared" ca="1" si="327"/>
        <v>-0.73786665903181403</v>
      </c>
      <c r="E756" s="307">
        <f t="shared" ca="1" si="328"/>
        <v>-1.3958452360515281</v>
      </c>
      <c r="F756" s="304">
        <f t="shared" ca="1" si="329"/>
        <v>1.5788702066726439</v>
      </c>
      <c r="G756" s="306">
        <f t="shared" ca="1" si="330"/>
        <v>9.3302819970236932</v>
      </c>
      <c r="H756" s="307">
        <f t="shared" ca="1" si="331"/>
        <v>-106.3974901162287</v>
      </c>
      <c r="I756" s="304">
        <f t="shared" ca="1" si="332"/>
        <v>106.80580539079777</v>
      </c>
      <c r="J756" s="306">
        <f t="shared" ca="1" si="333"/>
        <v>737.71243752511418</v>
      </c>
      <c r="K756" s="307">
        <f t="shared" ca="1" si="334"/>
        <v>-6.1342468770657161</v>
      </c>
      <c r="L756" s="304">
        <f t="shared" ca="1" si="319"/>
        <v>737.73794091397667</v>
      </c>
      <c r="M756" s="306">
        <f t="shared" ca="1" si="335"/>
        <v>-1.4833273922449153</v>
      </c>
      <c r="N756" s="304">
        <f t="shared" ca="1" si="336"/>
        <v>-84.988399211780049</v>
      </c>
      <c r="P756" s="310">
        <f t="shared" ca="1" si="337"/>
        <v>23</v>
      </c>
      <c r="Q756" s="304">
        <f t="shared" ca="1" si="338"/>
        <v>0</v>
      </c>
      <c r="R756" s="306">
        <f t="shared" ca="1" si="339"/>
        <v>0</v>
      </c>
      <c r="S756" s="307">
        <f t="shared" ca="1" si="340"/>
        <v>5.083000000000002</v>
      </c>
      <c r="T756" s="304">
        <f t="shared" ca="1" si="320"/>
        <v>49.86423000000002</v>
      </c>
      <c r="U756" s="311">
        <f t="shared" ca="1" si="321"/>
        <v>0</v>
      </c>
      <c r="V756" s="306">
        <f t="shared" ca="1" si="322"/>
        <v>1.2257516757906843</v>
      </c>
      <c r="W756" s="304">
        <f t="shared" ca="1" si="323"/>
        <v>42.933436574129026</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1.3260501312753483</v>
      </c>
      <c r="AH756" s="304">
        <f t="shared" ca="1" si="347"/>
        <v>-8.4464458559909996</v>
      </c>
    </row>
    <row r="757" spans="1:34" x14ac:dyDescent="0.2">
      <c r="A757" s="347">
        <f t="shared" ca="1" si="325"/>
        <v>1E-4</v>
      </c>
      <c r="B757" s="304">
        <f t="shared" ca="1" si="326"/>
        <v>33.537400000001426</v>
      </c>
      <c r="D757" s="306">
        <f t="shared" ca="1" si="327"/>
        <v>-0.73786252496797722</v>
      </c>
      <c r="E757" s="307">
        <f t="shared" ca="1" si="328"/>
        <v>-1.3958147982602096</v>
      </c>
      <c r="F757" s="304">
        <f t="shared" ca="1" si="329"/>
        <v>1.5788413653037814</v>
      </c>
      <c r="G757" s="306">
        <f t="shared" ca="1" si="330"/>
        <v>9.3302082107711968</v>
      </c>
      <c r="H757" s="307">
        <f t="shared" ca="1" si="331"/>
        <v>-106.39762969770852</v>
      </c>
      <c r="I757" s="304">
        <f t="shared" ca="1" si="332"/>
        <v>106.80593799291802</v>
      </c>
      <c r="J757" s="306">
        <f t="shared" ca="1" si="333"/>
        <v>737.71243752511418</v>
      </c>
      <c r="K757" s="307">
        <f t="shared" ca="1" si="334"/>
        <v>-6.1448866330564131</v>
      </c>
      <c r="L757" s="304">
        <f t="shared" ca="1" si="319"/>
        <v>737.73802945963041</v>
      </c>
      <c r="M757" s="306">
        <f t="shared" ca="1" si="335"/>
        <v>-1.4833281946127672</v>
      </c>
      <c r="N757" s="304">
        <f t="shared" ca="1" si="336"/>
        <v>-84.98844518407158</v>
      </c>
      <c r="P757" s="310">
        <f t="shared" ca="1" si="337"/>
        <v>23</v>
      </c>
      <c r="Q757" s="304">
        <f t="shared" ca="1" si="338"/>
        <v>0</v>
      </c>
      <c r="R757" s="306">
        <f t="shared" ca="1" si="339"/>
        <v>0</v>
      </c>
      <c r="S757" s="307">
        <f t="shared" ca="1" si="340"/>
        <v>5.083000000000002</v>
      </c>
      <c r="T757" s="304">
        <f t="shared" ca="1" si="320"/>
        <v>49.86423000000002</v>
      </c>
      <c r="U757" s="311">
        <f t="shared" ca="1" si="321"/>
        <v>0</v>
      </c>
      <c r="V757" s="306">
        <f t="shared" ca="1" si="322"/>
        <v>1.2257529799613747</v>
      </c>
      <c r="W757" s="304">
        <f t="shared" ca="1" si="323"/>
        <v>42.933588860370165</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1.3260208586114146</v>
      </c>
      <c r="AH757" s="304">
        <f t="shared" ca="1" si="347"/>
        <v>-8.4464758162756262</v>
      </c>
    </row>
    <row r="758" spans="1:34" x14ac:dyDescent="0.2">
      <c r="A758" s="347">
        <f t="shared" ca="1" si="325"/>
        <v>1E-4</v>
      </c>
      <c r="B758" s="304">
        <f t="shared" ca="1" si="326"/>
        <v>33.53750000000143</v>
      </c>
      <c r="D758" s="306">
        <f t="shared" ca="1" si="327"/>
        <v>-0.73785839089351979</v>
      </c>
      <c r="E758" s="307">
        <f t="shared" ca="1" si="328"/>
        <v>-1.3957843608458074</v>
      </c>
      <c r="F758" s="304">
        <f t="shared" ca="1" si="329"/>
        <v>1.5788125243339417</v>
      </c>
      <c r="G758" s="306">
        <f t="shared" ca="1" si="330"/>
        <v>9.3301344249321065</v>
      </c>
      <c r="H758" s="307">
        <f t="shared" ca="1" si="331"/>
        <v>-106.39776927614461</v>
      </c>
      <c r="I758" s="304">
        <f t="shared" ca="1" si="332"/>
        <v>106.80607059211104</v>
      </c>
      <c r="J758" s="306">
        <f t="shared" ca="1" si="333"/>
        <v>737.71243752511418</v>
      </c>
      <c r="K758" s="307">
        <f t="shared" ca="1" si="334"/>
        <v>-6.1555264030051058</v>
      </c>
      <c r="L758" s="304">
        <f t="shared" ca="1" si="319"/>
        <v>737.73811815883789</v>
      </c>
      <c r="M758" s="306">
        <f t="shared" ca="1" si="335"/>
        <v>-1.4833289969722814</v>
      </c>
      <c r="N758" s="304">
        <f t="shared" ca="1" si="336"/>
        <v>-84.988491155885384</v>
      </c>
      <c r="P758" s="310">
        <f t="shared" ca="1" si="337"/>
        <v>23</v>
      </c>
      <c r="Q758" s="304">
        <f t="shared" ca="1" si="338"/>
        <v>0</v>
      </c>
      <c r="R758" s="306">
        <f t="shared" ca="1" si="339"/>
        <v>0</v>
      </c>
      <c r="S758" s="307">
        <f t="shared" ca="1" si="340"/>
        <v>5.083000000000002</v>
      </c>
      <c r="T758" s="304">
        <f t="shared" ca="1" si="320"/>
        <v>49.86423000000002</v>
      </c>
      <c r="U758" s="311">
        <f t="shared" ca="1" si="321"/>
        <v>0</v>
      </c>
      <c r="V758" s="306">
        <f t="shared" ca="1" si="322"/>
        <v>1.2257542841351639</v>
      </c>
      <c r="W758" s="304">
        <f t="shared" ca="1" si="323"/>
        <v>42.93374114472568</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1.3259915863050082</v>
      </c>
      <c r="AH758" s="304">
        <f t="shared" ca="1" si="347"/>
        <v>-8.4465057761892872</v>
      </c>
    </row>
    <row r="759" spans="1:34" x14ac:dyDescent="0.2">
      <c r="A759" s="347">
        <f t="shared" ca="1" si="325"/>
        <v>1E-4</v>
      </c>
      <c r="B759" s="304">
        <f t="shared" ca="1" si="326"/>
        <v>33.537600000001433</v>
      </c>
      <c r="D759" s="306">
        <f t="shared" ca="1" si="327"/>
        <v>-0.73785425680844341</v>
      </c>
      <c r="E759" s="307">
        <f t="shared" ca="1" si="328"/>
        <v>-1.3957539238083214</v>
      </c>
      <c r="F759" s="304">
        <f t="shared" ca="1" si="329"/>
        <v>1.5787836837631259</v>
      </c>
      <c r="G759" s="306">
        <f t="shared" ca="1" si="330"/>
        <v>9.3300606395064261</v>
      </c>
      <c r="H759" s="307">
        <f t="shared" ca="1" si="331"/>
        <v>-106.397908851537</v>
      </c>
      <c r="I759" s="304">
        <f t="shared" ca="1" si="332"/>
        <v>106.80620318837686</v>
      </c>
      <c r="J759" s="306">
        <f t="shared" ca="1" si="333"/>
        <v>737.71243752511418</v>
      </c>
      <c r="K759" s="307">
        <f t="shared" ca="1" si="334"/>
        <v>-6.1661661869114894</v>
      </c>
      <c r="L759" s="304">
        <f t="shared" ca="1" si="319"/>
        <v>737.7382070115998</v>
      </c>
      <c r="M759" s="306">
        <f t="shared" ca="1" si="335"/>
        <v>-1.4833297993234582</v>
      </c>
      <c r="N759" s="304">
        <f t="shared" ca="1" si="336"/>
        <v>-84.988537127221505</v>
      </c>
      <c r="P759" s="310">
        <f t="shared" ca="1" si="337"/>
        <v>23</v>
      </c>
      <c r="Q759" s="304">
        <f t="shared" ca="1" si="338"/>
        <v>0</v>
      </c>
      <c r="R759" s="306">
        <f t="shared" ca="1" si="339"/>
        <v>0</v>
      </c>
      <c r="S759" s="307">
        <f t="shared" ca="1" si="340"/>
        <v>5.083000000000002</v>
      </c>
      <c r="T759" s="304">
        <f t="shared" ca="1" si="320"/>
        <v>49.86423000000002</v>
      </c>
      <c r="U759" s="311">
        <f t="shared" ca="1" si="321"/>
        <v>0</v>
      </c>
      <c r="V759" s="306">
        <f t="shared" ca="1" si="322"/>
        <v>1.2257555883120517</v>
      </c>
      <c r="W759" s="304">
        <f t="shared" ca="1" si="323"/>
        <v>42.933893427195578</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1.3259623143561345</v>
      </c>
      <c r="AH759" s="304">
        <f t="shared" ca="1" si="347"/>
        <v>-8.446535735731981</v>
      </c>
    </row>
    <row r="760" spans="1:34" x14ac:dyDescent="0.2">
      <c r="A760" s="347">
        <f t="shared" ca="1" si="325"/>
        <v>1E-4</v>
      </c>
      <c r="B760" s="304">
        <f t="shared" ca="1" si="326"/>
        <v>33.537700000001436</v>
      </c>
      <c r="D760" s="306">
        <f t="shared" ca="1" si="327"/>
        <v>-0.73785012271274619</v>
      </c>
      <c r="E760" s="307">
        <f t="shared" ca="1" si="328"/>
        <v>-1.3957234871477517</v>
      </c>
      <c r="F760" s="304">
        <f t="shared" ca="1" si="329"/>
        <v>1.5787548435913332</v>
      </c>
      <c r="G760" s="306">
        <f t="shared" ca="1" si="330"/>
        <v>9.3299868544941553</v>
      </c>
      <c r="H760" s="307">
        <f t="shared" ca="1" si="331"/>
        <v>-106.39804842388571</v>
      </c>
      <c r="I760" s="304">
        <f t="shared" ca="1" si="332"/>
        <v>106.8063357817155</v>
      </c>
      <c r="J760" s="306">
        <f t="shared" ca="1" si="333"/>
        <v>737.71243752511418</v>
      </c>
      <c r="K760" s="307">
        <f t="shared" ca="1" si="334"/>
        <v>-6.1768059847752603</v>
      </c>
      <c r="L760" s="304">
        <f t="shared" ca="1" si="319"/>
        <v>737.73829601791647</v>
      </c>
      <c r="M760" s="306">
        <f t="shared" ca="1" si="335"/>
        <v>-1.4833306016662977</v>
      </c>
      <c r="N760" s="304">
        <f t="shared" ca="1" si="336"/>
        <v>-84.988583098079943</v>
      </c>
      <c r="P760" s="310">
        <f t="shared" ca="1" si="337"/>
        <v>23</v>
      </c>
      <c r="Q760" s="304">
        <f t="shared" ca="1" si="338"/>
        <v>0</v>
      </c>
      <c r="R760" s="306">
        <f t="shared" ca="1" si="339"/>
        <v>0</v>
      </c>
      <c r="S760" s="307">
        <f t="shared" ca="1" si="340"/>
        <v>5.083000000000002</v>
      </c>
      <c r="T760" s="304">
        <f t="shared" ca="1" si="320"/>
        <v>49.86423000000002</v>
      </c>
      <c r="U760" s="311">
        <f t="shared" ca="1" si="321"/>
        <v>0</v>
      </c>
      <c r="V760" s="306">
        <f t="shared" ca="1" si="322"/>
        <v>1.2257568924920388</v>
      </c>
      <c r="W760" s="304">
        <f t="shared" ca="1" si="323"/>
        <v>42.934045707779887</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1.3259330427647882</v>
      </c>
      <c r="AH760" s="304">
        <f t="shared" ca="1" si="347"/>
        <v>-8.4465656949037111</v>
      </c>
    </row>
    <row r="761" spans="1:34" x14ac:dyDescent="0.2">
      <c r="A761" s="347">
        <f t="shared" ca="1" si="325"/>
        <v>1E-4</v>
      </c>
      <c r="B761" s="304">
        <f t="shared" ca="1" si="326"/>
        <v>33.53780000000144</v>
      </c>
      <c r="D761" s="306">
        <f t="shared" ca="1" si="327"/>
        <v>-0.73784598860642991</v>
      </c>
      <c r="E761" s="307">
        <f t="shared" ca="1" si="328"/>
        <v>-1.3956930508640948</v>
      </c>
      <c r="F761" s="304">
        <f t="shared" ca="1" si="329"/>
        <v>1.5787260038185615</v>
      </c>
      <c r="G761" s="306">
        <f t="shared" ca="1" si="330"/>
        <v>9.3299130698952943</v>
      </c>
      <c r="H761" s="307">
        <f t="shared" ca="1" si="331"/>
        <v>-106.3981879931908</v>
      </c>
      <c r="I761" s="304">
        <f t="shared" ca="1" si="332"/>
        <v>106.80646837212704</v>
      </c>
      <c r="J761" s="306">
        <f t="shared" ca="1" si="333"/>
        <v>737.71243752511418</v>
      </c>
      <c r="K761" s="307">
        <f t="shared" ca="1" si="334"/>
        <v>-6.1874457965961138</v>
      </c>
      <c r="L761" s="304">
        <f t="shared" ca="1" si="319"/>
        <v>737.7383851777887</v>
      </c>
      <c r="M761" s="306">
        <f t="shared" ca="1" si="335"/>
        <v>-1.4833314040007999</v>
      </c>
      <c r="N761" s="304">
        <f t="shared" ca="1" si="336"/>
        <v>-84.988629068460668</v>
      </c>
      <c r="P761" s="310">
        <f t="shared" ca="1" si="337"/>
        <v>23</v>
      </c>
      <c r="Q761" s="304">
        <f t="shared" ca="1" si="338"/>
        <v>0</v>
      </c>
      <c r="R761" s="306">
        <f t="shared" ca="1" si="339"/>
        <v>0</v>
      </c>
      <c r="S761" s="307">
        <f t="shared" ca="1" si="340"/>
        <v>5.083000000000002</v>
      </c>
      <c r="T761" s="304">
        <f t="shared" ca="1" si="320"/>
        <v>49.86423000000002</v>
      </c>
      <c r="U761" s="311">
        <f t="shared" ca="1" si="321"/>
        <v>0</v>
      </c>
      <c r="V761" s="306">
        <f t="shared" ca="1" si="322"/>
        <v>1.2257581966751248</v>
      </c>
      <c r="W761" s="304">
        <f t="shared" ca="1" si="323"/>
        <v>42.93419798647863</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1.3259037715309674</v>
      </c>
      <c r="AH761" s="304">
        <f t="shared" ca="1" si="347"/>
        <v>-8.4465956537044793</v>
      </c>
    </row>
    <row r="762" spans="1:34" x14ac:dyDescent="0.2">
      <c r="A762" s="347">
        <f t="shared" ca="1" si="325"/>
        <v>1E-4</v>
      </c>
      <c r="B762" s="304">
        <f t="shared" ca="1" si="326"/>
        <v>33.537900000001443</v>
      </c>
      <c r="D762" s="306">
        <f t="shared" ca="1" si="327"/>
        <v>-0.73784185448949702</v>
      </c>
      <c r="E762" s="307">
        <f t="shared" ca="1" si="328"/>
        <v>-1.3956626149573435</v>
      </c>
      <c r="F762" s="304">
        <f t="shared" ca="1" si="329"/>
        <v>1.5786971644448058</v>
      </c>
      <c r="G762" s="306">
        <f t="shared" ca="1" si="330"/>
        <v>9.3298392857098449</v>
      </c>
      <c r="H762" s="307">
        <f t="shared" ca="1" si="331"/>
        <v>-106.3983275594523</v>
      </c>
      <c r="I762" s="304">
        <f t="shared" ca="1" si="332"/>
        <v>106.80660095961149</v>
      </c>
      <c r="J762" s="306">
        <f t="shared" ca="1" si="333"/>
        <v>737.71243752511418</v>
      </c>
      <c r="K762" s="307">
        <f t="shared" ca="1" si="334"/>
        <v>-6.1980856223737462</v>
      </c>
      <c r="L762" s="304">
        <f t="shared" ca="1" si="319"/>
        <v>737.73847449121683</v>
      </c>
      <c r="M762" s="306">
        <f t="shared" ca="1" si="335"/>
        <v>-1.4833322063269649</v>
      </c>
      <c r="N762" s="304">
        <f t="shared" ca="1" si="336"/>
        <v>-84.988675038363724</v>
      </c>
      <c r="P762" s="310">
        <f t="shared" ca="1" si="337"/>
        <v>23</v>
      </c>
      <c r="Q762" s="304">
        <f t="shared" ca="1" si="338"/>
        <v>0</v>
      </c>
      <c r="R762" s="306">
        <f t="shared" ca="1" si="339"/>
        <v>0</v>
      </c>
      <c r="S762" s="307">
        <f t="shared" ca="1" si="340"/>
        <v>5.083000000000002</v>
      </c>
      <c r="T762" s="304">
        <f t="shared" ca="1" si="320"/>
        <v>49.86423000000002</v>
      </c>
      <c r="U762" s="311">
        <f t="shared" ca="1" si="321"/>
        <v>0</v>
      </c>
      <c r="V762" s="306">
        <f t="shared" ca="1" si="322"/>
        <v>1.2257595008613096</v>
      </c>
      <c r="W762" s="304">
        <f t="shared" ca="1" si="323"/>
        <v>42.934350263291812</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1.3258745006546651</v>
      </c>
      <c r="AH762" s="304">
        <f t="shared" ca="1" si="347"/>
        <v>-8.4466256121342926</v>
      </c>
    </row>
    <row r="763" spans="1:34" x14ac:dyDescent="0.2">
      <c r="A763" s="347">
        <f t="shared" ca="1" si="325"/>
        <v>1E-4</v>
      </c>
      <c r="B763" s="304">
        <f t="shared" ca="1" si="326"/>
        <v>33.538000000001446</v>
      </c>
      <c r="D763" s="306">
        <f t="shared" ca="1" si="327"/>
        <v>-0.73783772036194717</v>
      </c>
      <c r="E763" s="307">
        <f t="shared" ca="1" si="328"/>
        <v>-1.3956321794274942</v>
      </c>
      <c r="F763" s="304">
        <f t="shared" ca="1" si="329"/>
        <v>1.5786683254700629</v>
      </c>
      <c r="G763" s="306">
        <f t="shared" ca="1" si="330"/>
        <v>9.3297655019378087</v>
      </c>
      <c r="H763" s="307">
        <f t="shared" ca="1" si="331"/>
        <v>-106.39846712267024</v>
      </c>
      <c r="I763" s="304">
        <f t="shared" ca="1" si="332"/>
        <v>106.80673354416888</v>
      </c>
      <c r="J763" s="306">
        <f t="shared" ca="1" si="333"/>
        <v>737.71243752511418</v>
      </c>
      <c r="K763" s="307">
        <f t="shared" ca="1" si="334"/>
        <v>-6.2087254621078527</v>
      </c>
      <c r="L763" s="304">
        <f t="shared" ca="1" si="319"/>
        <v>737.73856395820144</v>
      </c>
      <c r="M763" s="306">
        <f t="shared" ca="1" si="335"/>
        <v>-1.4833330086447929</v>
      </c>
      <c r="N763" s="304">
        <f t="shared" ca="1" si="336"/>
        <v>-84.988721007789096</v>
      </c>
      <c r="P763" s="310">
        <f t="shared" ca="1" si="337"/>
        <v>23</v>
      </c>
      <c r="Q763" s="304">
        <f t="shared" ca="1" si="338"/>
        <v>0</v>
      </c>
      <c r="R763" s="306">
        <f t="shared" ca="1" si="339"/>
        <v>0</v>
      </c>
      <c r="S763" s="307">
        <f t="shared" ca="1" si="340"/>
        <v>5.083000000000002</v>
      </c>
      <c r="T763" s="304">
        <f t="shared" ca="1" si="320"/>
        <v>49.86423000000002</v>
      </c>
      <c r="U763" s="311">
        <f t="shared" ca="1" si="321"/>
        <v>0</v>
      </c>
      <c r="V763" s="306">
        <f t="shared" ca="1" si="322"/>
        <v>1.2257608050505928</v>
      </c>
      <c r="W763" s="304">
        <f t="shared" ca="1" si="323"/>
        <v>42.934502538219412</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1.3258452301358812</v>
      </c>
      <c r="AH763" s="304">
        <f t="shared" ca="1" si="347"/>
        <v>-8.4466555701931529</v>
      </c>
    </row>
    <row r="764" spans="1:34" x14ac:dyDescent="0.2">
      <c r="A764" s="347">
        <f t="shared" ca="1" si="325"/>
        <v>1E-4</v>
      </c>
      <c r="B764" s="304">
        <f t="shared" ca="1" si="326"/>
        <v>33.53810000000145</v>
      </c>
      <c r="D764" s="306">
        <f t="shared" ca="1" si="327"/>
        <v>-0.73783358622378159</v>
      </c>
      <c r="E764" s="307">
        <f t="shared" ca="1" si="328"/>
        <v>-1.3956017442745576</v>
      </c>
      <c r="F764" s="304">
        <f t="shared" ca="1" si="329"/>
        <v>1.578639486894343</v>
      </c>
      <c r="G764" s="306">
        <f t="shared" ca="1" si="330"/>
        <v>9.3296917185791859</v>
      </c>
      <c r="H764" s="307">
        <f t="shared" ca="1" si="331"/>
        <v>-106.39860668284467</v>
      </c>
      <c r="I764" s="304">
        <f t="shared" ca="1" si="332"/>
        <v>106.80686612579926</v>
      </c>
      <c r="J764" s="306">
        <f t="shared" ca="1" si="333"/>
        <v>737.71243752511418</v>
      </c>
      <c r="K764" s="307">
        <f t="shared" ca="1" si="334"/>
        <v>-6.2193653157981288</v>
      </c>
      <c r="L764" s="304">
        <f t="shared" ca="1" si="319"/>
        <v>737.7386535787432</v>
      </c>
      <c r="M764" s="306">
        <f t="shared" ca="1" si="335"/>
        <v>-1.483333810954284</v>
      </c>
      <c r="N764" s="304">
        <f t="shared" ca="1" si="336"/>
        <v>-84.988766976736784</v>
      </c>
      <c r="P764" s="310">
        <f t="shared" ca="1" si="337"/>
        <v>23</v>
      </c>
      <c r="Q764" s="304">
        <f t="shared" ca="1" si="338"/>
        <v>0</v>
      </c>
      <c r="R764" s="306">
        <f t="shared" ca="1" si="339"/>
        <v>0</v>
      </c>
      <c r="S764" s="307">
        <f t="shared" ca="1" si="340"/>
        <v>5.083000000000002</v>
      </c>
      <c r="T764" s="304">
        <f t="shared" ca="1" si="320"/>
        <v>49.86423000000002</v>
      </c>
      <c r="U764" s="311">
        <f t="shared" ca="1" si="321"/>
        <v>0</v>
      </c>
      <c r="V764" s="306">
        <f t="shared" ca="1" si="322"/>
        <v>1.2257621092429751</v>
      </c>
      <c r="W764" s="304">
        <f t="shared" ca="1" si="323"/>
        <v>42.93465481126151</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1.3258159599746229</v>
      </c>
      <c r="AH764" s="304">
        <f t="shared" ca="1" si="347"/>
        <v>-8.4466855278810531</v>
      </c>
    </row>
    <row r="765" spans="1:34" x14ac:dyDescent="0.2">
      <c r="A765" s="347">
        <f t="shared" ca="1" si="325"/>
        <v>1E-4</v>
      </c>
      <c r="B765" s="304">
        <f t="shared" ca="1" si="326"/>
        <v>33.538200000001453</v>
      </c>
      <c r="D765" s="306">
        <f t="shared" ca="1" si="327"/>
        <v>-0.73782945207500161</v>
      </c>
      <c r="E765" s="307">
        <f t="shared" ca="1" si="328"/>
        <v>-1.3955713094985143</v>
      </c>
      <c r="F765" s="304">
        <f t="shared" ca="1" si="329"/>
        <v>1.5786106487176295</v>
      </c>
      <c r="G765" s="306">
        <f t="shared" ca="1" si="330"/>
        <v>9.3296179356339781</v>
      </c>
      <c r="H765" s="307">
        <f t="shared" ca="1" si="331"/>
        <v>-106.39874623997562</v>
      </c>
      <c r="I765" s="304">
        <f t="shared" ca="1" si="332"/>
        <v>106.80699870450265</v>
      </c>
      <c r="J765" s="306">
        <f t="shared" ca="1" si="333"/>
        <v>737.71243752511418</v>
      </c>
      <c r="K765" s="307">
        <f t="shared" ca="1" si="334"/>
        <v>-6.2300051834442698</v>
      </c>
      <c r="L765" s="304">
        <f t="shared" ca="1" si="319"/>
        <v>737.73874335284245</v>
      </c>
      <c r="M765" s="306">
        <f t="shared" ca="1" si="335"/>
        <v>-1.4833346132554384</v>
      </c>
      <c r="N765" s="304">
        <f t="shared" ca="1" si="336"/>
        <v>-84.988812945206831</v>
      </c>
      <c r="P765" s="310">
        <f t="shared" ca="1" si="337"/>
        <v>23</v>
      </c>
      <c r="Q765" s="304">
        <f t="shared" ca="1" si="338"/>
        <v>0</v>
      </c>
      <c r="R765" s="306">
        <f t="shared" ca="1" si="339"/>
        <v>0</v>
      </c>
      <c r="S765" s="307">
        <f t="shared" ca="1" si="340"/>
        <v>5.083000000000002</v>
      </c>
      <c r="T765" s="304">
        <f t="shared" ca="1" si="320"/>
        <v>49.86423000000002</v>
      </c>
      <c r="U765" s="311">
        <f t="shared" ca="1" si="321"/>
        <v>0</v>
      </c>
      <c r="V765" s="306">
        <f t="shared" ca="1" si="322"/>
        <v>1.2257634134384556</v>
      </c>
      <c r="W765" s="304">
        <f t="shared" ca="1" si="323"/>
        <v>42.934807082418033</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1.3257866901708724</v>
      </c>
      <c r="AH765" s="304">
        <f t="shared" ca="1" si="347"/>
        <v>-8.4467154851980109</v>
      </c>
    </row>
    <row r="766" spans="1:34" x14ac:dyDescent="0.2">
      <c r="A766" s="347">
        <f t="shared" ca="1" si="325"/>
        <v>1E-4</v>
      </c>
      <c r="B766" s="304">
        <f t="shared" ca="1" si="326"/>
        <v>33.538300000001456</v>
      </c>
      <c r="D766" s="306">
        <f t="shared" ca="1" si="327"/>
        <v>-0.73782531791560568</v>
      </c>
      <c r="E766" s="307">
        <f t="shared" ca="1" si="328"/>
        <v>-1.3955408750993765</v>
      </c>
      <c r="F766" s="304">
        <f t="shared" ca="1" si="329"/>
        <v>1.578581810939933</v>
      </c>
      <c r="G766" s="306">
        <f t="shared" ca="1" si="330"/>
        <v>9.3295441531021872</v>
      </c>
      <c r="H766" s="307">
        <f t="shared" ca="1" si="331"/>
        <v>-106.39888579406313</v>
      </c>
      <c r="I766" s="304">
        <f t="shared" ca="1" si="332"/>
        <v>106.80713128027909</v>
      </c>
      <c r="J766" s="306">
        <f t="shared" ca="1" si="333"/>
        <v>737.71243752511418</v>
      </c>
      <c r="K766" s="307">
        <f t="shared" ca="1" si="334"/>
        <v>-6.2406450650459719</v>
      </c>
      <c r="L766" s="304">
        <f t="shared" ca="1" si="319"/>
        <v>737.73883328049999</v>
      </c>
      <c r="M766" s="306">
        <f t="shared" ca="1" si="335"/>
        <v>-1.4833354155482561</v>
      </c>
      <c r="N766" s="304">
        <f t="shared" ca="1" si="336"/>
        <v>-84.988858913199223</v>
      </c>
      <c r="P766" s="310">
        <f t="shared" ca="1" si="337"/>
        <v>23</v>
      </c>
      <c r="Q766" s="304">
        <f t="shared" ca="1" si="338"/>
        <v>0</v>
      </c>
      <c r="R766" s="306">
        <f t="shared" ca="1" si="339"/>
        <v>0</v>
      </c>
      <c r="S766" s="307">
        <f t="shared" ca="1" si="340"/>
        <v>5.083000000000002</v>
      </c>
      <c r="T766" s="304">
        <f t="shared" ca="1" si="320"/>
        <v>49.86423000000002</v>
      </c>
      <c r="U766" s="311">
        <f t="shared" ca="1" si="321"/>
        <v>0</v>
      </c>
      <c r="V766" s="306">
        <f t="shared" ca="1" si="322"/>
        <v>1.2257647176370354</v>
      </c>
      <c r="W766" s="304">
        <f t="shared" ca="1" si="323"/>
        <v>42.934959351689066</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1.3257574207246421</v>
      </c>
      <c r="AH766" s="304">
        <f t="shared" ca="1" si="347"/>
        <v>-8.446745442144012</v>
      </c>
    </row>
    <row r="767" spans="1:34" x14ac:dyDescent="0.2">
      <c r="A767" s="347">
        <f t="shared" ca="1" si="325"/>
        <v>1E-4</v>
      </c>
      <c r="B767" s="304">
        <f t="shared" ca="1" si="326"/>
        <v>33.538400000001459</v>
      </c>
      <c r="D767" s="306">
        <f t="shared" ca="1" si="327"/>
        <v>-0.73782118374559691</v>
      </c>
      <c r="E767" s="307">
        <f t="shared" ca="1" si="328"/>
        <v>-1.3955104410771302</v>
      </c>
      <c r="F767" s="304">
        <f t="shared" ca="1" si="329"/>
        <v>1.5785529735612422</v>
      </c>
      <c r="G767" s="306">
        <f t="shared" ca="1" si="330"/>
        <v>9.3294703709838132</v>
      </c>
      <c r="H767" s="307">
        <f t="shared" ca="1" si="331"/>
        <v>-106.39902534510725</v>
      </c>
      <c r="I767" s="304">
        <f t="shared" ca="1" si="332"/>
        <v>106.80726385312863</v>
      </c>
      <c r="J767" s="306">
        <f t="shared" ca="1" si="333"/>
        <v>737.71243752511418</v>
      </c>
      <c r="K767" s="307">
        <f t="shared" ca="1" si="334"/>
        <v>-6.2512849606029306</v>
      </c>
      <c r="L767" s="304">
        <f t="shared" ca="1" si="319"/>
        <v>737.73892336171616</v>
      </c>
      <c r="M767" s="306">
        <f t="shared" ca="1" si="335"/>
        <v>-1.4833362178327372</v>
      </c>
      <c r="N767" s="304">
        <f t="shared" ca="1" si="336"/>
        <v>-84.98890488071396</v>
      </c>
      <c r="P767" s="310">
        <f t="shared" ca="1" si="337"/>
        <v>23</v>
      </c>
      <c r="Q767" s="304">
        <f t="shared" ca="1" si="338"/>
        <v>0</v>
      </c>
      <c r="R767" s="306">
        <f t="shared" ca="1" si="339"/>
        <v>0</v>
      </c>
      <c r="S767" s="307">
        <f t="shared" ca="1" si="340"/>
        <v>5.083000000000002</v>
      </c>
      <c r="T767" s="304">
        <f t="shared" ca="1" si="320"/>
        <v>49.86423000000002</v>
      </c>
      <c r="U767" s="311">
        <f t="shared" ca="1" si="321"/>
        <v>0</v>
      </c>
      <c r="V767" s="306">
        <f t="shared" ca="1" si="322"/>
        <v>1.2257660218387141</v>
      </c>
      <c r="W767" s="304">
        <f t="shared" ca="1" si="323"/>
        <v>42.935111619074611</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1.3257281516359214</v>
      </c>
      <c r="AH767" s="304">
        <f t="shared" ca="1" si="347"/>
        <v>-8.4467753987190726</v>
      </c>
    </row>
    <row r="768" spans="1:34" x14ac:dyDescent="0.2">
      <c r="A768" s="347">
        <f t="shared" ca="1" si="325"/>
        <v>1E-4</v>
      </c>
      <c r="B768" s="304">
        <f t="shared" ca="1" si="326"/>
        <v>33.538500000001463</v>
      </c>
      <c r="D768" s="306">
        <f t="shared" ca="1" si="327"/>
        <v>-0.73781704956497707</v>
      </c>
      <c r="E768" s="307">
        <f t="shared" ca="1" si="328"/>
        <v>-1.3954800074317752</v>
      </c>
      <c r="F768" s="304">
        <f t="shared" ca="1" si="329"/>
        <v>1.5785241365815588</v>
      </c>
      <c r="G768" s="306">
        <f t="shared" ca="1" si="330"/>
        <v>9.329396589278856</v>
      </c>
      <c r="H768" s="307">
        <f t="shared" ca="1" si="331"/>
        <v>-106.39916489310799</v>
      </c>
      <c r="I768" s="304">
        <f t="shared" ca="1" si="332"/>
        <v>106.8073964230513</v>
      </c>
      <c r="J768" s="306">
        <f t="shared" ca="1" si="333"/>
        <v>737.71243752511418</v>
      </c>
      <c r="K768" s="307">
        <f t="shared" ca="1" si="334"/>
        <v>-6.2619248701148411</v>
      </c>
      <c r="L768" s="304">
        <f t="shared" ca="1" si="319"/>
        <v>737.73901359649153</v>
      </c>
      <c r="M768" s="306">
        <f t="shared" ca="1" si="335"/>
        <v>-1.483337020108882</v>
      </c>
      <c r="N768" s="304">
        <f t="shared" ca="1" si="336"/>
        <v>-84.98895084775107</v>
      </c>
      <c r="P768" s="310">
        <f t="shared" ca="1" si="337"/>
        <v>23</v>
      </c>
      <c r="Q768" s="304">
        <f t="shared" ca="1" si="338"/>
        <v>0</v>
      </c>
      <c r="R768" s="306">
        <f t="shared" ca="1" si="339"/>
        <v>0</v>
      </c>
      <c r="S768" s="307">
        <f t="shared" ca="1" si="340"/>
        <v>5.083000000000002</v>
      </c>
      <c r="T768" s="304">
        <f t="shared" ca="1" si="320"/>
        <v>49.86423000000002</v>
      </c>
      <c r="U768" s="311">
        <f t="shared" ca="1" si="321"/>
        <v>0</v>
      </c>
      <c r="V768" s="306">
        <f t="shared" ca="1" si="322"/>
        <v>1.2257673260434911</v>
      </c>
      <c r="W768" s="304">
        <f t="shared" ca="1" si="323"/>
        <v>42.93526388457466</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1.3256988829047032</v>
      </c>
      <c r="AH768" s="304">
        <f t="shared" ca="1" si="347"/>
        <v>-8.4468053549231943</v>
      </c>
    </row>
    <row r="769" spans="1:34" x14ac:dyDescent="0.2">
      <c r="A769" s="347">
        <f t="shared" ca="1" si="325"/>
        <v>1E-4</v>
      </c>
      <c r="B769" s="304">
        <f t="shared" ca="1" si="326"/>
        <v>33.538600000001466</v>
      </c>
      <c r="D769" s="306">
        <f t="shared" ca="1" si="327"/>
        <v>-0.73781291537374383</v>
      </c>
      <c r="E769" s="307">
        <f t="shared" ca="1" si="328"/>
        <v>-1.3954495741633099</v>
      </c>
      <c r="F769" s="304">
        <f t="shared" ca="1" si="329"/>
        <v>1.5784953000008795</v>
      </c>
      <c r="G769" s="306">
        <f t="shared" ca="1" si="330"/>
        <v>9.3293228079873192</v>
      </c>
      <c r="H769" s="307">
        <f t="shared" ca="1" si="331"/>
        <v>-106.39930443806541</v>
      </c>
      <c r="I769" s="304">
        <f t="shared" ca="1" si="332"/>
        <v>106.80752899004713</v>
      </c>
      <c r="J769" s="306">
        <f t="shared" ca="1" si="333"/>
        <v>737.71243752511418</v>
      </c>
      <c r="K769" s="307">
        <f t="shared" ca="1" si="334"/>
        <v>-6.2725647935813997</v>
      </c>
      <c r="L769" s="304">
        <f t="shared" ca="1" si="319"/>
        <v>737.73910398482678</v>
      </c>
      <c r="M769" s="306">
        <f t="shared" ca="1" si="335"/>
        <v>-1.4833378223766904</v>
      </c>
      <c r="N769" s="304">
        <f t="shared" ca="1" si="336"/>
        <v>-84.988996814310525</v>
      </c>
      <c r="P769" s="310">
        <f t="shared" ca="1" si="337"/>
        <v>23</v>
      </c>
      <c r="Q769" s="304">
        <f t="shared" ca="1" si="338"/>
        <v>0</v>
      </c>
      <c r="R769" s="306">
        <f t="shared" ca="1" si="339"/>
        <v>0</v>
      </c>
      <c r="S769" s="307">
        <f t="shared" ca="1" si="340"/>
        <v>5.083000000000002</v>
      </c>
      <c r="T769" s="304">
        <f t="shared" ca="1" si="320"/>
        <v>49.86423000000002</v>
      </c>
      <c r="U769" s="311">
        <f t="shared" ca="1" si="321"/>
        <v>0</v>
      </c>
      <c r="V769" s="306">
        <f t="shared" ca="1" si="322"/>
        <v>1.2257686302513664</v>
      </c>
      <c r="W769" s="304">
        <f t="shared" ca="1" si="323"/>
        <v>42.935416148189212</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1.3256696145309963</v>
      </c>
      <c r="AH769" s="304">
        <f t="shared" ca="1" si="347"/>
        <v>-8.4468353107563736</v>
      </c>
    </row>
    <row r="770" spans="1:34" x14ac:dyDescent="0.2">
      <c r="A770" s="347">
        <f t="shared" ca="1" si="325"/>
        <v>1E-4</v>
      </c>
      <c r="B770" s="304">
        <f t="shared" ca="1" si="326"/>
        <v>33.538700000001469</v>
      </c>
      <c r="D770" s="306">
        <f t="shared" ca="1" si="327"/>
        <v>-0.73780878117190063</v>
      </c>
      <c r="E770" s="307">
        <f t="shared" ca="1" si="328"/>
        <v>-1.3954191412717396</v>
      </c>
      <c r="F770" s="304">
        <f t="shared" ca="1" si="329"/>
        <v>1.5784664638192112</v>
      </c>
      <c r="G770" s="306">
        <f t="shared" ca="1" si="330"/>
        <v>9.3292490271092028</v>
      </c>
      <c r="H770" s="307">
        <f t="shared" ca="1" si="331"/>
        <v>-106.39944397997954</v>
      </c>
      <c r="I770" s="304">
        <f t="shared" ca="1" si="332"/>
        <v>106.80766155411615</v>
      </c>
      <c r="J770" s="306">
        <f t="shared" ca="1" si="333"/>
        <v>737.71243752511418</v>
      </c>
      <c r="K770" s="307">
        <f t="shared" ca="1" si="334"/>
        <v>-6.2832047310023018</v>
      </c>
      <c r="L770" s="304">
        <f t="shared" ca="1" si="319"/>
        <v>737.73919452672237</v>
      </c>
      <c r="M770" s="306">
        <f t="shared" ca="1" si="335"/>
        <v>-1.4833386246361626</v>
      </c>
      <c r="N770" s="304">
        <f t="shared" ca="1" si="336"/>
        <v>-84.989042780392353</v>
      </c>
      <c r="P770" s="310">
        <f t="shared" ca="1" si="337"/>
        <v>23</v>
      </c>
      <c r="Q770" s="304">
        <f t="shared" ca="1" si="338"/>
        <v>0</v>
      </c>
      <c r="R770" s="306">
        <f t="shared" ca="1" si="339"/>
        <v>0</v>
      </c>
      <c r="S770" s="307">
        <f t="shared" ca="1" si="340"/>
        <v>5.083000000000002</v>
      </c>
      <c r="T770" s="304">
        <f t="shared" ca="1" si="320"/>
        <v>49.86423000000002</v>
      </c>
      <c r="U770" s="311">
        <f t="shared" ca="1" si="321"/>
        <v>0</v>
      </c>
      <c r="V770" s="306">
        <f t="shared" ca="1" si="322"/>
        <v>1.2257699344623409</v>
      </c>
      <c r="W770" s="304">
        <f t="shared" ca="1" si="323"/>
        <v>42.935568409918318</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1.3256403465147972</v>
      </c>
      <c r="AH770" s="304">
        <f t="shared" ca="1" si="347"/>
        <v>-8.4468652662186106</v>
      </c>
    </row>
    <row r="771" spans="1:34" x14ac:dyDescent="0.2">
      <c r="A771" s="347">
        <f t="shared" ca="1" si="325"/>
        <v>1E-4</v>
      </c>
      <c r="B771" s="304">
        <f t="shared" ca="1" si="326"/>
        <v>33.538800000001473</v>
      </c>
      <c r="D771" s="306">
        <f t="shared" ca="1" si="327"/>
        <v>-0.73780464695944814</v>
      </c>
      <c r="E771" s="307">
        <f t="shared" ca="1" si="328"/>
        <v>-1.3953887087570518</v>
      </c>
      <c r="F771" s="304">
        <f t="shared" ca="1" si="329"/>
        <v>1.5784376280365431</v>
      </c>
      <c r="G771" s="306">
        <f t="shared" ca="1" si="330"/>
        <v>9.3291752466445068</v>
      </c>
      <c r="H771" s="307">
        <f t="shared" ca="1" si="331"/>
        <v>-106.39958351885041</v>
      </c>
      <c r="I771" s="304">
        <f t="shared" ca="1" si="332"/>
        <v>106.8077941152584</v>
      </c>
      <c r="J771" s="306">
        <f t="shared" ca="1" si="333"/>
        <v>737.71243752511418</v>
      </c>
      <c r="K771" s="307">
        <f t="shared" ca="1" si="334"/>
        <v>-6.2938446823772436</v>
      </c>
      <c r="L771" s="304">
        <f t="shared" ca="1" si="319"/>
        <v>737.73928522217886</v>
      </c>
      <c r="M771" s="306">
        <f t="shared" ca="1" si="335"/>
        <v>-1.4833394268872988</v>
      </c>
      <c r="N771" s="304">
        <f t="shared" ca="1" si="336"/>
        <v>-84.989088745996568</v>
      </c>
      <c r="P771" s="310">
        <f t="shared" ca="1" si="337"/>
        <v>23</v>
      </c>
      <c r="Q771" s="304">
        <f t="shared" ca="1" si="338"/>
        <v>0</v>
      </c>
      <c r="R771" s="306">
        <f t="shared" ca="1" si="339"/>
        <v>0</v>
      </c>
      <c r="S771" s="307">
        <f t="shared" ca="1" si="340"/>
        <v>5.083000000000002</v>
      </c>
      <c r="T771" s="304">
        <f t="shared" ca="1" si="320"/>
        <v>49.86423000000002</v>
      </c>
      <c r="U771" s="311">
        <f t="shared" ca="1" si="321"/>
        <v>0</v>
      </c>
      <c r="V771" s="306">
        <f t="shared" ca="1" si="322"/>
        <v>1.2257712386764132</v>
      </c>
      <c r="W771" s="304">
        <f t="shared" ca="1" si="323"/>
        <v>42.935720669761942</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1.3256110788560971</v>
      </c>
      <c r="AH771" s="304">
        <f t="shared" ca="1" si="347"/>
        <v>-8.4468952213099158</v>
      </c>
    </row>
    <row r="772" spans="1:34" x14ac:dyDescent="0.2">
      <c r="A772" s="347">
        <f t="shared" ca="1" si="325"/>
        <v>1E-4</v>
      </c>
      <c r="B772" s="304">
        <f t="shared" ca="1" si="326"/>
        <v>33.538900000001476</v>
      </c>
      <c r="D772" s="306">
        <f t="shared" ca="1" si="327"/>
        <v>-0.73780051273638569</v>
      </c>
      <c r="E772" s="307">
        <f t="shared" ca="1" si="328"/>
        <v>-1.3953582766192518</v>
      </c>
      <c r="F772" s="304">
        <f t="shared" ca="1" si="329"/>
        <v>1.57840879265288</v>
      </c>
      <c r="G772" s="306">
        <f t="shared" ca="1" si="330"/>
        <v>9.329101466593233</v>
      </c>
      <c r="H772" s="307">
        <f t="shared" ca="1" si="331"/>
        <v>-106.39972305467806</v>
      </c>
      <c r="I772" s="304">
        <f t="shared" ca="1" si="332"/>
        <v>106.80792667347393</v>
      </c>
      <c r="J772" s="306">
        <f t="shared" ca="1" si="333"/>
        <v>737.71243752511418</v>
      </c>
      <c r="K772" s="307">
        <f t="shared" ca="1" si="334"/>
        <v>-6.3044846477059204</v>
      </c>
      <c r="L772" s="304">
        <f t="shared" ref="L772:L835" ca="1" si="348">SQRT(pos_x^2+pos_z^2)</f>
        <v>737.73937607119672</v>
      </c>
      <c r="M772" s="306">
        <f t="shared" ca="1" si="335"/>
        <v>-1.483340229130099</v>
      </c>
      <c r="N772" s="304">
        <f t="shared" ca="1" si="336"/>
        <v>-84.989134711123171</v>
      </c>
      <c r="P772" s="310">
        <f t="shared" ca="1" si="337"/>
        <v>23</v>
      </c>
      <c r="Q772" s="304">
        <f t="shared" ca="1" si="338"/>
        <v>0</v>
      </c>
      <c r="R772" s="306">
        <f t="shared" ca="1" si="339"/>
        <v>0</v>
      </c>
      <c r="S772" s="307">
        <f t="shared" ca="1" si="340"/>
        <v>5.083000000000002</v>
      </c>
      <c r="T772" s="304">
        <f t="shared" ref="T772:T835" ca="1" si="349">m*g</f>
        <v>49.86423000000002</v>
      </c>
      <c r="U772" s="311">
        <f t="shared" ref="U772:U835" ca="1" si="350">IF(pos_xz&lt;L_rampe,Poids*COS(Beta),0)</f>
        <v>0</v>
      </c>
      <c r="V772" s="306">
        <f t="shared" ref="V772:V835" ca="1" si="351">Rho_moyen*(20000-Alt_rampe-pos_z)/(20000+Alt_rampe+pos_z)</f>
        <v>1.2257725428935846</v>
      </c>
      <c r="W772" s="304">
        <f t="shared" ref="W772:W835" ca="1" si="352">1/2*Rho*Sref*Cx*vit_xz^2</f>
        <v>42.935872927720148</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1.325581811554903</v>
      </c>
      <c r="AH772" s="304">
        <f t="shared" ca="1" si="347"/>
        <v>-8.4469251760302821</v>
      </c>
    </row>
    <row r="773" spans="1:34" x14ac:dyDescent="0.2">
      <c r="A773" s="347">
        <f t="shared" ref="A773:A836" ca="1" si="354">IF(B772+0.01&lt;=T_ini+ROUNDUP(Temps_fin_propu,0), 0.01, IF(K772&gt;0, 0.1, 0.0001))</f>
        <v>1E-4</v>
      </c>
      <c r="B773" s="304">
        <f t="shared" ref="B773:B836" ca="1" si="355">B772+pas</f>
        <v>33.539000000001479</v>
      </c>
      <c r="D773" s="306">
        <f t="shared" ref="D773:D836" ca="1" si="356">IF(AND(L772&lt;L_rampe,Poussee&lt;Poids*SIN(M772)),0,(-W772+Poussee)/m*COS(M772)-U772/m*SIN(M772))</f>
        <v>-0.73779637850271584</v>
      </c>
      <c r="E773" s="307">
        <f t="shared" ref="E773:E836" ca="1" si="357">IF(AND(L772&lt;L_rampe,Poussee&lt;Poids*SIN(M772)),0,(-W772+Poussee)/m*SIN(M772)+U772/m*COS(M772)-Poids/m)</f>
        <v>-1.3953278448583291</v>
      </c>
      <c r="F773" s="304">
        <f t="shared" ref="F773:F836" ca="1" si="358">SQRT(acc_x^2+acc_z^2)</f>
        <v>1.5783799576682136</v>
      </c>
      <c r="G773" s="306">
        <f t="shared" ref="G773:G836" ca="1" si="359">G772+acc_x*pas</f>
        <v>9.3290276869553832</v>
      </c>
      <c r="H773" s="307">
        <f t="shared" ref="H773:H836" ca="1" si="360">H772+acc_z*pas</f>
        <v>-106.39986258746255</v>
      </c>
      <c r="I773" s="304">
        <f t="shared" ref="I773:I836" ca="1" si="361">SQRT(vit_x^2+vit_z^2)</f>
        <v>106.80805922876276</v>
      </c>
      <c r="J773" s="306">
        <f t="shared" ref="J773:J836" ca="1" si="362">J772+0.5*(vit_x+G772)*pas*(K772&gt;=0)</f>
        <v>737.71243752511418</v>
      </c>
      <c r="K773" s="307">
        <f t="shared" ref="K773:K836" ca="1" si="363">K772+0.5*(vit_z+H772)*pas</f>
        <v>-6.3151246269880277</v>
      </c>
      <c r="L773" s="304">
        <f t="shared" ca="1" si="348"/>
        <v>737.73946707377661</v>
      </c>
      <c r="M773" s="306">
        <f t="shared" ref="M773:M836" ca="1" si="364">IF(AND(L772&gt;L_rampe,G773&gt;0),ATAN2(G773,H773),$M$4)</f>
        <v>-1.4833410313645634</v>
      </c>
      <c r="N773" s="304">
        <f t="shared" ref="N773:N836" ca="1" si="365">DEGREES(Beta)</f>
        <v>-84.989180675772161</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5.083000000000002</v>
      </c>
      <c r="T773" s="304">
        <f t="shared" ca="1" si="349"/>
        <v>49.86423000000002</v>
      </c>
      <c r="U773" s="311">
        <f t="shared" ca="1" si="350"/>
        <v>0</v>
      </c>
      <c r="V773" s="306">
        <f t="shared" ca="1" si="351"/>
        <v>1.2257738471138544</v>
      </c>
      <c r="W773" s="304">
        <f t="shared" ca="1" si="352"/>
        <v>42.936025183792935</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1.3255525446112024</v>
      </c>
      <c r="AH773" s="304">
        <f t="shared" ref="AH773:AH836" ca="1" si="376">IF(AND(L772&lt;L_rampe,Poussee&lt;Poids*SIN(M772)), g*SIN(M772), (-W772+Poussee)/m)</f>
        <v>-8.4469551303797221</v>
      </c>
    </row>
    <row r="774" spans="1:34" x14ac:dyDescent="0.2">
      <c r="A774" s="347">
        <f t="shared" ca="1" si="354"/>
        <v>1E-4</v>
      </c>
      <c r="B774" s="304">
        <f t="shared" ca="1" si="355"/>
        <v>33.539100000001483</v>
      </c>
      <c r="D774" s="306">
        <f t="shared" ca="1" si="356"/>
        <v>-0.73779224425843859</v>
      </c>
      <c r="E774" s="307">
        <f t="shared" ca="1" si="357"/>
        <v>-1.3952974134742817</v>
      </c>
      <c r="F774" s="304">
        <f t="shared" ca="1" si="358"/>
        <v>1.5783511230825429</v>
      </c>
      <c r="G774" s="306">
        <f t="shared" ca="1" si="359"/>
        <v>9.3289539077309573</v>
      </c>
      <c r="H774" s="307">
        <f t="shared" ca="1" si="360"/>
        <v>-106.4000021172039</v>
      </c>
      <c r="I774" s="304">
        <f t="shared" ca="1" si="361"/>
        <v>106.80819178112493</v>
      </c>
      <c r="J774" s="306">
        <f t="shared" ca="1" si="362"/>
        <v>737.71243752511418</v>
      </c>
      <c r="K774" s="307">
        <f t="shared" ca="1" si="363"/>
        <v>-6.3257646202232607</v>
      </c>
      <c r="L774" s="304">
        <f t="shared" ca="1" si="348"/>
        <v>737.73955822991888</v>
      </c>
      <c r="M774" s="306">
        <f t="shared" ca="1" si="364"/>
        <v>-1.483341833590692</v>
      </c>
      <c r="N774" s="304">
        <f t="shared" ca="1" si="365"/>
        <v>-84.989226639943539</v>
      </c>
      <c r="P774" s="310">
        <f t="shared" ca="1" si="366"/>
        <v>23</v>
      </c>
      <c r="Q774" s="304">
        <f t="shared" ca="1" si="367"/>
        <v>0</v>
      </c>
      <c r="R774" s="306">
        <f t="shared" ca="1" si="368"/>
        <v>0</v>
      </c>
      <c r="S774" s="307">
        <f t="shared" ca="1" si="369"/>
        <v>5.083000000000002</v>
      </c>
      <c r="T774" s="304">
        <f t="shared" ca="1" si="349"/>
        <v>49.86423000000002</v>
      </c>
      <c r="U774" s="311">
        <f t="shared" ca="1" si="350"/>
        <v>0</v>
      </c>
      <c r="V774" s="306">
        <f t="shared" ca="1" si="351"/>
        <v>1.2257751513372226</v>
      </c>
      <c r="W774" s="304">
        <f t="shared" ca="1" si="352"/>
        <v>42.936177437980298</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1.3255232780249937</v>
      </c>
      <c r="AH774" s="304">
        <f t="shared" ca="1" si="376"/>
        <v>-8.4469850843582375</v>
      </c>
    </row>
    <row r="775" spans="1:34" x14ac:dyDescent="0.2">
      <c r="A775" s="347">
        <f t="shared" ca="1" si="354"/>
        <v>1E-4</v>
      </c>
      <c r="B775" s="304">
        <f t="shared" ca="1" si="355"/>
        <v>33.539200000001486</v>
      </c>
      <c r="D775" s="306">
        <f t="shared" ca="1" si="356"/>
        <v>-0.73778811000355526</v>
      </c>
      <c r="E775" s="307">
        <f t="shared" ca="1" si="357"/>
        <v>-1.3952669824671133</v>
      </c>
      <c r="F775" s="304">
        <f t="shared" ca="1" si="358"/>
        <v>1.5783222888958712</v>
      </c>
      <c r="G775" s="306">
        <f t="shared" ca="1" si="359"/>
        <v>9.3288801289199572</v>
      </c>
      <c r="H775" s="307">
        <f t="shared" ca="1" si="360"/>
        <v>-106.40014164390215</v>
      </c>
      <c r="I775" s="304">
        <f t="shared" ca="1" si="361"/>
        <v>106.80832433056048</v>
      </c>
      <c r="J775" s="306">
        <f t="shared" ca="1" si="362"/>
        <v>737.71243752511418</v>
      </c>
      <c r="K775" s="307">
        <f t="shared" ca="1" si="363"/>
        <v>-6.3364046274113157</v>
      </c>
      <c r="L775" s="304">
        <f t="shared" ca="1" si="348"/>
        <v>737.73964953962434</v>
      </c>
      <c r="M775" s="306">
        <f t="shared" ca="1" si="364"/>
        <v>-1.4833426358084851</v>
      </c>
      <c r="N775" s="304">
        <f t="shared" ca="1" si="365"/>
        <v>-84.989272603637332</v>
      </c>
      <c r="P775" s="310">
        <f t="shared" ca="1" si="366"/>
        <v>23</v>
      </c>
      <c r="Q775" s="304">
        <f t="shared" ca="1" si="367"/>
        <v>0</v>
      </c>
      <c r="R775" s="306">
        <f t="shared" ca="1" si="368"/>
        <v>0</v>
      </c>
      <c r="S775" s="307">
        <f t="shared" ca="1" si="369"/>
        <v>5.083000000000002</v>
      </c>
      <c r="T775" s="304">
        <f t="shared" ca="1" si="349"/>
        <v>49.86423000000002</v>
      </c>
      <c r="U775" s="311">
        <f t="shared" ca="1" si="350"/>
        <v>0</v>
      </c>
      <c r="V775" s="306">
        <f t="shared" ca="1" si="351"/>
        <v>1.2257764555636892</v>
      </c>
      <c r="W775" s="304">
        <f t="shared" ca="1" si="352"/>
        <v>42.936329690282264</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1.3254940117962857</v>
      </c>
      <c r="AH775" s="304">
        <f t="shared" ca="1" si="376"/>
        <v>-8.4470150379658229</v>
      </c>
    </row>
    <row r="776" spans="1:34" x14ac:dyDescent="0.2">
      <c r="A776" s="347">
        <f t="shared" ca="1" si="354"/>
        <v>1E-4</v>
      </c>
      <c r="B776" s="304">
        <f t="shared" ca="1" si="355"/>
        <v>33.539300000001489</v>
      </c>
      <c r="D776" s="306">
        <f t="shared" ca="1" si="356"/>
        <v>-0.73778397573806631</v>
      </c>
      <c r="E776" s="307">
        <f t="shared" ca="1" si="357"/>
        <v>-1.3952365518368151</v>
      </c>
      <c r="F776" s="304">
        <f t="shared" ca="1" si="358"/>
        <v>1.5782934551081915</v>
      </c>
      <c r="G776" s="306">
        <f t="shared" ca="1" si="359"/>
        <v>9.3288063505223828</v>
      </c>
      <c r="H776" s="307">
        <f t="shared" ca="1" si="360"/>
        <v>-106.40028116755732</v>
      </c>
      <c r="I776" s="304">
        <f t="shared" ca="1" si="361"/>
        <v>106.80845687706943</v>
      </c>
      <c r="J776" s="306">
        <f t="shared" ca="1" si="362"/>
        <v>737.71243752511418</v>
      </c>
      <c r="K776" s="307">
        <f t="shared" ca="1" si="363"/>
        <v>-6.347044648551889</v>
      </c>
      <c r="L776" s="304">
        <f t="shared" ca="1" si="348"/>
        <v>737.73974100289342</v>
      </c>
      <c r="M776" s="306">
        <f t="shared" ca="1" si="364"/>
        <v>-1.4833434380179427</v>
      </c>
      <c r="N776" s="304">
        <f t="shared" ca="1" si="365"/>
        <v>-84.989318566853541</v>
      </c>
      <c r="P776" s="310">
        <f t="shared" ca="1" si="366"/>
        <v>23</v>
      </c>
      <c r="Q776" s="304">
        <f t="shared" ca="1" si="367"/>
        <v>0</v>
      </c>
      <c r="R776" s="306">
        <f t="shared" ca="1" si="368"/>
        <v>0</v>
      </c>
      <c r="S776" s="307">
        <f t="shared" ca="1" si="369"/>
        <v>5.083000000000002</v>
      </c>
      <c r="T776" s="304">
        <f t="shared" ca="1" si="349"/>
        <v>49.86423000000002</v>
      </c>
      <c r="U776" s="311">
        <f t="shared" ca="1" si="350"/>
        <v>0</v>
      </c>
      <c r="V776" s="306">
        <f t="shared" ca="1" si="351"/>
        <v>1.2257777597932544</v>
      </c>
      <c r="W776" s="304">
        <f t="shared" ca="1" si="352"/>
        <v>42.936481940698833</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1.3254647459250641</v>
      </c>
      <c r="AH776" s="304">
        <f t="shared" ca="1" si="376"/>
        <v>-8.447044991202489</v>
      </c>
    </row>
    <row r="777" spans="1:34" x14ac:dyDescent="0.2">
      <c r="A777" s="347">
        <f t="shared" ca="1" si="354"/>
        <v>1E-4</v>
      </c>
      <c r="B777" s="304">
        <f t="shared" ca="1" si="355"/>
        <v>33.539400000001493</v>
      </c>
      <c r="D777" s="306">
        <f t="shared" ca="1" si="356"/>
        <v>-0.73777984146197317</v>
      </c>
      <c r="E777" s="307">
        <f t="shared" ca="1" si="357"/>
        <v>-1.3952061215833922</v>
      </c>
      <c r="F777" s="304">
        <f t="shared" ca="1" si="358"/>
        <v>1.5782646217195093</v>
      </c>
      <c r="G777" s="306">
        <f t="shared" ca="1" si="359"/>
        <v>9.328732572538236</v>
      </c>
      <c r="H777" s="307">
        <f t="shared" ca="1" si="360"/>
        <v>-106.40042068816948</v>
      </c>
      <c r="I777" s="304">
        <f t="shared" ca="1" si="361"/>
        <v>106.80858942065184</v>
      </c>
      <c r="J777" s="306">
        <f t="shared" ca="1" si="362"/>
        <v>737.71243752511418</v>
      </c>
      <c r="K777" s="307">
        <f t="shared" ca="1" si="363"/>
        <v>-6.357684683644675</v>
      </c>
      <c r="L777" s="304">
        <f t="shared" ca="1" si="348"/>
        <v>737.73983261972649</v>
      </c>
      <c r="M777" s="306">
        <f t="shared" ca="1" si="364"/>
        <v>-1.4833442402190651</v>
      </c>
      <c r="N777" s="304">
        <f t="shared" ca="1" si="365"/>
        <v>-84.989364529592166</v>
      </c>
      <c r="P777" s="310">
        <f t="shared" ca="1" si="366"/>
        <v>23</v>
      </c>
      <c r="Q777" s="304">
        <f t="shared" ca="1" si="367"/>
        <v>0</v>
      </c>
      <c r="R777" s="306">
        <f t="shared" ca="1" si="368"/>
        <v>0</v>
      </c>
      <c r="S777" s="307">
        <f t="shared" ca="1" si="369"/>
        <v>5.083000000000002</v>
      </c>
      <c r="T777" s="304">
        <f t="shared" ca="1" si="349"/>
        <v>49.86423000000002</v>
      </c>
      <c r="U777" s="311">
        <f t="shared" ca="1" si="350"/>
        <v>0</v>
      </c>
      <c r="V777" s="306">
        <f t="shared" ca="1" si="351"/>
        <v>1.2257790640259179</v>
      </c>
      <c r="W777" s="304">
        <f t="shared" ca="1" si="352"/>
        <v>42.936634189230034</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1.3254354804113362</v>
      </c>
      <c r="AH777" s="304">
        <f t="shared" ca="1" si="376"/>
        <v>-8.4470749440682305</v>
      </c>
    </row>
    <row r="778" spans="1:34" x14ac:dyDescent="0.2">
      <c r="A778" s="347">
        <f t="shared" ca="1" si="354"/>
        <v>1E-4</v>
      </c>
      <c r="B778" s="304">
        <f t="shared" ca="1" si="355"/>
        <v>33.539500000001496</v>
      </c>
      <c r="D778" s="306">
        <f t="shared" ca="1" si="356"/>
        <v>-0.7377757071752743</v>
      </c>
      <c r="E778" s="307">
        <f t="shared" ca="1" si="357"/>
        <v>-1.3951756917068323</v>
      </c>
      <c r="F778" s="304">
        <f t="shared" ca="1" si="358"/>
        <v>1.5782357887298126</v>
      </c>
      <c r="G778" s="306">
        <f t="shared" ca="1" si="359"/>
        <v>9.3286587949675184</v>
      </c>
      <c r="H778" s="307">
        <f t="shared" ca="1" si="360"/>
        <v>-106.40056020573864</v>
      </c>
      <c r="I778" s="304">
        <f t="shared" ca="1" si="361"/>
        <v>106.80872196130771</v>
      </c>
      <c r="J778" s="306">
        <f t="shared" ca="1" si="362"/>
        <v>737.71243752511418</v>
      </c>
      <c r="K778" s="307">
        <f t="shared" ca="1" si="363"/>
        <v>-6.3683247326893708</v>
      </c>
      <c r="L778" s="304">
        <f t="shared" ca="1" si="348"/>
        <v>737.73992439012432</v>
      </c>
      <c r="M778" s="306">
        <f t="shared" ca="1" si="364"/>
        <v>-1.4833450424118519</v>
      </c>
      <c r="N778" s="304">
        <f t="shared" ca="1" si="365"/>
        <v>-84.989410491853221</v>
      </c>
      <c r="P778" s="310">
        <f t="shared" ca="1" si="366"/>
        <v>23</v>
      </c>
      <c r="Q778" s="304">
        <f t="shared" ca="1" si="367"/>
        <v>0</v>
      </c>
      <c r="R778" s="306">
        <f t="shared" ca="1" si="368"/>
        <v>0</v>
      </c>
      <c r="S778" s="307">
        <f t="shared" ca="1" si="369"/>
        <v>5.083000000000002</v>
      </c>
      <c r="T778" s="304">
        <f t="shared" ca="1" si="349"/>
        <v>49.86423000000002</v>
      </c>
      <c r="U778" s="311">
        <f t="shared" ca="1" si="350"/>
        <v>0</v>
      </c>
      <c r="V778" s="306">
        <f t="shared" ca="1" si="351"/>
        <v>1.2257803682616795</v>
      </c>
      <c r="W778" s="304">
        <f t="shared" ca="1" si="352"/>
        <v>42.936786435875845</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1.3254062152550947</v>
      </c>
      <c r="AH778" s="304">
        <f t="shared" ca="1" si="376"/>
        <v>-8.4471048965630562</v>
      </c>
    </row>
    <row r="779" spans="1:34" x14ac:dyDescent="0.2">
      <c r="A779" s="347">
        <f t="shared" ca="1" si="354"/>
        <v>1E-4</v>
      </c>
      <c r="B779" s="304">
        <f t="shared" ca="1" si="355"/>
        <v>33.539600000001499</v>
      </c>
      <c r="D779" s="306">
        <f t="shared" ca="1" si="356"/>
        <v>-0.7377715728779749</v>
      </c>
      <c r="E779" s="307">
        <f t="shared" ca="1" si="357"/>
        <v>-1.3951452622071443</v>
      </c>
      <c r="F779" s="304">
        <f t="shared" ca="1" si="358"/>
        <v>1.5782069561391125</v>
      </c>
      <c r="G779" s="306">
        <f t="shared" ca="1" si="359"/>
        <v>9.3285850178102301</v>
      </c>
      <c r="H779" s="307">
        <f t="shared" ca="1" si="360"/>
        <v>-106.40069972026487</v>
      </c>
      <c r="I779" s="304">
        <f t="shared" ca="1" si="361"/>
        <v>106.80885449903714</v>
      </c>
      <c r="J779" s="306">
        <f t="shared" ca="1" si="362"/>
        <v>737.71243752511418</v>
      </c>
      <c r="K779" s="307">
        <f t="shared" ca="1" si="363"/>
        <v>-6.378964795685671</v>
      </c>
      <c r="L779" s="304">
        <f t="shared" ca="1" si="348"/>
        <v>737.74001631408748</v>
      </c>
      <c r="M779" s="306">
        <f t="shared" ca="1" si="364"/>
        <v>-1.4833458445963039</v>
      </c>
      <c r="N779" s="304">
        <f t="shared" ca="1" si="365"/>
        <v>-84.989456453636706</v>
      </c>
      <c r="P779" s="310">
        <f t="shared" ca="1" si="366"/>
        <v>23</v>
      </c>
      <c r="Q779" s="304">
        <f t="shared" ca="1" si="367"/>
        <v>0</v>
      </c>
      <c r="R779" s="306">
        <f t="shared" ca="1" si="368"/>
        <v>0</v>
      </c>
      <c r="S779" s="307">
        <f t="shared" ca="1" si="369"/>
        <v>5.083000000000002</v>
      </c>
      <c r="T779" s="304">
        <f t="shared" ca="1" si="349"/>
        <v>49.86423000000002</v>
      </c>
      <c r="U779" s="311">
        <f t="shared" ca="1" si="350"/>
        <v>0</v>
      </c>
      <c r="V779" s="306">
        <f t="shared" ca="1" si="351"/>
        <v>1.2257816725005399</v>
      </c>
      <c r="W779" s="304">
        <f t="shared" ca="1" si="352"/>
        <v>42.936938680636359</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1.3253769504563415</v>
      </c>
      <c r="AH779" s="304">
        <f t="shared" ca="1" si="376"/>
        <v>-8.4471348486869626</v>
      </c>
    </row>
    <row r="780" spans="1:34" x14ac:dyDescent="0.2">
      <c r="A780" s="347">
        <f t="shared" ca="1" si="354"/>
        <v>1E-4</v>
      </c>
      <c r="B780" s="304">
        <f t="shared" ca="1" si="355"/>
        <v>33.539700000001503</v>
      </c>
      <c r="D780" s="306">
        <f t="shared" ca="1" si="356"/>
        <v>-0.73776743857007254</v>
      </c>
      <c r="E780" s="307">
        <f t="shared" ca="1" si="357"/>
        <v>-1.3951148330843104</v>
      </c>
      <c r="F780" s="304">
        <f t="shared" ca="1" si="358"/>
        <v>1.5781781239473918</v>
      </c>
      <c r="G780" s="306">
        <f t="shared" ca="1" si="359"/>
        <v>9.3285112410663729</v>
      </c>
      <c r="H780" s="307">
        <f t="shared" ca="1" si="360"/>
        <v>-106.40083923174818</v>
      </c>
      <c r="I780" s="304">
        <f t="shared" ca="1" si="361"/>
        <v>106.8089870338401</v>
      </c>
      <c r="J780" s="306">
        <f t="shared" ca="1" si="362"/>
        <v>737.71243752511418</v>
      </c>
      <c r="K780" s="307">
        <f t="shared" ca="1" si="363"/>
        <v>-6.3896048726332717</v>
      </c>
      <c r="L780" s="304">
        <f t="shared" ca="1" si="348"/>
        <v>737.74010839161633</v>
      </c>
      <c r="M780" s="306">
        <f t="shared" ca="1" si="364"/>
        <v>-1.4833466467724208</v>
      </c>
      <c r="N780" s="304">
        <f t="shared" ca="1" si="365"/>
        <v>-84.989502414942635</v>
      </c>
      <c r="P780" s="310">
        <f t="shared" ca="1" si="366"/>
        <v>23</v>
      </c>
      <c r="Q780" s="304">
        <f t="shared" ca="1" si="367"/>
        <v>0</v>
      </c>
      <c r="R780" s="306">
        <f t="shared" ca="1" si="368"/>
        <v>0</v>
      </c>
      <c r="S780" s="307">
        <f t="shared" ca="1" si="369"/>
        <v>5.083000000000002</v>
      </c>
      <c r="T780" s="304">
        <f t="shared" ca="1" si="349"/>
        <v>49.86423000000002</v>
      </c>
      <c r="U780" s="311">
        <f t="shared" ca="1" si="350"/>
        <v>0</v>
      </c>
      <c r="V780" s="306">
        <f t="shared" ca="1" si="351"/>
        <v>1.2257829767424984</v>
      </c>
      <c r="W780" s="304">
        <f t="shared" ca="1" si="352"/>
        <v>42.937090923511498</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1.3253476860150588</v>
      </c>
      <c r="AH780" s="304">
        <f t="shared" ca="1" si="376"/>
        <v>-8.4471648004399658</v>
      </c>
    </row>
    <row r="781" spans="1:34" x14ac:dyDescent="0.2">
      <c r="A781" s="347">
        <f t="shared" ca="1" si="354"/>
        <v>1E-4</v>
      </c>
      <c r="B781" s="304">
        <f t="shared" ca="1" si="355"/>
        <v>33.539800000001506</v>
      </c>
      <c r="D781" s="306">
        <f t="shared" ca="1" si="356"/>
        <v>-0.737763304251569</v>
      </c>
      <c r="E781" s="307">
        <f t="shared" ca="1" si="357"/>
        <v>-1.395084404338343</v>
      </c>
      <c r="F781" s="304">
        <f t="shared" ca="1" si="358"/>
        <v>1.5781492921546625</v>
      </c>
      <c r="G781" s="306">
        <f t="shared" ca="1" si="359"/>
        <v>9.3284374647359485</v>
      </c>
      <c r="H781" s="307">
        <f t="shared" ca="1" si="360"/>
        <v>-106.40097874018862</v>
      </c>
      <c r="I781" s="304">
        <f t="shared" ca="1" si="361"/>
        <v>106.80911956571667</v>
      </c>
      <c r="J781" s="306">
        <f t="shared" ca="1" si="362"/>
        <v>737.71243752511418</v>
      </c>
      <c r="K781" s="307">
        <f t="shared" ca="1" si="363"/>
        <v>-6.4002449635318683</v>
      </c>
      <c r="L781" s="304">
        <f t="shared" ca="1" si="348"/>
        <v>737.74020062271154</v>
      </c>
      <c r="M781" s="306">
        <f t="shared" ca="1" si="364"/>
        <v>-1.4833474489402028</v>
      </c>
      <c r="N781" s="304">
        <f t="shared" ca="1" si="365"/>
        <v>-84.989548375770994</v>
      </c>
      <c r="P781" s="310">
        <f t="shared" ca="1" si="366"/>
        <v>23</v>
      </c>
      <c r="Q781" s="304">
        <f t="shared" ca="1" si="367"/>
        <v>0</v>
      </c>
      <c r="R781" s="306">
        <f t="shared" ca="1" si="368"/>
        <v>0</v>
      </c>
      <c r="S781" s="307">
        <f t="shared" ca="1" si="369"/>
        <v>5.083000000000002</v>
      </c>
      <c r="T781" s="304">
        <f t="shared" ca="1" si="349"/>
        <v>49.86423000000002</v>
      </c>
      <c r="U781" s="311">
        <f t="shared" ca="1" si="350"/>
        <v>0</v>
      </c>
      <c r="V781" s="306">
        <f t="shared" ca="1" si="351"/>
        <v>1.225784280987555</v>
      </c>
      <c r="W781" s="304">
        <f t="shared" ca="1" si="352"/>
        <v>42.937243164501325</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1.3253184219312661</v>
      </c>
      <c r="AH781" s="304">
        <f t="shared" ca="1" si="376"/>
        <v>-8.4471947518220496</v>
      </c>
    </row>
    <row r="782" spans="1:34" x14ac:dyDescent="0.2">
      <c r="A782" s="347">
        <f t="shared" ca="1" si="354"/>
        <v>1E-4</v>
      </c>
      <c r="B782" s="304">
        <f t="shared" ca="1" si="355"/>
        <v>33.539900000001509</v>
      </c>
      <c r="D782" s="306">
        <f t="shared" ca="1" si="356"/>
        <v>-0.73775916992246582</v>
      </c>
      <c r="E782" s="307">
        <f t="shared" ca="1" si="357"/>
        <v>-1.3950539759692298</v>
      </c>
      <c r="F782" s="304">
        <f t="shared" ca="1" si="358"/>
        <v>1.5781204607609147</v>
      </c>
      <c r="G782" s="306">
        <f t="shared" ca="1" si="359"/>
        <v>9.3283636888189569</v>
      </c>
      <c r="H782" s="307">
        <f t="shared" ca="1" si="360"/>
        <v>-106.40111824558622</v>
      </c>
      <c r="I782" s="304">
        <f t="shared" ca="1" si="361"/>
        <v>106.80925209466686</v>
      </c>
      <c r="J782" s="306">
        <f t="shared" ca="1" si="362"/>
        <v>737.71243752511418</v>
      </c>
      <c r="K782" s="307">
        <f t="shared" ca="1" si="363"/>
        <v>-6.4108850683811571</v>
      </c>
      <c r="L782" s="304">
        <f t="shared" ca="1" si="348"/>
        <v>737.74029300737357</v>
      </c>
      <c r="M782" s="306">
        <f t="shared" ca="1" si="364"/>
        <v>-1.4833482510996501</v>
      </c>
      <c r="N782" s="304">
        <f t="shared" ca="1" si="365"/>
        <v>-84.989594336121826</v>
      </c>
      <c r="P782" s="310">
        <f t="shared" ca="1" si="366"/>
        <v>23</v>
      </c>
      <c r="Q782" s="304">
        <f t="shared" ca="1" si="367"/>
        <v>0</v>
      </c>
      <c r="R782" s="306">
        <f t="shared" ca="1" si="368"/>
        <v>0</v>
      </c>
      <c r="S782" s="307">
        <f t="shared" ca="1" si="369"/>
        <v>5.083000000000002</v>
      </c>
      <c r="T782" s="304">
        <f t="shared" ca="1" si="349"/>
        <v>49.86423000000002</v>
      </c>
      <c r="U782" s="311">
        <f t="shared" ca="1" si="350"/>
        <v>0</v>
      </c>
      <c r="V782" s="306">
        <f t="shared" ca="1" si="351"/>
        <v>1.2257855852357096</v>
      </c>
      <c r="W782" s="304">
        <f t="shared" ca="1" si="352"/>
        <v>42.937395403605834</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1.3252891582049493</v>
      </c>
      <c r="AH782" s="304">
        <f t="shared" ca="1" si="376"/>
        <v>-8.4472247028332301</v>
      </c>
    </row>
    <row r="783" spans="1:34" x14ac:dyDescent="0.2">
      <c r="A783" s="347">
        <f t="shared" ca="1" si="354"/>
        <v>1E-4</v>
      </c>
      <c r="B783" s="304">
        <f t="shared" ca="1" si="355"/>
        <v>33.540000000001513</v>
      </c>
      <c r="D783" s="306">
        <f t="shared" ca="1" si="356"/>
        <v>-0.73775503558276234</v>
      </c>
      <c r="E783" s="307">
        <f t="shared" ca="1" si="357"/>
        <v>-1.3950235479769741</v>
      </c>
      <c r="F783" s="304">
        <f t="shared" ca="1" si="358"/>
        <v>1.5780916297661516</v>
      </c>
      <c r="G783" s="306">
        <f t="shared" ca="1" si="359"/>
        <v>9.3282899133153983</v>
      </c>
      <c r="H783" s="307">
        <f t="shared" ca="1" si="360"/>
        <v>-106.40125774794102</v>
      </c>
      <c r="I783" s="304">
        <f t="shared" ca="1" si="361"/>
        <v>106.80938462069071</v>
      </c>
      <c r="J783" s="306">
        <f t="shared" ca="1" si="362"/>
        <v>737.71243752511418</v>
      </c>
      <c r="K783" s="307">
        <f t="shared" ca="1" si="363"/>
        <v>-6.4215251871808334</v>
      </c>
      <c r="L783" s="304">
        <f t="shared" ca="1" si="348"/>
        <v>737.74038554560309</v>
      </c>
      <c r="M783" s="306">
        <f t="shared" ca="1" si="364"/>
        <v>-1.4833490532507627</v>
      </c>
      <c r="N783" s="304">
        <f t="shared" ca="1" si="365"/>
        <v>-84.989640295995116</v>
      </c>
      <c r="P783" s="310">
        <f t="shared" ca="1" si="366"/>
        <v>23</v>
      </c>
      <c r="Q783" s="304">
        <f t="shared" ca="1" si="367"/>
        <v>0</v>
      </c>
      <c r="R783" s="306">
        <f t="shared" ca="1" si="368"/>
        <v>0</v>
      </c>
      <c r="S783" s="307">
        <f t="shared" ca="1" si="369"/>
        <v>5.083000000000002</v>
      </c>
      <c r="T783" s="304">
        <f t="shared" ca="1" si="349"/>
        <v>49.86423000000002</v>
      </c>
      <c r="U783" s="311">
        <f t="shared" ca="1" si="350"/>
        <v>0</v>
      </c>
      <c r="V783" s="306">
        <f t="shared" ca="1" si="351"/>
        <v>1.2257868894869623</v>
      </c>
      <c r="W783" s="304">
        <f t="shared" ca="1" si="352"/>
        <v>42.937547640825038</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1.3252598948361083</v>
      </c>
      <c r="AH783" s="304">
        <f t="shared" ca="1" si="376"/>
        <v>-8.4472546534735038</v>
      </c>
    </row>
    <row r="784" spans="1:34" x14ac:dyDescent="0.2">
      <c r="A784" s="347">
        <f t="shared" ca="1" si="354"/>
        <v>1E-4</v>
      </c>
      <c r="B784" s="304">
        <f t="shared" ca="1" si="355"/>
        <v>33.540100000001516</v>
      </c>
      <c r="D784" s="306">
        <f t="shared" ca="1" si="356"/>
        <v>-0.73775090123246012</v>
      </c>
      <c r="E784" s="307">
        <f t="shared" ca="1" si="357"/>
        <v>-1.3949931203615726</v>
      </c>
      <c r="F784" s="304">
        <f t="shared" ca="1" si="358"/>
        <v>1.5780627991703702</v>
      </c>
      <c r="G784" s="306">
        <f t="shared" ca="1" si="359"/>
        <v>9.3282161382252742</v>
      </c>
      <c r="H784" s="307">
        <f t="shared" ca="1" si="360"/>
        <v>-106.40139724725306</v>
      </c>
      <c r="I784" s="304">
        <f t="shared" ca="1" si="361"/>
        <v>106.80951714378826</v>
      </c>
      <c r="J784" s="306">
        <f t="shared" ca="1" si="362"/>
        <v>737.71243752511418</v>
      </c>
      <c r="K784" s="307">
        <f t="shared" ca="1" si="363"/>
        <v>-6.4321653199305935</v>
      </c>
      <c r="L784" s="304">
        <f t="shared" ca="1" si="348"/>
        <v>737.74047823740045</v>
      </c>
      <c r="M784" s="306">
        <f t="shared" ca="1" si="364"/>
        <v>-1.4833498553935407</v>
      </c>
      <c r="N784" s="304">
        <f t="shared" ca="1" si="365"/>
        <v>-84.989686255390851</v>
      </c>
      <c r="P784" s="310">
        <f t="shared" ca="1" si="366"/>
        <v>23</v>
      </c>
      <c r="Q784" s="304">
        <f t="shared" ca="1" si="367"/>
        <v>0</v>
      </c>
      <c r="R784" s="306">
        <f t="shared" ca="1" si="368"/>
        <v>0</v>
      </c>
      <c r="S784" s="307">
        <f t="shared" ca="1" si="369"/>
        <v>5.083000000000002</v>
      </c>
      <c r="T784" s="304">
        <f t="shared" ca="1" si="349"/>
        <v>49.86423000000002</v>
      </c>
      <c r="U784" s="311">
        <f t="shared" ca="1" si="350"/>
        <v>0</v>
      </c>
      <c r="V784" s="306">
        <f t="shared" ca="1" si="351"/>
        <v>1.2257881937413138</v>
      </c>
      <c r="W784" s="304">
        <f t="shared" ca="1" si="352"/>
        <v>42.937699876158959</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1.3252306318247449</v>
      </c>
      <c r="AH784" s="304">
        <f t="shared" ca="1" si="376"/>
        <v>-8.4472846037428724</v>
      </c>
    </row>
    <row r="785" spans="1:34" x14ac:dyDescent="0.2">
      <c r="A785" s="347">
        <f t="shared" ca="1" si="354"/>
        <v>1E-4</v>
      </c>
      <c r="B785" s="304">
        <f t="shared" ca="1" si="355"/>
        <v>33.540200000001519</v>
      </c>
      <c r="D785" s="306">
        <f t="shared" ca="1" si="356"/>
        <v>-0.73774676687156182</v>
      </c>
      <c r="E785" s="307">
        <f t="shared" ca="1" si="357"/>
        <v>-1.3949626931230181</v>
      </c>
      <c r="F785" s="304">
        <f t="shared" ca="1" si="358"/>
        <v>1.5780339689735663</v>
      </c>
      <c r="G785" s="306">
        <f t="shared" ca="1" si="359"/>
        <v>9.3281423635485865</v>
      </c>
      <c r="H785" s="307">
        <f t="shared" ca="1" si="360"/>
        <v>-106.40153674352237</v>
      </c>
      <c r="I785" s="304">
        <f t="shared" ca="1" si="361"/>
        <v>106.80964966395953</v>
      </c>
      <c r="J785" s="306">
        <f t="shared" ca="1" si="362"/>
        <v>737.71243752511418</v>
      </c>
      <c r="K785" s="307">
        <f t="shared" ca="1" si="363"/>
        <v>-6.4428054666301326</v>
      </c>
      <c r="L785" s="304">
        <f t="shared" ca="1" si="348"/>
        <v>737.74057108276634</v>
      </c>
      <c r="M785" s="306">
        <f t="shared" ca="1" si="364"/>
        <v>-1.4833506575279845</v>
      </c>
      <c r="N785" s="304">
        <f t="shared" ca="1" si="365"/>
        <v>-84.989732214309086</v>
      </c>
      <c r="P785" s="310">
        <f t="shared" ca="1" si="366"/>
        <v>23</v>
      </c>
      <c r="Q785" s="304">
        <f t="shared" ca="1" si="367"/>
        <v>0</v>
      </c>
      <c r="R785" s="306">
        <f t="shared" ca="1" si="368"/>
        <v>0</v>
      </c>
      <c r="S785" s="307">
        <f t="shared" ca="1" si="369"/>
        <v>5.083000000000002</v>
      </c>
      <c r="T785" s="304">
        <f t="shared" ca="1" si="349"/>
        <v>49.86423000000002</v>
      </c>
      <c r="U785" s="311">
        <f t="shared" ca="1" si="350"/>
        <v>0</v>
      </c>
      <c r="V785" s="306">
        <f t="shared" ca="1" si="351"/>
        <v>1.2257894979987636</v>
      </c>
      <c r="W785" s="304">
        <f t="shared" ca="1" si="352"/>
        <v>42.937852109607626</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1.3252013691708502</v>
      </c>
      <c r="AH785" s="304">
        <f t="shared" ca="1" si="376"/>
        <v>-8.447314553641343</v>
      </c>
    </row>
    <row r="786" spans="1:34" x14ac:dyDescent="0.2">
      <c r="A786" s="347">
        <f t="shared" ca="1" si="354"/>
        <v>1E-4</v>
      </c>
      <c r="B786" s="304">
        <f t="shared" ca="1" si="355"/>
        <v>33.540300000001523</v>
      </c>
      <c r="D786" s="306">
        <f t="shared" ca="1" si="356"/>
        <v>-0.73774263250006522</v>
      </c>
      <c r="E786" s="307">
        <f t="shared" ca="1" si="357"/>
        <v>-1.3949322662613106</v>
      </c>
      <c r="F786" s="304">
        <f t="shared" ca="1" si="358"/>
        <v>1.5780051391757386</v>
      </c>
      <c r="G786" s="306">
        <f t="shared" ca="1" si="359"/>
        <v>9.328068589285337</v>
      </c>
      <c r="H786" s="307">
        <f t="shared" ca="1" si="360"/>
        <v>-106.401676236749</v>
      </c>
      <c r="I786" s="304">
        <f t="shared" ca="1" si="361"/>
        <v>106.80978218120458</v>
      </c>
      <c r="J786" s="306">
        <f t="shared" ca="1" si="362"/>
        <v>737.71243752511418</v>
      </c>
      <c r="K786" s="307">
        <f t="shared" ca="1" si="363"/>
        <v>-6.4534456272791463</v>
      </c>
      <c r="L786" s="304">
        <f t="shared" ca="1" si="348"/>
        <v>737.74066408170142</v>
      </c>
      <c r="M786" s="306">
        <f t="shared" ca="1" si="364"/>
        <v>-1.4833514596540938</v>
      </c>
      <c r="N786" s="304">
        <f t="shared" ca="1" si="365"/>
        <v>-84.98977817274978</v>
      </c>
      <c r="P786" s="310">
        <f t="shared" ca="1" si="366"/>
        <v>23</v>
      </c>
      <c r="Q786" s="304">
        <f t="shared" ca="1" si="367"/>
        <v>0</v>
      </c>
      <c r="R786" s="306">
        <f t="shared" ca="1" si="368"/>
        <v>0</v>
      </c>
      <c r="S786" s="307">
        <f t="shared" ca="1" si="369"/>
        <v>5.083000000000002</v>
      </c>
      <c r="T786" s="304">
        <f t="shared" ca="1" si="349"/>
        <v>49.86423000000002</v>
      </c>
      <c r="U786" s="311">
        <f t="shared" ca="1" si="350"/>
        <v>0</v>
      </c>
      <c r="V786" s="306">
        <f t="shared" ca="1" si="351"/>
        <v>1.2257908022593107</v>
      </c>
      <c r="W786" s="304">
        <f t="shared" ca="1" si="352"/>
        <v>42.938004341170995</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1.3251721068744224</v>
      </c>
      <c r="AH786" s="304">
        <f t="shared" ca="1" si="376"/>
        <v>-8.4473445031689174</v>
      </c>
    </row>
    <row r="787" spans="1:34" x14ac:dyDescent="0.2">
      <c r="A787" s="347">
        <f t="shared" ca="1" si="354"/>
        <v>1E-4</v>
      </c>
      <c r="B787" s="304">
        <f t="shared" ca="1" si="355"/>
        <v>33.540400000001526</v>
      </c>
      <c r="D787" s="306">
        <f t="shared" ca="1" si="356"/>
        <v>-0.73773849811797354</v>
      </c>
      <c r="E787" s="307">
        <f t="shared" ca="1" si="357"/>
        <v>-1.3949018397764554</v>
      </c>
      <c r="F787" s="304">
        <f t="shared" ca="1" si="358"/>
        <v>1.5779763097768937</v>
      </c>
      <c r="G787" s="306">
        <f t="shared" ca="1" si="359"/>
        <v>9.3279948154355257</v>
      </c>
      <c r="H787" s="307">
        <f t="shared" ca="1" si="360"/>
        <v>-106.40181572693298</v>
      </c>
      <c r="I787" s="304">
        <f t="shared" ca="1" si="361"/>
        <v>106.80991469552345</v>
      </c>
      <c r="J787" s="306">
        <f t="shared" ca="1" si="362"/>
        <v>737.71243752511418</v>
      </c>
      <c r="K787" s="307">
        <f t="shared" ca="1" si="363"/>
        <v>-6.4640858018773306</v>
      </c>
      <c r="L787" s="304">
        <f t="shared" ca="1" si="348"/>
        <v>737.74075723420594</v>
      </c>
      <c r="M787" s="306">
        <f t="shared" ca="1" si="364"/>
        <v>-1.4833522617718689</v>
      </c>
      <c r="N787" s="304">
        <f t="shared" ca="1" si="365"/>
        <v>-84.989824130712975</v>
      </c>
      <c r="P787" s="310">
        <f t="shared" ca="1" si="366"/>
        <v>23</v>
      </c>
      <c r="Q787" s="304">
        <f t="shared" ca="1" si="367"/>
        <v>0</v>
      </c>
      <c r="R787" s="306">
        <f t="shared" ca="1" si="368"/>
        <v>0</v>
      </c>
      <c r="S787" s="307">
        <f t="shared" ca="1" si="369"/>
        <v>5.083000000000002</v>
      </c>
      <c r="T787" s="304">
        <f t="shared" ca="1" si="349"/>
        <v>49.86423000000002</v>
      </c>
      <c r="U787" s="311">
        <f t="shared" ca="1" si="350"/>
        <v>0</v>
      </c>
      <c r="V787" s="306">
        <f t="shared" ca="1" si="351"/>
        <v>1.2257921065229562</v>
      </c>
      <c r="W787" s="304">
        <f t="shared" ca="1" si="352"/>
        <v>42.938156570849138</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1.3251428449354687</v>
      </c>
      <c r="AH787" s="304">
        <f t="shared" ca="1" si="376"/>
        <v>-8.4473744523255903</v>
      </c>
    </row>
    <row r="788" spans="1:34" x14ac:dyDescent="0.2">
      <c r="A788" s="347">
        <f t="shared" ca="1" si="354"/>
        <v>1E-4</v>
      </c>
      <c r="B788" s="304">
        <f t="shared" ca="1" si="355"/>
        <v>33.540500000001529</v>
      </c>
      <c r="D788" s="306">
        <f t="shared" ca="1" si="356"/>
        <v>-0.73773436372528767</v>
      </c>
      <c r="E788" s="307">
        <f t="shared" ca="1" si="357"/>
        <v>-1.3948714136684348</v>
      </c>
      <c r="F788" s="304">
        <f t="shared" ca="1" si="358"/>
        <v>1.5779474807770164</v>
      </c>
      <c r="G788" s="306">
        <f t="shared" ca="1" si="359"/>
        <v>9.3279210419991525</v>
      </c>
      <c r="H788" s="307">
        <f t="shared" ca="1" si="360"/>
        <v>-106.40195521407435</v>
      </c>
      <c r="I788" s="304">
        <f t="shared" ca="1" si="361"/>
        <v>106.81004720691614</v>
      </c>
      <c r="J788" s="306">
        <f t="shared" ca="1" si="362"/>
        <v>737.71243752511418</v>
      </c>
      <c r="K788" s="307">
        <f t="shared" ca="1" si="363"/>
        <v>-6.474725990424381</v>
      </c>
      <c r="L788" s="304">
        <f t="shared" ca="1" si="348"/>
        <v>737.74085054028058</v>
      </c>
      <c r="M788" s="306">
        <f t="shared" ca="1" si="364"/>
        <v>-1.4833530638813102</v>
      </c>
      <c r="N788" s="304">
        <f t="shared" ca="1" si="365"/>
        <v>-84.989870088198671</v>
      </c>
      <c r="P788" s="310">
        <f t="shared" ca="1" si="366"/>
        <v>23</v>
      </c>
      <c r="Q788" s="304">
        <f t="shared" ca="1" si="367"/>
        <v>0</v>
      </c>
      <c r="R788" s="306">
        <f t="shared" ca="1" si="368"/>
        <v>0</v>
      </c>
      <c r="S788" s="307">
        <f t="shared" ca="1" si="369"/>
        <v>5.083000000000002</v>
      </c>
      <c r="T788" s="304">
        <f t="shared" ca="1" si="349"/>
        <v>49.86423000000002</v>
      </c>
      <c r="U788" s="311">
        <f t="shared" ca="1" si="350"/>
        <v>0</v>
      </c>
      <c r="V788" s="306">
        <f t="shared" ca="1" si="351"/>
        <v>1.2257934107897002</v>
      </c>
      <c r="W788" s="304">
        <f t="shared" ca="1" si="352"/>
        <v>42.938308798642041</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1.3251135833539731</v>
      </c>
      <c r="AH788" s="304">
        <f t="shared" ca="1" si="376"/>
        <v>-8.4474044011113758</v>
      </c>
    </row>
    <row r="789" spans="1:34" x14ac:dyDescent="0.2">
      <c r="A789" s="347">
        <f t="shared" ca="1" si="354"/>
        <v>1E-4</v>
      </c>
      <c r="B789" s="304">
        <f t="shared" ca="1" si="355"/>
        <v>33.540600000001533</v>
      </c>
      <c r="D789" s="306">
        <f t="shared" ca="1" si="356"/>
        <v>-0.73773022932200516</v>
      </c>
      <c r="E789" s="307">
        <f t="shared" ca="1" si="357"/>
        <v>-1.3948409879372576</v>
      </c>
      <c r="F789" s="304">
        <f t="shared" ca="1" si="358"/>
        <v>1.5779186521761137</v>
      </c>
      <c r="G789" s="306">
        <f t="shared" ca="1" si="359"/>
        <v>9.3278472689762211</v>
      </c>
      <c r="H789" s="307">
        <f t="shared" ca="1" si="360"/>
        <v>-106.40209469817314</v>
      </c>
      <c r="I789" s="304">
        <f t="shared" ca="1" si="361"/>
        <v>106.81017971538272</v>
      </c>
      <c r="J789" s="306">
        <f t="shared" ca="1" si="362"/>
        <v>737.71243752511418</v>
      </c>
      <c r="K789" s="307">
        <f t="shared" ca="1" si="363"/>
        <v>-6.4853661929199937</v>
      </c>
      <c r="L789" s="304">
        <f t="shared" ca="1" si="348"/>
        <v>737.74094399992589</v>
      </c>
      <c r="M789" s="306">
        <f t="shared" ca="1" si="364"/>
        <v>-1.4833538659824173</v>
      </c>
      <c r="N789" s="304">
        <f t="shared" ca="1" si="365"/>
        <v>-84.98991604520684</v>
      </c>
      <c r="P789" s="310">
        <f t="shared" ca="1" si="366"/>
        <v>23</v>
      </c>
      <c r="Q789" s="304">
        <f t="shared" ca="1" si="367"/>
        <v>0</v>
      </c>
      <c r="R789" s="306">
        <f t="shared" ca="1" si="368"/>
        <v>0</v>
      </c>
      <c r="S789" s="307">
        <f t="shared" ca="1" si="369"/>
        <v>5.083000000000002</v>
      </c>
      <c r="T789" s="304">
        <f t="shared" ca="1" si="349"/>
        <v>49.86423000000002</v>
      </c>
      <c r="U789" s="311">
        <f t="shared" ca="1" si="350"/>
        <v>0</v>
      </c>
      <c r="V789" s="306">
        <f t="shared" ca="1" si="351"/>
        <v>1.2257947150595416</v>
      </c>
      <c r="W789" s="304">
        <f t="shared" ca="1" si="352"/>
        <v>42.938461024549724</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1.3250843221299444</v>
      </c>
      <c r="AH789" s="304">
        <f t="shared" ca="1" si="376"/>
        <v>-8.4474343495262687</v>
      </c>
    </row>
    <row r="790" spans="1:34" x14ac:dyDescent="0.2">
      <c r="A790" s="347">
        <f t="shared" ca="1" si="354"/>
        <v>1E-4</v>
      </c>
      <c r="B790" s="304">
        <f t="shared" ca="1" si="355"/>
        <v>33.540700000001536</v>
      </c>
      <c r="D790" s="306">
        <f t="shared" ca="1" si="356"/>
        <v>-0.7377260949081319</v>
      </c>
      <c r="E790" s="307">
        <f t="shared" ca="1" si="357"/>
        <v>-1.3948105625829168</v>
      </c>
      <c r="F790" s="304">
        <f t="shared" ca="1" si="358"/>
        <v>1.5778898239741819</v>
      </c>
      <c r="G790" s="306">
        <f t="shared" ca="1" si="359"/>
        <v>9.3277734963667296</v>
      </c>
      <c r="H790" s="307">
        <f t="shared" ca="1" si="360"/>
        <v>-106.4022341792294</v>
      </c>
      <c r="I790" s="304">
        <f t="shared" ca="1" si="361"/>
        <v>106.81031222092319</v>
      </c>
      <c r="J790" s="306">
        <f t="shared" ca="1" si="362"/>
        <v>737.71243752511418</v>
      </c>
      <c r="K790" s="307">
        <f t="shared" ca="1" si="363"/>
        <v>-6.4960064093638641</v>
      </c>
      <c r="L790" s="304">
        <f t="shared" ca="1" si="348"/>
        <v>737.74103761314234</v>
      </c>
      <c r="M790" s="306">
        <f t="shared" ca="1" si="364"/>
        <v>-1.4833546680751908</v>
      </c>
      <c r="N790" s="304">
        <f t="shared" ca="1" si="365"/>
        <v>-84.989962001737538</v>
      </c>
      <c r="P790" s="310">
        <f t="shared" ca="1" si="366"/>
        <v>23</v>
      </c>
      <c r="Q790" s="304">
        <f t="shared" ca="1" si="367"/>
        <v>0</v>
      </c>
      <c r="R790" s="306">
        <f t="shared" ca="1" si="368"/>
        <v>0</v>
      </c>
      <c r="S790" s="307">
        <f t="shared" ca="1" si="369"/>
        <v>5.083000000000002</v>
      </c>
      <c r="T790" s="304">
        <f t="shared" ca="1" si="349"/>
        <v>49.86423000000002</v>
      </c>
      <c r="U790" s="311">
        <f t="shared" ca="1" si="350"/>
        <v>0</v>
      </c>
      <c r="V790" s="306">
        <f t="shared" ca="1" si="351"/>
        <v>1.2257960193324815</v>
      </c>
      <c r="W790" s="304">
        <f t="shared" ca="1" si="352"/>
        <v>42.938613248572182</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1.3250550612633738</v>
      </c>
      <c r="AH790" s="304">
        <f t="shared" ca="1" si="376"/>
        <v>-8.4474642975702743</v>
      </c>
    </row>
    <row r="791" spans="1:34" x14ac:dyDescent="0.2">
      <c r="A791" s="347">
        <f t="shared" ca="1" si="354"/>
        <v>1E-4</v>
      </c>
      <c r="B791" s="304">
        <f t="shared" ca="1" si="355"/>
        <v>33.540800000001539</v>
      </c>
      <c r="D791" s="306">
        <f t="shared" ca="1" si="356"/>
        <v>-0.7377219604836639</v>
      </c>
      <c r="E791" s="307">
        <f t="shared" ca="1" si="357"/>
        <v>-1.3947801376054141</v>
      </c>
      <c r="F791" s="304">
        <f t="shared" ca="1" si="358"/>
        <v>1.5778609961712211</v>
      </c>
      <c r="G791" s="306">
        <f t="shared" ca="1" si="359"/>
        <v>9.3276997241706816</v>
      </c>
      <c r="H791" s="307">
        <f t="shared" ca="1" si="360"/>
        <v>-106.40237365724316</v>
      </c>
      <c r="I791" s="304">
        <f t="shared" ca="1" si="361"/>
        <v>106.81044472353763</v>
      </c>
      <c r="J791" s="306">
        <f t="shared" ca="1" si="362"/>
        <v>737.71243752511418</v>
      </c>
      <c r="K791" s="307">
        <f t="shared" ca="1" si="363"/>
        <v>-6.5066466397556875</v>
      </c>
      <c r="L791" s="304">
        <f t="shared" ca="1" si="348"/>
        <v>737.74113137993061</v>
      </c>
      <c r="M791" s="306">
        <f t="shared" ca="1" si="364"/>
        <v>-1.4833554701596303</v>
      </c>
      <c r="N791" s="304">
        <f t="shared" ca="1" si="365"/>
        <v>-84.990007957790738</v>
      </c>
      <c r="P791" s="310">
        <f t="shared" ca="1" si="366"/>
        <v>23</v>
      </c>
      <c r="Q791" s="304">
        <f t="shared" ca="1" si="367"/>
        <v>0</v>
      </c>
      <c r="R791" s="306">
        <f t="shared" ca="1" si="368"/>
        <v>0</v>
      </c>
      <c r="S791" s="307">
        <f t="shared" ca="1" si="369"/>
        <v>5.083000000000002</v>
      </c>
      <c r="T791" s="304">
        <f t="shared" ca="1" si="349"/>
        <v>49.86423000000002</v>
      </c>
      <c r="U791" s="311">
        <f t="shared" ca="1" si="350"/>
        <v>0</v>
      </c>
      <c r="V791" s="306">
        <f t="shared" ca="1" si="351"/>
        <v>1.2257973236085189</v>
      </c>
      <c r="W791" s="304">
        <f t="shared" ca="1" si="352"/>
        <v>42.938765470709441</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1.3250258007542648</v>
      </c>
      <c r="AH791" s="304">
        <f t="shared" ca="1" si="376"/>
        <v>-8.4474942452433925</v>
      </c>
    </row>
    <row r="792" spans="1:34" x14ac:dyDescent="0.2">
      <c r="A792" s="347">
        <f t="shared" ca="1" si="354"/>
        <v>1E-4</v>
      </c>
      <c r="B792" s="304">
        <f t="shared" ca="1" si="355"/>
        <v>33.540900000001542</v>
      </c>
      <c r="D792" s="306">
        <f t="shared" ca="1" si="356"/>
        <v>-0.7377178260486067</v>
      </c>
      <c r="E792" s="307">
        <f t="shared" ca="1" si="357"/>
        <v>-1.3947497130047424</v>
      </c>
      <c r="F792" s="304">
        <f t="shared" ca="1" si="358"/>
        <v>1.5778321687672279</v>
      </c>
      <c r="G792" s="306">
        <f t="shared" ca="1" si="359"/>
        <v>9.3276259523880771</v>
      </c>
      <c r="H792" s="307">
        <f t="shared" ca="1" si="360"/>
        <v>-106.40251313221447</v>
      </c>
      <c r="I792" s="304">
        <f t="shared" ca="1" si="361"/>
        <v>106.81057722322605</v>
      </c>
      <c r="J792" s="306">
        <f t="shared" ca="1" si="362"/>
        <v>737.71243752511418</v>
      </c>
      <c r="K792" s="307">
        <f t="shared" ca="1" si="363"/>
        <v>-6.5172868840951601</v>
      </c>
      <c r="L792" s="304">
        <f t="shared" ca="1" si="348"/>
        <v>737.74122530029126</v>
      </c>
      <c r="M792" s="306">
        <f t="shared" ca="1" si="364"/>
        <v>-1.4833562722357365</v>
      </c>
      <c r="N792" s="304">
        <f t="shared" ca="1" si="365"/>
        <v>-84.990053913366481</v>
      </c>
      <c r="P792" s="310">
        <f t="shared" ca="1" si="366"/>
        <v>23</v>
      </c>
      <c r="Q792" s="304">
        <f t="shared" ca="1" si="367"/>
        <v>0</v>
      </c>
      <c r="R792" s="306">
        <f t="shared" ca="1" si="368"/>
        <v>0</v>
      </c>
      <c r="S792" s="307">
        <f t="shared" ca="1" si="369"/>
        <v>5.083000000000002</v>
      </c>
      <c r="T792" s="304">
        <f t="shared" ca="1" si="349"/>
        <v>49.86423000000002</v>
      </c>
      <c r="U792" s="311">
        <f t="shared" ca="1" si="350"/>
        <v>0</v>
      </c>
      <c r="V792" s="306">
        <f t="shared" ca="1" si="351"/>
        <v>1.2257986278876549</v>
      </c>
      <c r="W792" s="304">
        <f t="shared" ca="1" si="352"/>
        <v>42.938917690961546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1.3249965406026121</v>
      </c>
      <c r="AH792" s="304">
        <f t="shared" ca="1" si="376"/>
        <v>-8.447524192545627</v>
      </c>
    </row>
    <row r="793" spans="1:34" x14ac:dyDescent="0.2">
      <c r="A793" s="347">
        <f t="shared" ca="1" si="354"/>
        <v>1E-4</v>
      </c>
      <c r="B793" s="304">
        <f t="shared" ca="1" si="355"/>
        <v>33.541000000001546</v>
      </c>
      <c r="D793" s="306">
        <f t="shared" ca="1" si="356"/>
        <v>-0.73771369160295752</v>
      </c>
      <c r="E793" s="307">
        <f t="shared" ca="1" si="357"/>
        <v>-1.3947192887808946</v>
      </c>
      <c r="F793" s="304">
        <f t="shared" ca="1" si="358"/>
        <v>1.5778033417621944</v>
      </c>
      <c r="G793" s="306">
        <f t="shared" ca="1" si="359"/>
        <v>9.3275521810189161</v>
      </c>
      <c r="H793" s="307">
        <f t="shared" ca="1" si="360"/>
        <v>-106.40265260414334</v>
      </c>
      <c r="I793" s="304">
        <f t="shared" ca="1" si="361"/>
        <v>106.81070971998849</v>
      </c>
      <c r="J793" s="306">
        <f t="shared" ca="1" si="362"/>
        <v>737.71243752511418</v>
      </c>
      <c r="K793" s="307">
        <f t="shared" ca="1" si="363"/>
        <v>-6.5279271423819782</v>
      </c>
      <c r="L793" s="304">
        <f t="shared" ca="1" si="348"/>
        <v>737.74131937422464</v>
      </c>
      <c r="M793" s="306">
        <f t="shared" ca="1" si="364"/>
        <v>-1.4833570743035092</v>
      </c>
      <c r="N793" s="304">
        <f t="shared" ca="1" si="365"/>
        <v>-84.990099868464739</v>
      </c>
      <c r="P793" s="310">
        <f t="shared" ca="1" si="366"/>
        <v>23</v>
      </c>
      <c r="Q793" s="304">
        <f t="shared" ca="1" si="367"/>
        <v>0</v>
      </c>
      <c r="R793" s="306">
        <f t="shared" ca="1" si="368"/>
        <v>0</v>
      </c>
      <c r="S793" s="307">
        <f t="shared" ca="1" si="369"/>
        <v>5.083000000000002</v>
      </c>
      <c r="T793" s="304">
        <f t="shared" ca="1" si="349"/>
        <v>49.86423000000002</v>
      </c>
      <c r="U793" s="311">
        <f t="shared" ca="1" si="350"/>
        <v>0</v>
      </c>
      <c r="V793" s="306">
        <f t="shared" ca="1" si="351"/>
        <v>1.225799932169888</v>
      </c>
      <c r="W793" s="304">
        <f t="shared" ca="1" si="352"/>
        <v>42.939069909328438</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1.3249672808084068</v>
      </c>
      <c r="AH793" s="304">
        <f t="shared" ca="1" si="376"/>
        <v>-8.4475541394769884</v>
      </c>
    </row>
    <row r="794" spans="1:34" x14ac:dyDescent="0.2">
      <c r="A794" s="347">
        <f t="shared" ca="1" si="354"/>
        <v>1E-4</v>
      </c>
      <c r="B794" s="304">
        <f t="shared" ca="1" si="355"/>
        <v>33.541100000001549</v>
      </c>
      <c r="D794" s="306">
        <f t="shared" ca="1" si="356"/>
        <v>-0.73770955714671838</v>
      </c>
      <c r="E794" s="307">
        <f t="shared" ca="1" si="357"/>
        <v>-1.3946888649338831</v>
      </c>
      <c r="F794" s="304">
        <f t="shared" ca="1" si="358"/>
        <v>1.5777745151561331</v>
      </c>
      <c r="G794" s="306">
        <f t="shared" ca="1" si="359"/>
        <v>9.3274784100632022</v>
      </c>
      <c r="H794" s="307">
        <f t="shared" ca="1" si="360"/>
        <v>-106.40279207302983</v>
      </c>
      <c r="I794" s="304">
        <f t="shared" ca="1" si="361"/>
        <v>106.81084221382497</v>
      </c>
      <c r="J794" s="306">
        <f t="shared" ca="1" si="362"/>
        <v>737.71243752511418</v>
      </c>
      <c r="K794" s="307">
        <f t="shared" ca="1" si="363"/>
        <v>-6.5385674146158372</v>
      </c>
      <c r="L794" s="304">
        <f t="shared" ca="1" si="348"/>
        <v>737.74141360173132</v>
      </c>
      <c r="M794" s="306">
        <f t="shared" ca="1" si="364"/>
        <v>-1.4833578763629485</v>
      </c>
      <c r="N794" s="304">
        <f t="shared" ca="1" si="365"/>
        <v>-84.990145823085527</v>
      </c>
      <c r="P794" s="310">
        <f t="shared" ca="1" si="366"/>
        <v>23</v>
      </c>
      <c r="Q794" s="304">
        <f t="shared" ca="1" si="367"/>
        <v>0</v>
      </c>
      <c r="R794" s="306">
        <f t="shared" ca="1" si="368"/>
        <v>0</v>
      </c>
      <c r="S794" s="307">
        <f t="shared" ca="1" si="369"/>
        <v>5.083000000000002</v>
      </c>
      <c r="T794" s="304">
        <f t="shared" ca="1" si="349"/>
        <v>49.86423000000002</v>
      </c>
      <c r="U794" s="311">
        <f t="shared" ca="1" si="350"/>
        <v>0</v>
      </c>
      <c r="V794" s="306">
        <f t="shared" ca="1" si="351"/>
        <v>1.2258012364552193</v>
      </c>
      <c r="W794" s="304">
        <f t="shared" ca="1" si="352"/>
        <v>42.939222125810169</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1.3249380213716631</v>
      </c>
      <c r="AH794" s="304">
        <f t="shared" ca="1" si="376"/>
        <v>-8.4475840860374625</v>
      </c>
    </row>
    <row r="795" spans="1:34" x14ac:dyDescent="0.2">
      <c r="A795" s="347">
        <f t="shared" ca="1" si="354"/>
        <v>1E-4</v>
      </c>
      <c r="B795" s="304">
        <f t="shared" ca="1" si="355"/>
        <v>33.541200000001552</v>
      </c>
      <c r="D795" s="306">
        <f t="shared" ca="1" si="356"/>
        <v>-0.73770542267989025</v>
      </c>
      <c r="E795" s="307">
        <f t="shared" ca="1" si="357"/>
        <v>-1.3946584414636956</v>
      </c>
      <c r="F795" s="304">
        <f t="shared" ca="1" si="358"/>
        <v>1.5777456889490333</v>
      </c>
      <c r="G795" s="306">
        <f t="shared" ca="1" si="359"/>
        <v>9.3274046395209336</v>
      </c>
      <c r="H795" s="307">
        <f t="shared" ca="1" si="360"/>
        <v>-106.40293153887397</v>
      </c>
      <c r="I795" s="304">
        <f t="shared" ca="1" si="361"/>
        <v>106.81097470473556</v>
      </c>
      <c r="J795" s="306">
        <f t="shared" ca="1" si="362"/>
        <v>737.71243752511418</v>
      </c>
      <c r="K795" s="307">
        <f t="shared" ca="1" si="363"/>
        <v>-6.5492077007964324</v>
      </c>
      <c r="L795" s="304">
        <f t="shared" ca="1" si="348"/>
        <v>737.7415079828121</v>
      </c>
      <c r="M795" s="306">
        <f t="shared" ca="1" si="364"/>
        <v>-1.4833586784140544</v>
      </c>
      <c r="N795" s="304">
        <f t="shared" ca="1" si="365"/>
        <v>-84.990191777228844</v>
      </c>
      <c r="P795" s="310">
        <f t="shared" ca="1" si="366"/>
        <v>23</v>
      </c>
      <c r="Q795" s="304">
        <f t="shared" ca="1" si="367"/>
        <v>0</v>
      </c>
      <c r="R795" s="306">
        <f t="shared" ca="1" si="368"/>
        <v>0</v>
      </c>
      <c r="S795" s="307">
        <f t="shared" ca="1" si="369"/>
        <v>5.083000000000002</v>
      </c>
      <c r="T795" s="304">
        <f t="shared" ca="1" si="349"/>
        <v>49.86423000000002</v>
      </c>
      <c r="U795" s="311">
        <f t="shared" ca="1" si="350"/>
        <v>0</v>
      </c>
      <c r="V795" s="306">
        <f t="shared" ca="1" si="351"/>
        <v>1.2258025407436484</v>
      </c>
      <c r="W795" s="304">
        <f t="shared" ca="1" si="352"/>
        <v>42.939374340406758</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1.3249087622923685</v>
      </c>
      <c r="AH795" s="304">
        <f t="shared" ca="1" si="376"/>
        <v>-8.4476140322270616</v>
      </c>
    </row>
    <row r="796" spans="1:34" x14ac:dyDescent="0.2">
      <c r="A796" s="347">
        <f t="shared" ca="1" si="354"/>
        <v>1E-4</v>
      </c>
      <c r="B796" s="304">
        <f t="shared" ca="1" si="355"/>
        <v>33.541300000001556</v>
      </c>
      <c r="D796" s="306">
        <f t="shared" ca="1" si="356"/>
        <v>-0.73770128820247505</v>
      </c>
      <c r="E796" s="307">
        <f t="shared" ca="1" si="357"/>
        <v>-1.3946280183703301</v>
      </c>
      <c r="F796" s="304">
        <f t="shared" ca="1" si="358"/>
        <v>1.5777168631408949</v>
      </c>
      <c r="G796" s="306">
        <f t="shared" ca="1" si="359"/>
        <v>9.3273308693921138</v>
      </c>
      <c r="H796" s="307">
        <f t="shared" ca="1" si="360"/>
        <v>-106.40307100167581</v>
      </c>
      <c r="I796" s="304">
        <f t="shared" ca="1" si="361"/>
        <v>106.81110719272027</v>
      </c>
      <c r="J796" s="306">
        <f t="shared" ca="1" si="362"/>
        <v>737.71243752511418</v>
      </c>
      <c r="K796" s="307">
        <f t="shared" ca="1" si="363"/>
        <v>-6.5598480009234601</v>
      </c>
      <c r="L796" s="304">
        <f t="shared" ca="1" si="348"/>
        <v>737.7416025174673</v>
      </c>
      <c r="M796" s="306">
        <f t="shared" ca="1" si="364"/>
        <v>-1.4833594804568275</v>
      </c>
      <c r="N796" s="304">
        <f t="shared" ca="1" si="365"/>
        <v>-84.990237730894734</v>
      </c>
      <c r="P796" s="310">
        <f t="shared" ca="1" si="366"/>
        <v>23</v>
      </c>
      <c r="Q796" s="304">
        <f t="shared" ca="1" si="367"/>
        <v>0</v>
      </c>
      <c r="R796" s="306">
        <f t="shared" ca="1" si="368"/>
        <v>0</v>
      </c>
      <c r="S796" s="307">
        <f t="shared" ca="1" si="369"/>
        <v>5.083000000000002</v>
      </c>
      <c r="T796" s="304">
        <f t="shared" ca="1" si="349"/>
        <v>49.86423000000002</v>
      </c>
      <c r="U796" s="311">
        <f t="shared" ca="1" si="350"/>
        <v>0</v>
      </c>
      <c r="V796" s="306">
        <f t="shared" ca="1" si="351"/>
        <v>1.2258038450351758</v>
      </c>
      <c r="W796" s="304">
        <f t="shared" ca="1" si="352"/>
        <v>42.939526553118242</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1.3248795035705214</v>
      </c>
      <c r="AH796" s="304">
        <f t="shared" ca="1" si="376"/>
        <v>-8.4476439780457877</v>
      </c>
    </row>
    <row r="797" spans="1:34" x14ac:dyDescent="0.2">
      <c r="A797" s="347">
        <f t="shared" ca="1" si="354"/>
        <v>1E-4</v>
      </c>
      <c r="B797" s="304">
        <f t="shared" ca="1" si="355"/>
        <v>33.541400000001559</v>
      </c>
      <c r="D797" s="306">
        <f t="shared" ca="1" si="356"/>
        <v>-0.73769715371447164</v>
      </c>
      <c r="E797" s="307">
        <f t="shared" ca="1" si="357"/>
        <v>-1.3945975956537779</v>
      </c>
      <c r="F797" s="304">
        <f t="shared" ca="1" si="358"/>
        <v>1.5776880377317093</v>
      </c>
      <c r="G797" s="306">
        <f t="shared" ca="1" si="359"/>
        <v>9.3272570996767428</v>
      </c>
      <c r="H797" s="307">
        <f t="shared" ca="1" si="360"/>
        <v>-106.40321046143538</v>
      </c>
      <c r="I797" s="304">
        <f t="shared" ca="1" si="361"/>
        <v>106.81123967777914</v>
      </c>
      <c r="J797" s="306">
        <f t="shared" ca="1" si="362"/>
        <v>737.71243752511418</v>
      </c>
      <c r="K797" s="307">
        <f t="shared" ca="1" si="363"/>
        <v>-6.5704883149966156</v>
      </c>
      <c r="L797" s="304">
        <f t="shared" ca="1" si="348"/>
        <v>737.74169720569739</v>
      </c>
      <c r="M797" s="306">
        <f t="shared" ca="1" si="364"/>
        <v>-1.4833602824912675</v>
      </c>
      <c r="N797" s="304">
        <f t="shared" ca="1" si="365"/>
        <v>-84.990283684083167</v>
      </c>
      <c r="P797" s="310">
        <f t="shared" ca="1" si="366"/>
        <v>23</v>
      </c>
      <c r="Q797" s="304">
        <f t="shared" ca="1" si="367"/>
        <v>0</v>
      </c>
      <c r="R797" s="306">
        <f t="shared" ca="1" si="368"/>
        <v>0</v>
      </c>
      <c r="S797" s="307">
        <f t="shared" ca="1" si="369"/>
        <v>5.083000000000002</v>
      </c>
      <c r="T797" s="304">
        <f t="shared" ca="1" si="349"/>
        <v>49.86423000000002</v>
      </c>
      <c r="U797" s="311">
        <f t="shared" ca="1" si="350"/>
        <v>0</v>
      </c>
      <c r="V797" s="306">
        <f t="shared" ca="1" si="351"/>
        <v>1.2258051493298001</v>
      </c>
      <c r="W797" s="304">
        <f t="shared" ca="1" si="352"/>
        <v>42.939678763944563</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1.3248502452061093</v>
      </c>
      <c r="AH797" s="304">
        <f t="shared" ca="1" si="376"/>
        <v>-8.4476739234936513</v>
      </c>
    </row>
    <row r="798" spans="1:34" x14ac:dyDescent="0.2">
      <c r="A798" s="347">
        <f t="shared" ca="1" si="354"/>
        <v>1E-4</v>
      </c>
      <c r="B798" s="304">
        <f t="shared" ca="1" si="355"/>
        <v>33.541500000001562</v>
      </c>
      <c r="D798" s="306">
        <f t="shared" ca="1" si="356"/>
        <v>-0.73769301921588193</v>
      </c>
      <c r="E798" s="307">
        <f t="shared" ca="1" si="357"/>
        <v>-1.3945671733140514</v>
      </c>
      <c r="F798" s="304">
        <f t="shared" ca="1" si="358"/>
        <v>1.5776592127214886</v>
      </c>
      <c r="G798" s="306">
        <f t="shared" ca="1" si="359"/>
        <v>9.3271833303748206</v>
      </c>
      <c r="H798" s="307">
        <f t="shared" ca="1" si="360"/>
        <v>-106.40334991815271</v>
      </c>
      <c r="I798" s="304">
        <f t="shared" ca="1" si="361"/>
        <v>106.81137215991222</v>
      </c>
      <c r="J798" s="306">
        <f t="shared" ca="1" si="362"/>
        <v>737.71243752511418</v>
      </c>
      <c r="K798" s="307">
        <f t="shared" ca="1" si="363"/>
        <v>-6.5811286430155951</v>
      </c>
      <c r="L798" s="304">
        <f t="shared" ca="1" si="348"/>
        <v>737.74179204750317</v>
      </c>
      <c r="M798" s="306">
        <f t="shared" ca="1" si="364"/>
        <v>-1.4833610845173746</v>
      </c>
      <c r="N798" s="304">
        <f t="shared" ca="1" si="365"/>
        <v>-84.990329636794172</v>
      </c>
      <c r="P798" s="310">
        <f t="shared" ca="1" si="366"/>
        <v>23</v>
      </c>
      <c r="Q798" s="304">
        <f t="shared" ca="1" si="367"/>
        <v>0</v>
      </c>
      <c r="R798" s="306">
        <f t="shared" ca="1" si="368"/>
        <v>0</v>
      </c>
      <c r="S798" s="307">
        <f t="shared" ca="1" si="369"/>
        <v>5.083000000000002</v>
      </c>
      <c r="T798" s="304">
        <f t="shared" ca="1" si="349"/>
        <v>49.86423000000002</v>
      </c>
      <c r="U798" s="311">
        <f t="shared" ca="1" si="350"/>
        <v>0</v>
      </c>
      <c r="V798" s="306">
        <f t="shared" ca="1" si="351"/>
        <v>1.2258064536275228</v>
      </c>
      <c r="W798" s="304">
        <f t="shared" ca="1" si="352"/>
        <v>42.939830972885808</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1.3248209871991534</v>
      </c>
      <c r="AH798" s="304">
        <f t="shared" ca="1" si="376"/>
        <v>-8.4477038685706365</v>
      </c>
    </row>
    <row r="799" spans="1:34" x14ac:dyDescent="0.2">
      <c r="A799" s="347">
        <f t="shared" ca="1" si="354"/>
        <v>1E-4</v>
      </c>
      <c r="B799" s="304">
        <f t="shared" ca="1" si="355"/>
        <v>33.541600000001566</v>
      </c>
      <c r="D799" s="306">
        <f t="shared" ca="1" si="356"/>
        <v>-0.73768888470670757</v>
      </c>
      <c r="E799" s="307">
        <f t="shared" ca="1" si="357"/>
        <v>-1.3945367513511329</v>
      </c>
      <c r="F799" s="304">
        <f t="shared" ca="1" si="358"/>
        <v>1.5776303881102181</v>
      </c>
      <c r="G799" s="306">
        <f t="shared" ca="1" si="359"/>
        <v>9.3271095614863491</v>
      </c>
      <c r="H799" s="307">
        <f t="shared" ca="1" si="360"/>
        <v>-106.40348937182785</v>
      </c>
      <c r="I799" s="304">
        <f t="shared" ca="1" si="361"/>
        <v>106.81150463911952</v>
      </c>
      <c r="J799" s="306">
        <f t="shared" ca="1" si="362"/>
        <v>737.71243752511418</v>
      </c>
      <c r="K799" s="307">
        <f t="shared" ca="1" si="363"/>
        <v>-6.591768984980094</v>
      </c>
      <c r="L799" s="304">
        <f t="shared" ca="1" si="348"/>
        <v>737.74188704288497</v>
      </c>
      <c r="M799" s="306">
        <f t="shared" ca="1" si="364"/>
        <v>-1.483361886535149</v>
      </c>
      <c r="N799" s="304">
        <f t="shared" ca="1" si="365"/>
        <v>-84.990375589027735</v>
      </c>
      <c r="P799" s="310">
        <f t="shared" ca="1" si="366"/>
        <v>23</v>
      </c>
      <c r="Q799" s="304">
        <f t="shared" ca="1" si="367"/>
        <v>0</v>
      </c>
      <c r="R799" s="306">
        <f t="shared" ca="1" si="368"/>
        <v>0</v>
      </c>
      <c r="S799" s="307">
        <f t="shared" ca="1" si="369"/>
        <v>5.083000000000002</v>
      </c>
      <c r="T799" s="304">
        <f t="shared" ca="1" si="349"/>
        <v>49.86423000000002</v>
      </c>
      <c r="U799" s="311">
        <f t="shared" ca="1" si="350"/>
        <v>0</v>
      </c>
      <c r="V799" s="306">
        <f t="shared" ca="1" si="351"/>
        <v>1.2258077579283433</v>
      </c>
      <c r="W799" s="304">
        <f t="shared" ca="1" si="352"/>
        <v>42.939983179941933</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1.324791729549629</v>
      </c>
      <c r="AH799" s="304">
        <f t="shared" ca="1" si="376"/>
        <v>-8.4477338132767645</v>
      </c>
    </row>
    <row r="800" spans="1:34" x14ac:dyDescent="0.2">
      <c r="A800" s="347">
        <f t="shared" ca="1" si="354"/>
        <v>1E-4</v>
      </c>
      <c r="B800" s="304">
        <f t="shared" ca="1" si="355"/>
        <v>33.541700000001569</v>
      </c>
      <c r="D800" s="306">
        <f t="shared" ca="1" si="356"/>
        <v>-0.73768475018694746</v>
      </c>
      <c r="E800" s="307">
        <f t="shared" ca="1" si="357"/>
        <v>-1.3945063297650311</v>
      </c>
      <c r="F800" s="304">
        <f t="shared" ca="1" si="358"/>
        <v>1.5776015638979053</v>
      </c>
      <c r="G800" s="306">
        <f t="shared" ca="1" si="359"/>
        <v>9.3270357930113299</v>
      </c>
      <c r="H800" s="307">
        <f t="shared" ca="1" si="360"/>
        <v>-106.40362882246082</v>
      </c>
      <c r="I800" s="304">
        <f t="shared" ca="1" si="361"/>
        <v>106.8116371154011</v>
      </c>
      <c r="J800" s="306">
        <f t="shared" ca="1" si="362"/>
        <v>737.71243752511418</v>
      </c>
      <c r="K800" s="307">
        <f t="shared" ca="1" si="363"/>
        <v>-6.6024093408898086</v>
      </c>
      <c r="L800" s="304">
        <f t="shared" ca="1" si="348"/>
        <v>737.74198219184336</v>
      </c>
      <c r="M800" s="306">
        <f t="shared" ca="1" si="364"/>
        <v>-1.4833626885445905</v>
      </c>
      <c r="N800" s="304">
        <f t="shared" ca="1" si="365"/>
        <v>-84.990421540783871</v>
      </c>
      <c r="P800" s="310">
        <f t="shared" ca="1" si="366"/>
        <v>23</v>
      </c>
      <c r="Q800" s="304">
        <f t="shared" ca="1" si="367"/>
        <v>0</v>
      </c>
      <c r="R800" s="306">
        <f t="shared" ca="1" si="368"/>
        <v>0</v>
      </c>
      <c r="S800" s="307">
        <f t="shared" ca="1" si="369"/>
        <v>5.083000000000002</v>
      </c>
      <c r="T800" s="304">
        <f t="shared" ca="1" si="349"/>
        <v>49.86423000000002</v>
      </c>
      <c r="U800" s="311">
        <f t="shared" ca="1" si="350"/>
        <v>0</v>
      </c>
      <c r="V800" s="306">
        <f t="shared" ca="1" si="351"/>
        <v>1.225809062232261</v>
      </c>
      <c r="W800" s="304">
        <f t="shared" ca="1" si="352"/>
        <v>42.940135385112974</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1.3247624722575502</v>
      </c>
      <c r="AH800" s="304">
        <f t="shared" ca="1" si="376"/>
        <v>-8.447763757612023</v>
      </c>
    </row>
    <row r="801" spans="1:34" x14ac:dyDescent="0.2">
      <c r="A801" s="347">
        <f t="shared" ca="1" si="354"/>
        <v>1E-4</v>
      </c>
      <c r="B801" s="304">
        <f t="shared" ca="1" si="355"/>
        <v>33.541800000001572</v>
      </c>
      <c r="D801" s="306">
        <f t="shared" ca="1" si="356"/>
        <v>-0.73768061565660592</v>
      </c>
      <c r="E801" s="307">
        <f t="shared" ca="1" si="357"/>
        <v>-1.394475908555739</v>
      </c>
      <c r="F801" s="304">
        <f t="shared" ca="1" si="358"/>
        <v>1.5775727400845463</v>
      </c>
      <c r="G801" s="306">
        <f t="shared" ca="1" si="359"/>
        <v>9.3269620249497649</v>
      </c>
      <c r="H801" s="307">
        <f t="shared" ca="1" si="360"/>
        <v>-106.40376827005167</v>
      </c>
      <c r="I801" s="304">
        <f t="shared" ca="1" si="361"/>
        <v>106.81176958875697</v>
      </c>
      <c r="J801" s="306">
        <f t="shared" ca="1" si="362"/>
        <v>737.71243752511418</v>
      </c>
      <c r="K801" s="307">
        <f t="shared" ca="1" si="363"/>
        <v>-6.6130497107444342</v>
      </c>
      <c r="L801" s="304">
        <f t="shared" ca="1" si="348"/>
        <v>737.74207749437892</v>
      </c>
      <c r="M801" s="306">
        <f t="shared" ca="1" si="364"/>
        <v>-1.4833634905456998</v>
      </c>
      <c r="N801" s="304">
        <f t="shared" ca="1" si="365"/>
        <v>-84.990467492062592</v>
      </c>
      <c r="P801" s="310">
        <f t="shared" ca="1" si="366"/>
        <v>23</v>
      </c>
      <c r="Q801" s="304">
        <f t="shared" ca="1" si="367"/>
        <v>0</v>
      </c>
      <c r="R801" s="306">
        <f t="shared" ca="1" si="368"/>
        <v>0</v>
      </c>
      <c r="S801" s="307">
        <f t="shared" ca="1" si="369"/>
        <v>5.083000000000002</v>
      </c>
      <c r="T801" s="304">
        <f t="shared" ca="1" si="349"/>
        <v>49.86423000000002</v>
      </c>
      <c r="U801" s="311">
        <f t="shared" ca="1" si="350"/>
        <v>0</v>
      </c>
      <c r="V801" s="306">
        <f t="shared" ca="1" si="351"/>
        <v>1.2258103665392768</v>
      </c>
      <c r="W801" s="304">
        <f t="shared" ca="1" si="352"/>
        <v>42.940287588398945</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1.3247332153229081</v>
      </c>
      <c r="AH801" s="304">
        <f t="shared" ca="1" si="376"/>
        <v>-8.4477937015764226</v>
      </c>
    </row>
    <row r="802" spans="1:34" x14ac:dyDescent="0.2">
      <c r="A802" s="347">
        <f t="shared" ca="1" si="354"/>
        <v>1E-4</v>
      </c>
      <c r="B802" s="304">
        <f t="shared" ca="1" si="355"/>
        <v>33.541900000001576</v>
      </c>
      <c r="D802" s="306">
        <f t="shared" ca="1" si="356"/>
        <v>-0.73767648111567918</v>
      </c>
      <c r="E802" s="307">
        <f t="shared" ca="1" si="357"/>
        <v>-1.3944454877232513</v>
      </c>
      <c r="F802" s="304">
        <f t="shared" ca="1" si="358"/>
        <v>1.5775439166701342</v>
      </c>
      <c r="G802" s="306">
        <f t="shared" ca="1" si="359"/>
        <v>9.3268882573016541</v>
      </c>
      <c r="H802" s="307">
        <f t="shared" ca="1" si="360"/>
        <v>-106.40390771460045</v>
      </c>
      <c r="I802" s="304">
        <f t="shared" ca="1" si="361"/>
        <v>106.8119020591872</v>
      </c>
      <c r="J802" s="306">
        <f t="shared" ca="1" si="362"/>
        <v>737.71243752511418</v>
      </c>
      <c r="K802" s="307">
        <f t="shared" ca="1" si="363"/>
        <v>-6.623690094543667</v>
      </c>
      <c r="L802" s="304">
        <f t="shared" ca="1" si="348"/>
        <v>737.7421729504922</v>
      </c>
      <c r="M802" s="306">
        <f t="shared" ca="1" si="364"/>
        <v>-1.4833642925384767</v>
      </c>
      <c r="N802" s="304">
        <f t="shared" ca="1" si="365"/>
        <v>-84.9905134428639</v>
      </c>
      <c r="P802" s="310">
        <f t="shared" ca="1" si="366"/>
        <v>23</v>
      </c>
      <c r="Q802" s="304">
        <f t="shared" ca="1" si="367"/>
        <v>0</v>
      </c>
      <c r="R802" s="306">
        <f t="shared" ca="1" si="368"/>
        <v>0</v>
      </c>
      <c r="S802" s="307">
        <f t="shared" ca="1" si="369"/>
        <v>5.083000000000002</v>
      </c>
      <c r="T802" s="304">
        <f t="shared" ca="1" si="349"/>
        <v>49.86423000000002</v>
      </c>
      <c r="U802" s="311">
        <f t="shared" ca="1" si="350"/>
        <v>0</v>
      </c>
      <c r="V802" s="306">
        <f t="shared" ca="1" si="351"/>
        <v>1.22581167084939</v>
      </c>
      <c r="W802" s="304">
        <f t="shared" ca="1" si="352"/>
        <v>42.940439789799868</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1.3247039587456975</v>
      </c>
      <c r="AH802" s="304">
        <f t="shared" ca="1" si="376"/>
        <v>-8.4478236451699651</v>
      </c>
    </row>
    <row r="803" spans="1:34" x14ac:dyDescent="0.2">
      <c r="A803" s="347">
        <f t="shared" ca="1" si="354"/>
        <v>1E-4</v>
      </c>
      <c r="B803" s="304">
        <f t="shared" ca="1" si="355"/>
        <v>33.542000000001579</v>
      </c>
      <c r="D803" s="306">
        <f t="shared" ca="1" si="356"/>
        <v>-0.7376723465641708</v>
      </c>
      <c r="E803" s="307">
        <f t="shared" ca="1" si="357"/>
        <v>-1.3944150672675697</v>
      </c>
      <c r="F803" s="304">
        <f t="shared" ca="1" si="358"/>
        <v>1.5775150936546729</v>
      </c>
      <c r="G803" s="306">
        <f t="shared" ca="1" si="359"/>
        <v>9.3268144900669974</v>
      </c>
      <c r="H803" s="307">
        <f t="shared" ca="1" si="360"/>
        <v>-106.40404715610718</v>
      </c>
      <c r="I803" s="304">
        <f t="shared" ca="1" si="361"/>
        <v>106.81203452669182</v>
      </c>
      <c r="J803" s="306">
        <f t="shared" ca="1" si="362"/>
        <v>737.71243752511418</v>
      </c>
      <c r="K803" s="307">
        <f t="shared" ca="1" si="363"/>
        <v>-6.6343304922872024</v>
      </c>
      <c r="L803" s="304">
        <f t="shared" ca="1" si="348"/>
        <v>737.74226856018379</v>
      </c>
      <c r="M803" s="306">
        <f t="shared" ca="1" si="364"/>
        <v>-1.4833650945229211</v>
      </c>
      <c r="N803" s="304">
        <f t="shared" ca="1" si="365"/>
        <v>-84.990559393187809</v>
      </c>
      <c r="P803" s="310">
        <f t="shared" ca="1" si="366"/>
        <v>23</v>
      </c>
      <c r="Q803" s="304">
        <f t="shared" ca="1" si="367"/>
        <v>0</v>
      </c>
      <c r="R803" s="306">
        <f t="shared" ca="1" si="368"/>
        <v>0</v>
      </c>
      <c r="S803" s="307">
        <f t="shared" ca="1" si="369"/>
        <v>5.083000000000002</v>
      </c>
      <c r="T803" s="304">
        <f t="shared" ca="1" si="349"/>
        <v>49.86423000000002</v>
      </c>
      <c r="U803" s="311">
        <f t="shared" ca="1" si="350"/>
        <v>0</v>
      </c>
      <c r="V803" s="306">
        <f t="shared" ca="1" si="351"/>
        <v>1.225812975162601</v>
      </c>
      <c r="W803" s="304">
        <f t="shared" ca="1" si="352"/>
        <v>42.940591989315749</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1.3246747025259182</v>
      </c>
      <c r="AH803" s="304">
        <f t="shared" ca="1" si="376"/>
        <v>-8.4478535883926522</v>
      </c>
    </row>
    <row r="804" spans="1:34" x14ac:dyDescent="0.2">
      <c r="A804" s="347">
        <f t="shared" ca="1" si="354"/>
        <v>1E-4</v>
      </c>
      <c r="B804" s="304">
        <f t="shared" ca="1" si="355"/>
        <v>33.542100000001582</v>
      </c>
      <c r="D804" s="306">
        <f t="shared" ca="1" si="356"/>
        <v>-0.73766821200208299</v>
      </c>
      <c r="E804" s="307">
        <f t="shared" ca="1" si="357"/>
        <v>-1.3943846471886872</v>
      </c>
      <c r="F804" s="304">
        <f t="shared" ca="1" si="358"/>
        <v>1.577486271038157</v>
      </c>
      <c r="G804" s="306">
        <f t="shared" ca="1" si="359"/>
        <v>9.3267407232457966</v>
      </c>
      <c r="H804" s="307">
        <f t="shared" ca="1" si="360"/>
        <v>-106.4041865945719</v>
      </c>
      <c r="I804" s="304">
        <f t="shared" ca="1" si="361"/>
        <v>106.81216699127083</v>
      </c>
      <c r="J804" s="306">
        <f t="shared" ca="1" si="362"/>
        <v>737.71243752511418</v>
      </c>
      <c r="K804" s="307">
        <f t="shared" ca="1" si="363"/>
        <v>-6.6449709039747367</v>
      </c>
      <c r="L804" s="304">
        <f t="shared" ca="1" si="348"/>
        <v>737.74236432345413</v>
      </c>
      <c r="M804" s="306">
        <f t="shared" ca="1" si="364"/>
        <v>-1.4833658964990335</v>
      </c>
      <c r="N804" s="304">
        <f t="shared" ca="1" si="365"/>
        <v>-84.990605343034318</v>
      </c>
      <c r="P804" s="310">
        <f t="shared" ca="1" si="366"/>
        <v>23</v>
      </c>
      <c r="Q804" s="304">
        <f t="shared" ca="1" si="367"/>
        <v>0</v>
      </c>
      <c r="R804" s="306">
        <f t="shared" ca="1" si="368"/>
        <v>0</v>
      </c>
      <c r="S804" s="307">
        <f t="shared" ca="1" si="369"/>
        <v>5.083000000000002</v>
      </c>
      <c r="T804" s="304">
        <f t="shared" ca="1" si="349"/>
        <v>49.86423000000002</v>
      </c>
      <c r="U804" s="311">
        <f t="shared" ca="1" si="350"/>
        <v>0</v>
      </c>
      <c r="V804" s="306">
        <f t="shared" ca="1" si="351"/>
        <v>1.2258142794789091</v>
      </c>
      <c r="W804" s="304">
        <f t="shared" ca="1" si="352"/>
        <v>42.94074418694656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1.3246454466635669</v>
      </c>
      <c r="AH804" s="304">
        <f t="shared" ca="1" si="376"/>
        <v>-8.4478835312444875</v>
      </c>
    </row>
    <row r="805" spans="1:34" x14ac:dyDescent="0.2">
      <c r="A805" s="347">
        <f t="shared" ca="1" si="354"/>
        <v>1E-4</v>
      </c>
      <c r="B805" s="304">
        <f t="shared" ca="1" si="355"/>
        <v>33.542200000001586</v>
      </c>
      <c r="D805" s="306">
        <f t="shared" ca="1" si="356"/>
        <v>-0.73766407742941298</v>
      </c>
      <c r="E805" s="307">
        <f t="shared" ca="1" si="357"/>
        <v>-1.3943542274866125</v>
      </c>
      <c r="F805" s="304">
        <f t="shared" ca="1" si="358"/>
        <v>1.5774574488205932</v>
      </c>
      <c r="G805" s="306">
        <f t="shared" ca="1" si="359"/>
        <v>9.3266669568380536</v>
      </c>
      <c r="H805" s="307">
        <f t="shared" ca="1" si="360"/>
        <v>-106.40432602999465</v>
      </c>
      <c r="I805" s="304">
        <f t="shared" ca="1" si="361"/>
        <v>106.81229945292431</v>
      </c>
      <c r="J805" s="306">
        <f t="shared" ca="1" si="362"/>
        <v>737.71243752511418</v>
      </c>
      <c r="K805" s="307">
        <f t="shared" ca="1" si="363"/>
        <v>-6.6556113296059651</v>
      </c>
      <c r="L805" s="304">
        <f t="shared" ca="1" si="348"/>
        <v>737.74246024030379</v>
      </c>
      <c r="M805" s="306">
        <f t="shared" ca="1" si="364"/>
        <v>-1.4833666984668139</v>
      </c>
      <c r="N805" s="304">
        <f t="shared" ca="1" si="365"/>
        <v>-84.990651292403442</v>
      </c>
      <c r="P805" s="310">
        <f t="shared" ca="1" si="366"/>
        <v>23</v>
      </c>
      <c r="Q805" s="304">
        <f t="shared" ca="1" si="367"/>
        <v>0</v>
      </c>
      <c r="R805" s="306">
        <f t="shared" ca="1" si="368"/>
        <v>0</v>
      </c>
      <c r="S805" s="307">
        <f t="shared" ca="1" si="369"/>
        <v>5.083000000000002</v>
      </c>
      <c r="T805" s="304">
        <f t="shared" ca="1" si="349"/>
        <v>49.86423000000002</v>
      </c>
      <c r="U805" s="311">
        <f t="shared" ca="1" si="350"/>
        <v>0</v>
      </c>
      <c r="V805" s="306">
        <f t="shared" ca="1" si="351"/>
        <v>1.2258155837983151</v>
      </c>
      <c r="W805" s="304">
        <f t="shared" ca="1" si="352"/>
        <v>42.940896382692387</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1.3246161911586505</v>
      </c>
      <c r="AH805" s="304">
        <f t="shared" ca="1" si="376"/>
        <v>-8.4479134737254657</v>
      </c>
    </row>
    <row r="806" spans="1:34" x14ac:dyDescent="0.2">
      <c r="A806" s="347">
        <f t="shared" ca="1" si="354"/>
        <v>1E-4</v>
      </c>
      <c r="B806" s="304">
        <f t="shared" ca="1" si="355"/>
        <v>33.542300000001589</v>
      </c>
      <c r="D806" s="306">
        <f t="shared" ca="1" si="356"/>
        <v>-0.73765994284616387</v>
      </c>
      <c r="E806" s="307">
        <f t="shared" ca="1" si="357"/>
        <v>-1.3943238081613263</v>
      </c>
      <c r="F806" s="304">
        <f t="shared" ca="1" si="358"/>
        <v>1.5774286270019664</v>
      </c>
      <c r="G806" s="306">
        <f t="shared" ca="1" si="359"/>
        <v>9.3265931908437683</v>
      </c>
      <c r="H806" s="307">
        <f t="shared" ca="1" si="360"/>
        <v>-106.40446546237547</v>
      </c>
      <c r="I806" s="304">
        <f t="shared" ca="1" si="361"/>
        <v>106.81243191165224</v>
      </c>
      <c r="J806" s="306">
        <f t="shared" ca="1" si="362"/>
        <v>737.71243752511418</v>
      </c>
      <c r="K806" s="307">
        <f t="shared" ca="1" si="363"/>
        <v>-6.666251769180584</v>
      </c>
      <c r="L806" s="304">
        <f t="shared" ca="1" si="348"/>
        <v>737.74255631073333</v>
      </c>
      <c r="M806" s="306">
        <f t="shared" ca="1" si="364"/>
        <v>-1.4833675004262623</v>
      </c>
      <c r="N806" s="304">
        <f t="shared" ca="1" si="365"/>
        <v>-84.99069724129518</v>
      </c>
      <c r="P806" s="310">
        <f t="shared" ca="1" si="366"/>
        <v>23</v>
      </c>
      <c r="Q806" s="304">
        <f t="shared" ca="1" si="367"/>
        <v>0</v>
      </c>
      <c r="R806" s="306">
        <f t="shared" ca="1" si="368"/>
        <v>0</v>
      </c>
      <c r="S806" s="307">
        <f t="shared" ca="1" si="369"/>
        <v>5.083000000000002</v>
      </c>
      <c r="T806" s="304">
        <f t="shared" ca="1" si="349"/>
        <v>49.86423000000002</v>
      </c>
      <c r="U806" s="311">
        <f t="shared" ca="1" si="350"/>
        <v>0</v>
      </c>
      <c r="V806" s="306">
        <f t="shared" ca="1" si="351"/>
        <v>1.2258168881208187</v>
      </c>
      <c r="W806" s="304">
        <f t="shared" ca="1" si="352"/>
        <v>42.941048576553186</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1.3245869360111548</v>
      </c>
      <c r="AH806" s="304">
        <f t="shared" ca="1" si="376"/>
        <v>-8.4479434158356028</v>
      </c>
    </row>
    <row r="807" spans="1:34" x14ac:dyDescent="0.2">
      <c r="A807" s="347">
        <f t="shared" ca="1" si="354"/>
        <v>1E-4</v>
      </c>
      <c r="B807" s="304">
        <f t="shared" ca="1" si="355"/>
        <v>33.542400000001592</v>
      </c>
      <c r="D807" s="306">
        <f t="shared" ca="1" si="356"/>
        <v>-0.73765580825233656</v>
      </c>
      <c r="E807" s="307">
        <f t="shared" ca="1" si="357"/>
        <v>-1.3942933892128391</v>
      </c>
      <c r="F807" s="304">
        <f t="shared" ca="1" si="358"/>
        <v>1.577399805582286</v>
      </c>
      <c r="G807" s="306">
        <f t="shared" ca="1" si="359"/>
        <v>9.3265194252629424</v>
      </c>
      <c r="H807" s="307">
        <f t="shared" ca="1" si="360"/>
        <v>-106.40460489171438</v>
      </c>
      <c r="I807" s="304">
        <f t="shared" ca="1" si="361"/>
        <v>106.81256436745471</v>
      </c>
      <c r="J807" s="306">
        <f t="shared" ca="1" si="362"/>
        <v>737.71243752511418</v>
      </c>
      <c r="K807" s="307">
        <f t="shared" ca="1" si="363"/>
        <v>-6.6768922226982887</v>
      </c>
      <c r="L807" s="304">
        <f t="shared" ca="1" si="348"/>
        <v>737.74265253474334</v>
      </c>
      <c r="M807" s="306">
        <f t="shared" ca="1" si="364"/>
        <v>-1.4833683023773789</v>
      </c>
      <c r="N807" s="304">
        <f t="shared" ca="1" si="365"/>
        <v>-84.990743189709534</v>
      </c>
      <c r="P807" s="310">
        <f t="shared" ca="1" si="366"/>
        <v>23</v>
      </c>
      <c r="Q807" s="304">
        <f t="shared" ca="1" si="367"/>
        <v>0</v>
      </c>
      <c r="R807" s="306">
        <f t="shared" ca="1" si="368"/>
        <v>0</v>
      </c>
      <c r="S807" s="307">
        <f t="shared" ca="1" si="369"/>
        <v>5.083000000000002</v>
      </c>
      <c r="T807" s="304">
        <f t="shared" ca="1" si="349"/>
        <v>49.86423000000002</v>
      </c>
      <c r="U807" s="311">
        <f t="shared" ca="1" si="350"/>
        <v>0</v>
      </c>
      <c r="V807" s="306">
        <f t="shared" ca="1" si="351"/>
        <v>1.2258181924464198</v>
      </c>
      <c r="W807" s="304">
        <f t="shared" ca="1" si="352"/>
        <v>42.941200768528994</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1.3245576812210853</v>
      </c>
      <c r="AH807" s="304">
        <f t="shared" ca="1" si="376"/>
        <v>-8.4479733575748899</v>
      </c>
    </row>
    <row r="808" spans="1:34" x14ac:dyDescent="0.2">
      <c r="A808" s="347">
        <f t="shared" ca="1" si="354"/>
        <v>1E-4</v>
      </c>
      <c r="B808" s="304">
        <f t="shared" ca="1" si="355"/>
        <v>33.542500000001596</v>
      </c>
      <c r="D808" s="306">
        <f t="shared" ca="1" si="356"/>
        <v>-0.7376516736479316</v>
      </c>
      <c r="E808" s="307">
        <f t="shared" ca="1" si="357"/>
        <v>-1.3942629706411402</v>
      </c>
      <c r="F808" s="304">
        <f t="shared" ca="1" si="358"/>
        <v>1.5773709845615429</v>
      </c>
      <c r="G808" s="306">
        <f t="shared" ca="1" si="359"/>
        <v>9.3264456600955778</v>
      </c>
      <c r="H808" s="307">
        <f t="shared" ca="1" si="360"/>
        <v>-106.40474431801145</v>
      </c>
      <c r="I808" s="304">
        <f t="shared" ca="1" si="361"/>
        <v>106.81269682033174</v>
      </c>
      <c r="J808" s="306">
        <f t="shared" ca="1" si="362"/>
        <v>737.71243752511418</v>
      </c>
      <c r="K808" s="307">
        <f t="shared" ca="1" si="363"/>
        <v>-6.6875326901587746</v>
      </c>
      <c r="L808" s="304">
        <f t="shared" ca="1" si="348"/>
        <v>737.74274891233426</v>
      </c>
      <c r="M808" s="306">
        <f t="shared" ca="1" si="364"/>
        <v>-1.4833691043201638</v>
      </c>
      <c r="N808" s="304">
        <f t="shared" ca="1" si="365"/>
        <v>-84.990789137646516</v>
      </c>
      <c r="P808" s="310">
        <f t="shared" ca="1" si="366"/>
        <v>23</v>
      </c>
      <c r="Q808" s="304">
        <f t="shared" ca="1" si="367"/>
        <v>0</v>
      </c>
      <c r="R808" s="306">
        <f t="shared" ca="1" si="368"/>
        <v>0</v>
      </c>
      <c r="S808" s="307">
        <f t="shared" ca="1" si="369"/>
        <v>5.083000000000002</v>
      </c>
      <c r="T808" s="304">
        <f t="shared" ca="1" si="349"/>
        <v>49.86423000000002</v>
      </c>
      <c r="U808" s="311">
        <f t="shared" ca="1" si="350"/>
        <v>0</v>
      </c>
      <c r="V808" s="306">
        <f t="shared" ca="1" si="351"/>
        <v>1.2258194967751181</v>
      </c>
      <c r="W808" s="304">
        <f t="shared" ca="1" si="352"/>
        <v>42.941352958619824</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1.3245284267884365</v>
      </c>
      <c r="AH808" s="304">
        <f t="shared" ca="1" si="376"/>
        <v>-8.4480032989433358</v>
      </c>
    </row>
    <row r="809" spans="1:34" x14ac:dyDescent="0.2">
      <c r="A809" s="347">
        <f t="shared" ca="1" si="354"/>
        <v>1E-4</v>
      </c>
      <c r="B809" s="304">
        <f t="shared" ca="1" si="355"/>
        <v>33.542600000001599</v>
      </c>
      <c r="D809" s="306">
        <f t="shared" ca="1" si="356"/>
        <v>-0.73764753903295066</v>
      </c>
      <c r="E809" s="307">
        <f t="shared" ca="1" si="357"/>
        <v>-1.3942325524462316</v>
      </c>
      <c r="F809" s="304">
        <f t="shared" ca="1" si="358"/>
        <v>1.5773421639397402</v>
      </c>
      <c r="G809" s="306">
        <f t="shared" ca="1" si="359"/>
        <v>9.3263718953416745</v>
      </c>
      <c r="H809" s="307">
        <f t="shared" ca="1" si="360"/>
        <v>-106.4048837412667</v>
      </c>
      <c r="I809" s="304">
        <f t="shared" ca="1" si="361"/>
        <v>106.81282927028336</v>
      </c>
      <c r="J809" s="306">
        <f t="shared" ca="1" si="362"/>
        <v>737.71243752511418</v>
      </c>
      <c r="K809" s="307">
        <f t="shared" ca="1" si="363"/>
        <v>-6.6981731715617387</v>
      </c>
      <c r="L809" s="304">
        <f t="shared" ca="1" si="348"/>
        <v>737.74284544350667</v>
      </c>
      <c r="M809" s="306">
        <f t="shared" ca="1" si="364"/>
        <v>-1.4833699062546171</v>
      </c>
      <c r="N809" s="304">
        <f t="shared" ca="1" si="365"/>
        <v>-84.990835085106141</v>
      </c>
      <c r="P809" s="310">
        <f t="shared" ca="1" si="366"/>
        <v>23</v>
      </c>
      <c r="Q809" s="304">
        <f t="shared" ca="1" si="367"/>
        <v>0</v>
      </c>
      <c r="R809" s="306">
        <f t="shared" ca="1" si="368"/>
        <v>0</v>
      </c>
      <c r="S809" s="307">
        <f t="shared" ca="1" si="369"/>
        <v>5.083000000000002</v>
      </c>
      <c r="T809" s="304">
        <f t="shared" ca="1" si="349"/>
        <v>49.86423000000002</v>
      </c>
      <c r="U809" s="311">
        <f t="shared" ca="1" si="350"/>
        <v>0</v>
      </c>
      <c r="V809" s="306">
        <f t="shared" ca="1" si="351"/>
        <v>1.225820801106914</v>
      </c>
      <c r="W809" s="304">
        <f t="shared" ca="1" si="352"/>
        <v>42.941505146825676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1.3244991727132049</v>
      </c>
      <c r="AH809" s="304">
        <f t="shared" ca="1" si="376"/>
        <v>-8.4480332399409424</v>
      </c>
    </row>
    <row r="810" spans="1:34" x14ac:dyDescent="0.2">
      <c r="A810" s="347">
        <f t="shared" ca="1" si="354"/>
        <v>1E-4</v>
      </c>
      <c r="B810" s="304">
        <f t="shared" ca="1" si="355"/>
        <v>33.542700000001602</v>
      </c>
      <c r="D810" s="306">
        <f t="shared" ca="1" si="356"/>
        <v>-0.73764340440739362</v>
      </c>
      <c r="E810" s="307">
        <f t="shared" ca="1" si="357"/>
        <v>-1.3942021346281113</v>
      </c>
      <c r="F810" s="304">
        <f t="shared" ca="1" si="358"/>
        <v>1.577313343716876</v>
      </c>
      <c r="G810" s="306">
        <f t="shared" ca="1" si="359"/>
        <v>9.3262981310012343</v>
      </c>
      <c r="H810" s="307">
        <f t="shared" ca="1" si="360"/>
        <v>-106.40502316148016</v>
      </c>
      <c r="I810" s="304">
        <f t="shared" ca="1" si="361"/>
        <v>106.81296171730959</v>
      </c>
      <c r="J810" s="306">
        <f t="shared" ca="1" si="362"/>
        <v>737.71243752511418</v>
      </c>
      <c r="K810" s="307">
        <f t="shared" ca="1" si="363"/>
        <v>-6.7088136669068765</v>
      </c>
      <c r="L810" s="304">
        <f t="shared" ca="1" si="348"/>
        <v>737.74294212826101</v>
      </c>
      <c r="M810" s="306">
        <f t="shared" ca="1" si="364"/>
        <v>-1.483370708180739</v>
      </c>
      <c r="N810" s="304">
        <f t="shared" ca="1" si="365"/>
        <v>-84.99088103208841</v>
      </c>
      <c r="P810" s="310">
        <f t="shared" ca="1" si="366"/>
        <v>23</v>
      </c>
      <c r="Q810" s="304">
        <f t="shared" ca="1" si="367"/>
        <v>0</v>
      </c>
      <c r="R810" s="306">
        <f t="shared" ca="1" si="368"/>
        <v>0</v>
      </c>
      <c r="S810" s="307">
        <f t="shared" ca="1" si="369"/>
        <v>5.083000000000002</v>
      </c>
      <c r="T810" s="304">
        <f t="shared" ca="1" si="349"/>
        <v>49.86423000000002</v>
      </c>
      <c r="U810" s="311">
        <f t="shared" ca="1" si="350"/>
        <v>0</v>
      </c>
      <c r="V810" s="306">
        <f t="shared" ca="1" si="351"/>
        <v>1.2258221054418075</v>
      </c>
      <c r="W810" s="304">
        <f t="shared" ca="1" si="352"/>
        <v>42.941657333146573</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1.3244699189953906</v>
      </c>
      <c r="AH810" s="304">
        <f t="shared" ca="1" si="376"/>
        <v>-8.4480631805677078</v>
      </c>
    </row>
    <row r="811" spans="1:34" x14ac:dyDescent="0.2">
      <c r="A811" s="347">
        <f t="shared" ca="1" si="354"/>
        <v>1E-4</v>
      </c>
      <c r="B811" s="304">
        <f t="shared" ca="1" si="355"/>
        <v>33.542800000001606</v>
      </c>
      <c r="D811" s="306">
        <f t="shared" ca="1" si="356"/>
        <v>-0.73763926977126071</v>
      </c>
      <c r="E811" s="307">
        <f t="shared" ca="1" si="357"/>
        <v>-1.394171717186774</v>
      </c>
      <c r="F811" s="304">
        <f t="shared" ca="1" si="358"/>
        <v>1.5772845238929458</v>
      </c>
      <c r="G811" s="306">
        <f t="shared" ca="1" si="359"/>
        <v>9.3262243670742571</v>
      </c>
      <c r="H811" s="307">
        <f t="shared" ca="1" si="360"/>
        <v>-106.40516257865188</v>
      </c>
      <c r="I811" s="304">
        <f t="shared" ca="1" si="361"/>
        <v>106.8130941614105</v>
      </c>
      <c r="J811" s="306">
        <f t="shared" ca="1" si="362"/>
        <v>737.71243752511418</v>
      </c>
      <c r="K811" s="307">
        <f t="shared" ca="1" si="363"/>
        <v>-6.7194541761938833</v>
      </c>
      <c r="L811" s="304">
        <f t="shared" ca="1" si="348"/>
        <v>737.74303896659808</v>
      </c>
      <c r="M811" s="306">
        <f t="shared" ca="1" si="364"/>
        <v>-1.4833715100985296</v>
      </c>
      <c r="N811" s="304">
        <f t="shared" ca="1" si="365"/>
        <v>-84.990926978593322</v>
      </c>
      <c r="P811" s="310">
        <f t="shared" ca="1" si="366"/>
        <v>23</v>
      </c>
      <c r="Q811" s="304">
        <f t="shared" ca="1" si="367"/>
        <v>0</v>
      </c>
      <c r="R811" s="306">
        <f t="shared" ca="1" si="368"/>
        <v>0</v>
      </c>
      <c r="S811" s="307">
        <f t="shared" ca="1" si="369"/>
        <v>5.083000000000002</v>
      </c>
      <c r="T811" s="304">
        <f t="shared" ca="1" si="349"/>
        <v>49.86423000000002</v>
      </c>
      <c r="U811" s="311">
        <f t="shared" ca="1" si="350"/>
        <v>0</v>
      </c>
      <c r="V811" s="306">
        <f t="shared" ca="1" si="351"/>
        <v>1.225823409779798</v>
      </c>
      <c r="W811" s="304">
        <f t="shared" ca="1" si="352"/>
        <v>42.94180951758252</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1.3244406656349899</v>
      </c>
      <c r="AH811" s="304">
        <f t="shared" ca="1" si="376"/>
        <v>-8.4480931208236392</v>
      </c>
    </row>
    <row r="812" spans="1:34" x14ac:dyDescent="0.2">
      <c r="A812" s="347">
        <f t="shared" ca="1" si="354"/>
        <v>1E-4</v>
      </c>
      <c r="B812" s="304">
        <f t="shared" ca="1" si="355"/>
        <v>33.542900000001609</v>
      </c>
      <c r="D812" s="306">
        <f t="shared" ca="1" si="356"/>
        <v>-0.73763513512455359</v>
      </c>
      <c r="E812" s="307">
        <f t="shared" ca="1" si="357"/>
        <v>-1.3941413001222198</v>
      </c>
      <c r="F812" s="304">
        <f t="shared" ca="1" si="358"/>
        <v>1.5772557044679507</v>
      </c>
      <c r="G812" s="306">
        <f t="shared" ca="1" si="359"/>
        <v>9.3261506035607447</v>
      </c>
      <c r="H812" s="307">
        <f t="shared" ca="1" si="360"/>
        <v>-106.4053019927819</v>
      </c>
      <c r="I812" s="304">
        <f t="shared" ca="1" si="361"/>
        <v>106.81322660258613</v>
      </c>
      <c r="J812" s="306">
        <f t="shared" ca="1" si="362"/>
        <v>737.71243752511418</v>
      </c>
      <c r="K812" s="307">
        <f t="shared" ca="1" si="363"/>
        <v>-6.7300946994224553</v>
      </c>
      <c r="L812" s="304">
        <f t="shared" ca="1" si="348"/>
        <v>737.74313595851811</v>
      </c>
      <c r="M812" s="306">
        <f t="shared" ca="1" si="364"/>
        <v>-1.4833723120079889</v>
      </c>
      <c r="N812" s="304">
        <f t="shared" ca="1" si="365"/>
        <v>-84.990972924620891</v>
      </c>
      <c r="P812" s="310">
        <f t="shared" ca="1" si="366"/>
        <v>23</v>
      </c>
      <c r="Q812" s="304">
        <f t="shared" ca="1" si="367"/>
        <v>0</v>
      </c>
      <c r="R812" s="306">
        <f t="shared" ca="1" si="368"/>
        <v>0</v>
      </c>
      <c r="S812" s="307">
        <f t="shared" ca="1" si="369"/>
        <v>5.083000000000002</v>
      </c>
      <c r="T812" s="304">
        <f t="shared" ca="1" si="349"/>
        <v>49.86423000000002</v>
      </c>
      <c r="U812" s="311">
        <f t="shared" ca="1" si="350"/>
        <v>0</v>
      </c>
      <c r="V812" s="306">
        <f t="shared" ca="1" si="351"/>
        <v>1.225824714120886</v>
      </c>
      <c r="W812" s="304">
        <f t="shared" ca="1" si="352"/>
        <v>42.941961700133554</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1.3244114126320046</v>
      </c>
      <c r="AH812" s="304">
        <f t="shared" ca="1" si="376"/>
        <v>-8.4481230607087365</v>
      </c>
    </row>
    <row r="813" spans="1:34" x14ac:dyDescent="0.2">
      <c r="A813" s="347">
        <f t="shared" ca="1" si="354"/>
        <v>1E-4</v>
      </c>
      <c r="B813" s="304">
        <f t="shared" ca="1" si="355"/>
        <v>33.543000000001612</v>
      </c>
      <c r="D813" s="306">
        <f t="shared" ca="1" si="356"/>
        <v>-0.73763100046727437</v>
      </c>
      <c r="E813" s="307">
        <f t="shared" ca="1" si="357"/>
        <v>-1.3941108834344433</v>
      </c>
      <c r="F813" s="304">
        <f t="shared" ca="1" si="358"/>
        <v>1.5772268854418872</v>
      </c>
      <c r="G813" s="306">
        <f t="shared" ca="1" si="359"/>
        <v>9.3260768404606971</v>
      </c>
      <c r="H813" s="307">
        <f t="shared" ca="1" si="360"/>
        <v>-106.40544140387024</v>
      </c>
      <c r="I813" s="304">
        <f t="shared" ca="1" si="361"/>
        <v>106.81335904083646</v>
      </c>
      <c r="J813" s="306">
        <f t="shared" ca="1" si="362"/>
        <v>737.71243752511418</v>
      </c>
      <c r="K813" s="307">
        <f t="shared" ca="1" si="363"/>
        <v>-6.7407352365922879</v>
      </c>
      <c r="L813" s="304">
        <f t="shared" ca="1" si="348"/>
        <v>737.74323310402201</v>
      </c>
      <c r="M813" s="306">
        <f t="shared" ca="1" si="364"/>
        <v>-1.4833731139091171</v>
      </c>
      <c r="N813" s="304">
        <f t="shared" ca="1" si="365"/>
        <v>-84.991018870171118</v>
      </c>
      <c r="P813" s="310">
        <f t="shared" ca="1" si="366"/>
        <v>23</v>
      </c>
      <c r="Q813" s="304">
        <f t="shared" ca="1" si="367"/>
        <v>0</v>
      </c>
      <c r="R813" s="306">
        <f t="shared" ca="1" si="368"/>
        <v>0</v>
      </c>
      <c r="S813" s="307">
        <f t="shared" ca="1" si="369"/>
        <v>5.083000000000002</v>
      </c>
      <c r="T813" s="304">
        <f t="shared" ca="1" si="349"/>
        <v>49.86423000000002</v>
      </c>
      <c r="U813" s="311">
        <f t="shared" ca="1" si="350"/>
        <v>0</v>
      </c>
      <c r="V813" s="306">
        <f t="shared" ca="1" si="351"/>
        <v>1.2258260184650713</v>
      </c>
      <c r="W813" s="304">
        <f t="shared" ca="1" si="352"/>
        <v>42.942113880799646</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1.3243821599864276</v>
      </c>
      <c r="AH813" s="304">
        <f t="shared" ca="1" si="376"/>
        <v>-8.4481530002230052</v>
      </c>
    </row>
    <row r="814" spans="1:34" x14ac:dyDescent="0.2">
      <c r="A814" s="347">
        <f t="shared" ca="1" si="354"/>
        <v>1E-4</v>
      </c>
      <c r="B814" s="304">
        <f t="shared" ca="1" si="355"/>
        <v>33.543100000001616</v>
      </c>
      <c r="D814" s="306">
        <f t="shared" ca="1" si="356"/>
        <v>-0.73762686579942283</v>
      </c>
      <c r="E814" s="307">
        <f t="shared" ca="1" si="357"/>
        <v>-1.3940804671234446</v>
      </c>
      <c r="F814" s="304">
        <f t="shared" ca="1" si="358"/>
        <v>1.5771980668147554</v>
      </c>
      <c r="G814" s="306">
        <f t="shared" ca="1" si="359"/>
        <v>9.3260030777741179</v>
      </c>
      <c r="H814" s="307">
        <f t="shared" ca="1" si="360"/>
        <v>-106.40558081191695</v>
      </c>
      <c r="I814" s="304">
        <f t="shared" ca="1" si="361"/>
        <v>106.81349147616156</v>
      </c>
      <c r="J814" s="306">
        <f t="shared" ca="1" si="362"/>
        <v>737.71243752511418</v>
      </c>
      <c r="K814" s="307">
        <f t="shared" ca="1" si="363"/>
        <v>-6.7513757877030773</v>
      </c>
      <c r="L814" s="304">
        <f t="shared" ca="1" si="348"/>
        <v>737.74333040310989</v>
      </c>
      <c r="M814" s="306">
        <f t="shared" ca="1" si="364"/>
        <v>-1.4833739158019144</v>
      </c>
      <c r="N814" s="304">
        <f t="shared" ca="1" si="365"/>
        <v>-84.99106481524403</v>
      </c>
      <c r="P814" s="310">
        <f t="shared" ca="1" si="366"/>
        <v>23</v>
      </c>
      <c r="Q814" s="304">
        <f t="shared" ca="1" si="367"/>
        <v>0</v>
      </c>
      <c r="R814" s="306">
        <f t="shared" ca="1" si="368"/>
        <v>0</v>
      </c>
      <c r="S814" s="307">
        <f t="shared" ca="1" si="369"/>
        <v>5.083000000000002</v>
      </c>
      <c r="T814" s="304">
        <f t="shared" ca="1" si="349"/>
        <v>49.86423000000002</v>
      </c>
      <c r="U814" s="311">
        <f t="shared" ca="1" si="350"/>
        <v>0</v>
      </c>
      <c r="V814" s="306">
        <f t="shared" ca="1" si="351"/>
        <v>1.225827322812354</v>
      </c>
      <c r="W814" s="304">
        <f t="shared" ca="1" si="352"/>
        <v>42.942266059580824</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1.3243529076982608</v>
      </c>
      <c r="AH814" s="304">
        <f t="shared" ca="1" si="376"/>
        <v>-8.4481829393664434</v>
      </c>
    </row>
    <row r="815" spans="1:34" x14ac:dyDescent="0.2">
      <c r="A815" s="347">
        <f t="shared" ca="1" si="354"/>
        <v>1E-4</v>
      </c>
      <c r="B815" s="304">
        <f t="shared" ca="1" si="355"/>
        <v>33.543200000001619</v>
      </c>
      <c r="D815" s="306">
        <f t="shared" ca="1" si="356"/>
        <v>-0.73762273112099874</v>
      </c>
      <c r="E815" s="307">
        <f t="shared" ca="1" si="357"/>
        <v>-1.3940500511892235</v>
      </c>
      <c r="F815" s="304">
        <f t="shared" ca="1" si="358"/>
        <v>1.5771692485865547</v>
      </c>
      <c r="G815" s="306">
        <f t="shared" ca="1" si="359"/>
        <v>9.3259293155010052</v>
      </c>
      <c r="H815" s="307">
        <f t="shared" ca="1" si="360"/>
        <v>-106.40572021692206</v>
      </c>
      <c r="I815" s="304">
        <f t="shared" ca="1" si="361"/>
        <v>106.81362390856148</v>
      </c>
      <c r="J815" s="306">
        <f t="shared" ca="1" si="362"/>
        <v>737.71243752511418</v>
      </c>
      <c r="K815" s="307">
        <f t="shared" ca="1" si="363"/>
        <v>-6.762016352754519</v>
      </c>
      <c r="L815" s="304">
        <f t="shared" ca="1" si="348"/>
        <v>737.74342785578267</v>
      </c>
      <c r="M815" s="306">
        <f t="shared" ca="1" si="364"/>
        <v>-1.4833747176863807</v>
      </c>
      <c r="N815" s="304">
        <f t="shared" ca="1" si="365"/>
        <v>-84.991110759839614</v>
      </c>
      <c r="P815" s="310">
        <f t="shared" ca="1" si="366"/>
        <v>23</v>
      </c>
      <c r="Q815" s="304">
        <f t="shared" ca="1" si="367"/>
        <v>0</v>
      </c>
      <c r="R815" s="306">
        <f t="shared" ca="1" si="368"/>
        <v>0</v>
      </c>
      <c r="S815" s="307">
        <f t="shared" ca="1" si="369"/>
        <v>5.083000000000002</v>
      </c>
      <c r="T815" s="304">
        <f t="shared" ca="1" si="349"/>
        <v>49.86423000000002</v>
      </c>
      <c r="U815" s="311">
        <f t="shared" ca="1" si="350"/>
        <v>0</v>
      </c>
      <c r="V815" s="306">
        <f t="shared" ca="1" si="351"/>
        <v>1.2258286271627337</v>
      </c>
      <c r="W815" s="304">
        <f t="shared" ca="1" si="352"/>
        <v>42.942418236477124</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1.3243236557675022</v>
      </c>
      <c r="AH815" s="304">
        <f t="shared" ca="1" si="376"/>
        <v>-8.4482128781390529</v>
      </c>
    </row>
    <row r="816" spans="1:34" x14ac:dyDescent="0.2">
      <c r="A816" s="347">
        <f t="shared" ca="1" si="354"/>
        <v>1E-4</v>
      </c>
      <c r="B816" s="304">
        <f t="shared" ca="1" si="355"/>
        <v>33.543300000001622</v>
      </c>
      <c r="D816" s="306">
        <f t="shared" ca="1" si="356"/>
        <v>-0.73761859643200467</v>
      </c>
      <c r="E816" s="307">
        <f t="shared" ca="1" si="357"/>
        <v>-1.3940196356317678</v>
      </c>
      <c r="F816" s="304">
        <f t="shared" ca="1" si="358"/>
        <v>1.5771404307572763</v>
      </c>
      <c r="G816" s="306">
        <f t="shared" ca="1" si="359"/>
        <v>9.3258555536413628</v>
      </c>
      <c r="H816" s="307">
        <f t="shared" ca="1" si="360"/>
        <v>-106.40585961888563</v>
      </c>
      <c r="I816" s="304">
        <f t="shared" ca="1" si="361"/>
        <v>106.81375633803624</v>
      </c>
      <c r="J816" s="306">
        <f t="shared" ca="1" si="362"/>
        <v>737.71243752511418</v>
      </c>
      <c r="K816" s="307">
        <f t="shared" ca="1" si="363"/>
        <v>-6.772656931746309</v>
      </c>
      <c r="L816" s="304">
        <f t="shared" ca="1" si="348"/>
        <v>737.74352546204057</v>
      </c>
      <c r="M816" s="306">
        <f t="shared" ca="1" si="364"/>
        <v>-1.4833755195625165</v>
      </c>
      <c r="N816" s="304">
        <f t="shared" ca="1" si="365"/>
        <v>-84.99115670395787</v>
      </c>
      <c r="P816" s="310">
        <f t="shared" ca="1" si="366"/>
        <v>23</v>
      </c>
      <c r="Q816" s="304">
        <f t="shared" ca="1" si="367"/>
        <v>0</v>
      </c>
      <c r="R816" s="306">
        <f t="shared" ca="1" si="368"/>
        <v>0</v>
      </c>
      <c r="S816" s="307">
        <f t="shared" ca="1" si="369"/>
        <v>5.083000000000002</v>
      </c>
      <c r="T816" s="304">
        <f t="shared" ca="1" si="349"/>
        <v>49.86423000000002</v>
      </c>
      <c r="U816" s="311">
        <f t="shared" ca="1" si="350"/>
        <v>0</v>
      </c>
      <c r="V816" s="306">
        <f t="shared" ca="1" si="351"/>
        <v>1.2258299315162107</v>
      </c>
      <c r="W816" s="304">
        <f t="shared" ca="1" si="352"/>
        <v>42.942570411488539</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1.3242944041941414</v>
      </c>
      <c r="AH816" s="304">
        <f t="shared" ca="1" si="376"/>
        <v>-8.4482428165408443</v>
      </c>
    </row>
    <row r="817" spans="1:34" x14ac:dyDescent="0.2">
      <c r="A817" s="347">
        <f t="shared" ca="1" si="354"/>
        <v>1E-4</v>
      </c>
      <c r="B817" s="304">
        <f t="shared" ca="1" si="355"/>
        <v>33.543400000001625</v>
      </c>
      <c r="D817" s="306">
        <f t="shared" ca="1" si="356"/>
        <v>-0.73761446173243994</v>
      </c>
      <c r="E817" s="307">
        <f t="shared" ca="1" si="357"/>
        <v>-1.3939892204510844</v>
      </c>
      <c r="F817" s="304">
        <f t="shared" ca="1" si="358"/>
        <v>1.5771116133269258</v>
      </c>
      <c r="G817" s="306">
        <f t="shared" ca="1" si="359"/>
        <v>9.3257817921951887</v>
      </c>
      <c r="H817" s="307">
        <f t="shared" ca="1" si="360"/>
        <v>-106.40599901780767</v>
      </c>
      <c r="I817" s="304">
        <f t="shared" ca="1" si="361"/>
        <v>106.81388876458588</v>
      </c>
      <c r="J817" s="306">
        <f t="shared" ca="1" si="362"/>
        <v>737.71243752511418</v>
      </c>
      <c r="K817" s="307">
        <f t="shared" ca="1" si="363"/>
        <v>-6.7832975246781437</v>
      </c>
      <c r="L817" s="304">
        <f t="shared" ca="1" si="348"/>
        <v>737.74362322188438</v>
      </c>
      <c r="M817" s="306">
        <f t="shared" ca="1" si="364"/>
        <v>-1.4833763214303215</v>
      </c>
      <c r="N817" s="304">
        <f t="shared" ca="1" si="365"/>
        <v>-84.99120264759884</v>
      </c>
      <c r="P817" s="310">
        <f t="shared" ca="1" si="366"/>
        <v>23</v>
      </c>
      <c r="Q817" s="304">
        <f t="shared" ca="1" si="367"/>
        <v>0</v>
      </c>
      <c r="R817" s="306">
        <f t="shared" ca="1" si="368"/>
        <v>0</v>
      </c>
      <c r="S817" s="307">
        <f t="shared" ca="1" si="369"/>
        <v>5.083000000000002</v>
      </c>
      <c r="T817" s="304">
        <f t="shared" ca="1" si="349"/>
        <v>49.86423000000002</v>
      </c>
      <c r="U817" s="311">
        <f t="shared" ca="1" si="350"/>
        <v>0</v>
      </c>
      <c r="V817" s="306">
        <f t="shared" ca="1" si="351"/>
        <v>1.2258312358727852</v>
      </c>
      <c r="W817" s="304">
        <f t="shared" ca="1" si="352"/>
        <v>42.94272258461509</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1.3242651529781853</v>
      </c>
      <c r="AH817" s="304">
        <f t="shared" ca="1" si="376"/>
        <v>-8.4482727545718124</v>
      </c>
    </row>
    <row r="818" spans="1:34" x14ac:dyDescent="0.2">
      <c r="A818" s="347">
        <f t="shared" ca="1" si="354"/>
        <v>1E-4</v>
      </c>
      <c r="B818" s="304">
        <f t="shared" ca="1" si="355"/>
        <v>33.543500000001629</v>
      </c>
      <c r="D818" s="306">
        <f t="shared" ca="1" si="356"/>
        <v>-0.73761032702230689</v>
      </c>
      <c r="E818" s="307">
        <f t="shared" ca="1" si="357"/>
        <v>-1.3939588056471646</v>
      </c>
      <c r="F818" s="304">
        <f t="shared" ca="1" si="358"/>
        <v>1.577082796295497</v>
      </c>
      <c r="G818" s="306">
        <f t="shared" ca="1" si="359"/>
        <v>9.3257080311624865</v>
      </c>
      <c r="H818" s="307">
        <f t="shared" ca="1" si="360"/>
        <v>-106.40613841368824</v>
      </c>
      <c r="I818" s="304">
        <f t="shared" ca="1" si="361"/>
        <v>106.81402118821043</v>
      </c>
      <c r="J818" s="306">
        <f t="shared" ca="1" si="362"/>
        <v>737.71243752511418</v>
      </c>
      <c r="K818" s="307">
        <f t="shared" ca="1" si="363"/>
        <v>-6.7939381315497185</v>
      </c>
      <c r="L818" s="304">
        <f t="shared" ca="1" si="348"/>
        <v>737.74372113531456</v>
      </c>
      <c r="M818" s="306">
        <f t="shared" ca="1" si="364"/>
        <v>-1.4833771232897961</v>
      </c>
      <c r="N818" s="304">
        <f t="shared" ca="1" si="365"/>
        <v>-84.991248590762495</v>
      </c>
      <c r="P818" s="310">
        <f t="shared" ca="1" si="366"/>
        <v>23</v>
      </c>
      <c r="Q818" s="304">
        <f t="shared" ca="1" si="367"/>
        <v>0</v>
      </c>
      <c r="R818" s="306">
        <f t="shared" ca="1" si="368"/>
        <v>0</v>
      </c>
      <c r="S818" s="307">
        <f t="shared" ca="1" si="369"/>
        <v>5.083000000000002</v>
      </c>
      <c r="T818" s="304">
        <f t="shared" ca="1" si="349"/>
        <v>49.86423000000002</v>
      </c>
      <c r="U818" s="311">
        <f t="shared" ca="1" si="350"/>
        <v>0</v>
      </c>
      <c r="V818" s="306">
        <f t="shared" ca="1" si="351"/>
        <v>1.2258325402324564</v>
      </c>
      <c r="W818" s="304">
        <f t="shared" ca="1" si="352"/>
        <v>42.942874755856771</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1.3242359021196268</v>
      </c>
      <c r="AH818" s="304">
        <f t="shared" ca="1" si="376"/>
        <v>-8.4483026922319642</v>
      </c>
    </row>
    <row r="819" spans="1:34" x14ac:dyDescent="0.2">
      <c r="A819" s="347">
        <f t="shared" ca="1" si="354"/>
        <v>1E-4</v>
      </c>
      <c r="B819" s="304">
        <f t="shared" ca="1" si="355"/>
        <v>33.543600000001632</v>
      </c>
      <c r="D819" s="306">
        <f t="shared" ca="1" si="356"/>
        <v>-0.73760619230160507</v>
      </c>
      <c r="E819" s="307">
        <f t="shared" ca="1" si="357"/>
        <v>-1.3939283912200136</v>
      </c>
      <c r="F819" s="304">
        <f t="shared" ca="1" si="358"/>
        <v>1.5770539796629941</v>
      </c>
      <c r="G819" s="306">
        <f t="shared" ca="1" si="359"/>
        <v>9.3256342705432562</v>
      </c>
      <c r="H819" s="307">
        <f t="shared" ca="1" si="360"/>
        <v>-106.40627780652736</v>
      </c>
      <c r="I819" s="304">
        <f t="shared" ca="1" si="361"/>
        <v>106.81415360890993</v>
      </c>
      <c r="J819" s="306">
        <f t="shared" ca="1" si="362"/>
        <v>737.71243752511418</v>
      </c>
      <c r="K819" s="307">
        <f t="shared" ca="1" si="363"/>
        <v>-6.8045787523607295</v>
      </c>
      <c r="L819" s="304">
        <f t="shared" ca="1" si="348"/>
        <v>737.74381920233168</v>
      </c>
      <c r="M819" s="306">
        <f t="shared" ca="1" si="364"/>
        <v>-1.4833779251409402</v>
      </c>
      <c r="N819" s="304">
        <f t="shared" ca="1" si="365"/>
        <v>-84.991294533448851</v>
      </c>
      <c r="P819" s="310">
        <f t="shared" ca="1" si="366"/>
        <v>23</v>
      </c>
      <c r="Q819" s="304">
        <f t="shared" ca="1" si="367"/>
        <v>0</v>
      </c>
      <c r="R819" s="306">
        <f t="shared" ca="1" si="368"/>
        <v>0</v>
      </c>
      <c r="S819" s="307">
        <f t="shared" ca="1" si="369"/>
        <v>5.083000000000002</v>
      </c>
      <c r="T819" s="304">
        <f t="shared" ca="1" si="349"/>
        <v>49.86423000000002</v>
      </c>
      <c r="U819" s="311">
        <f t="shared" ca="1" si="350"/>
        <v>0</v>
      </c>
      <c r="V819" s="306">
        <f t="shared" ca="1" si="351"/>
        <v>1.2258338445952253</v>
      </c>
      <c r="W819" s="304">
        <f t="shared" ca="1" si="352"/>
        <v>42.94302692521363</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1.3242066516184678</v>
      </c>
      <c r="AH819" s="304">
        <f t="shared" ca="1" si="376"/>
        <v>-8.4483326295212979</v>
      </c>
    </row>
    <row r="820" spans="1:34" x14ac:dyDescent="0.2">
      <c r="A820" s="347">
        <f t="shared" ca="1" si="354"/>
        <v>1E-4</v>
      </c>
      <c r="B820" s="304">
        <f t="shared" ca="1" si="355"/>
        <v>33.543700000001635</v>
      </c>
      <c r="D820" s="306">
        <f t="shared" ca="1" si="356"/>
        <v>-0.73760205757033692</v>
      </c>
      <c r="E820" s="307">
        <f t="shared" ca="1" si="357"/>
        <v>-1.3938979771696189</v>
      </c>
      <c r="F820" s="304">
        <f t="shared" ca="1" si="358"/>
        <v>1.5770251634294077</v>
      </c>
      <c r="G820" s="306">
        <f t="shared" ca="1" si="359"/>
        <v>9.3255605103374997</v>
      </c>
      <c r="H820" s="307">
        <f t="shared" ca="1" si="360"/>
        <v>-106.40641719632508</v>
      </c>
      <c r="I820" s="304">
        <f t="shared" ca="1" si="361"/>
        <v>106.81428602668443</v>
      </c>
      <c r="J820" s="306">
        <f t="shared" ca="1" si="362"/>
        <v>737.71243752511418</v>
      </c>
      <c r="K820" s="307">
        <f t="shared" ca="1" si="363"/>
        <v>-6.8152193871108722</v>
      </c>
      <c r="L820" s="304">
        <f t="shared" ca="1" si="348"/>
        <v>737.74391742293608</v>
      </c>
      <c r="M820" s="306">
        <f t="shared" ca="1" si="364"/>
        <v>-1.4833787269837542</v>
      </c>
      <c r="N820" s="304">
        <f t="shared" ca="1" si="365"/>
        <v>-84.991340475657921</v>
      </c>
      <c r="P820" s="310">
        <f t="shared" ca="1" si="366"/>
        <v>23</v>
      </c>
      <c r="Q820" s="304">
        <f t="shared" ca="1" si="367"/>
        <v>0</v>
      </c>
      <c r="R820" s="306">
        <f t="shared" ca="1" si="368"/>
        <v>0</v>
      </c>
      <c r="S820" s="307">
        <f t="shared" ca="1" si="369"/>
        <v>5.083000000000002</v>
      </c>
      <c r="T820" s="304">
        <f t="shared" ca="1" si="349"/>
        <v>49.86423000000002</v>
      </c>
      <c r="U820" s="311">
        <f t="shared" ca="1" si="350"/>
        <v>0</v>
      </c>
      <c r="V820" s="306">
        <f t="shared" ca="1" si="351"/>
        <v>1.2258351489610906</v>
      </c>
      <c r="W820" s="304">
        <f t="shared" ca="1" si="352"/>
        <v>42.943179092685639</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1.3241774014747012</v>
      </c>
      <c r="AH820" s="304">
        <f t="shared" ca="1" si="376"/>
        <v>-8.4483625664398208</v>
      </c>
    </row>
    <row r="821" spans="1:34" x14ac:dyDescent="0.2">
      <c r="A821" s="347">
        <f t="shared" ca="1" si="354"/>
        <v>1E-4</v>
      </c>
      <c r="B821" s="304">
        <f t="shared" ca="1" si="355"/>
        <v>33.543800000001639</v>
      </c>
      <c r="D821" s="306">
        <f t="shared" ca="1" si="356"/>
        <v>-0.73759792282850178</v>
      </c>
      <c r="E821" s="307">
        <f t="shared" ca="1" si="357"/>
        <v>-1.3938675634959861</v>
      </c>
      <c r="F821" s="304">
        <f t="shared" ca="1" si="358"/>
        <v>1.5769963475947424</v>
      </c>
      <c r="G821" s="306">
        <f t="shared" ca="1" si="359"/>
        <v>9.3254867505452168</v>
      </c>
      <c r="H821" s="307">
        <f t="shared" ca="1" si="360"/>
        <v>-106.40655658308143</v>
      </c>
      <c r="I821" s="304">
        <f t="shared" ca="1" si="361"/>
        <v>106.81441844153392</v>
      </c>
      <c r="J821" s="306">
        <f t="shared" ca="1" si="362"/>
        <v>737.71243752511418</v>
      </c>
      <c r="K821" s="307">
        <f t="shared" ca="1" si="363"/>
        <v>-6.8258600357998427</v>
      </c>
      <c r="L821" s="304">
        <f t="shared" ca="1" si="348"/>
        <v>737.74401579712855</v>
      </c>
      <c r="M821" s="306">
        <f t="shared" ca="1" si="364"/>
        <v>-1.4833795288182379</v>
      </c>
      <c r="N821" s="304">
        <f t="shared" ca="1" si="365"/>
        <v>-84.991386417389705</v>
      </c>
      <c r="P821" s="310">
        <f t="shared" ca="1" si="366"/>
        <v>23</v>
      </c>
      <c r="Q821" s="304">
        <f t="shared" ca="1" si="367"/>
        <v>0</v>
      </c>
      <c r="R821" s="306">
        <f t="shared" ca="1" si="368"/>
        <v>0</v>
      </c>
      <c r="S821" s="307">
        <f t="shared" ca="1" si="369"/>
        <v>5.083000000000002</v>
      </c>
      <c r="T821" s="304">
        <f t="shared" ca="1" si="349"/>
        <v>49.86423000000002</v>
      </c>
      <c r="U821" s="311">
        <f t="shared" ca="1" si="350"/>
        <v>0</v>
      </c>
      <c r="V821" s="306">
        <f t="shared" ca="1" si="351"/>
        <v>1.2258364533300532</v>
      </c>
      <c r="W821" s="304">
        <f t="shared" ca="1" si="352"/>
        <v>42.943331258272813</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1.3241481516883287</v>
      </c>
      <c r="AH821" s="304">
        <f t="shared" ca="1" si="376"/>
        <v>-8.4483925029875309</v>
      </c>
    </row>
    <row r="822" spans="1:34" x14ac:dyDescent="0.2">
      <c r="A822" s="347">
        <f t="shared" ca="1" si="354"/>
        <v>1E-4</v>
      </c>
      <c r="B822" s="304">
        <f t="shared" ca="1" si="355"/>
        <v>33.543900000001642</v>
      </c>
      <c r="D822" s="306">
        <f t="shared" ca="1" si="356"/>
        <v>-0.73759378807610165</v>
      </c>
      <c r="E822" s="307">
        <f t="shared" ca="1" si="357"/>
        <v>-1.3938371501991131</v>
      </c>
      <c r="F822" s="304">
        <f t="shared" ca="1" si="358"/>
        <v>1.5769675321589973</v>
      </c>
      <c r="G822" s="306">
        <f t="shared" ca="1" si="359"/>
        <v>9.3254129911664094</v>
      </c>
      <c r="H822" s="307">
        <f t="shared" ca="1" si="360"/>
        <v>-106.40669596679645</v>
      </c>
      <c r="I822" s="304">
        <f t="shared" ca="1" si="361"/>
        <v>106.81455085345848</v>
      </c>
      <c r="J822" s="306">
        <f t="shared" ca="1" si="362"/>
        <v>737.71243752511418</v>
      </c>
      <c r="K822" s="307">
        <f t="shared" ca="1" si="363"/>
        <v>-6.8365006984273364</v>
      </c>
      <c r="L822" s="304">
        <f t="shared" ca="1" si="348"/>
        <v>737.74411432490945</v>
      </c>
      <c r="M822" s="306">
        <f t="shared" ca="1" si="364"/>
        <v>-1.4833803306443916</v>
      </c>
      <c r="N822" s="304">
        <f t="shared" ca="1" si="365"/>
        <v>-84.991432358644218</v>
      </c>
      <c r="P822" s="310">
        <f t="shared" ca="1" si="366"/>
        <v>23</v>
      </c>
      <c r="Q822" s="304">
        <f t="shared" ca="1" si="367"/>
        <v>0</v>
      </c>
      <c r="R822" s="306">
        <f t="shared" ca="1" si="368"/>
        <v>0</v>
      </c>
      <c r="S822" s="307">
        <f t="shared" ca="1" si="369"/>
        <v>5.083000000000002</v>
      </c>
      <c r="T822" s="304">
        <f t="shared" ca="1" si="349"/>
        <v>49.86423000000002</v>
      </c>
      <c r="U822" s="311">
        <f t="shared" ca="1" si="350"/>
        <v>0</v>
      </c>
      <c r="V822" s="306">
        <f t="shared" ca="1" si="351"/>
        <v>1.2258377577021133</v>
      </c>
      <c r="W822" s="304">
        <f t="shared" ca="1" si="352"/>
        <v>42.943483421975216</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1.3241189022593485</v>
      </c>
      <c r="AH822" s="304">
        <f t="shared" ca="1" si="376"/>
        <v>-8.44842243916443</v>
      </c>
    </row>
    <row r="823" spans="1:34" x14ac:dyDescent="0.2">
      <c r="A823" s="347">
        <f t="shared" ca="1" si="354"/>
        <v>1E-4</v>
      </c>
      <c r="B823" s="304">
        <f t="shared" ca="1" si="355"/>
        <v>33.544000000001645</v>
      </c>
      <c r="D823" s="306">
        <f t="shared" ca="1" si="356"/>
        <v>-0.73758965331313731</v>
      </c>
      <c r="E823" s="307">
        <f t="shared" ca="1" si="357"/>
        <v>-1.3938067372789877</v>
      </c>
      <c r="F823" s="304">
        <f t="shared" ca="1" si="358"/>
        <v>1.5769387171221625</v>
      </c>
      <c r="G823" s="306">
        <f t="shared" ca="1" si="359"/>
        <v>9.3253392322010775</v>
      </c>
      <c r="H823" s="307">
        <f t="shared" ca="1" si="360"/>
        <v>-106.40683534747018</v>
      </c>
      <c r="I823" s="304">
        <f t="shared" ca="1" si="361"/>
        <v>106.81468326245815</v>
      </c>
      <c r="J823" s="306">
        <f t="shared" ca="1" si="362"/>
        <v>737.71243752511418</v>
      </c>
      <c r="K823" s="307">
        <f t="shared" ca="1" si="363"/>
        <v>-6.8471413749930496</v>
      </c>
      <c r="L823" s="304">
        <f t="shared" ca="1" si="348"/>
        <v>737.74421300627944</v>
      </c>
      <c r="M823" s="306">
        <f t="shared" ca="1" si="364"/>
        <v>-1.4833811324622155</v>
      </c>
      <c r="N823" s="304">
        <f t="shared" ca="1" si="365"/>
        <v>-84.991478299421459</v>
      </c>
      <c r="P823" s="310">
        <f t="shared" ca="1" si="366"/>
        <v>23</v>
      </c>
      <c r="Q823" s="304">
        <f t="shared" ca="1" si="367"/>
        <v>0</v>
      </c>
      <c r="R823" s="306">
        <f t="shared" ca="1" si="368"/>
        <v>0</v>
      </c>
      <c r="S823" s="307">
        <f t="shared" ca="1" si="369"/>
        <v>5.083000000000002</v>
      </c>
      <c r="T823" s="304">
        <f t="shared" ca="1" si="349"/>
        <v>49.86423000000002</v>
      </c>
      <c r="U823" s="311">
        <f t="shared" ca="1" si="350"/>
        <v>0</v>
      </c>
      <c r="V823" s="306">
        <f t="shared" ca="1" si="351"/>
        <v>1.2258390620772701</v>
      </c>
      <c r="W823" s="304">
        <f t="shared" ca="1" si="352"/>
        <v>42.943635583792819</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1.3240896531877535</v>
      </c>
      <c r="AH823" s="304">
        <f t="shared" ca="1" si="376"/>
        <v>-8.4484523749705289</v>
      </c>
    </row>
    <row r="824" spans="1:34" x14ac:dyDescent="0.2">
      <c r="A824" s="347">
        <f t="shared" ca="1" si="354"/>
        <v>1E-4</v>
      </c>
      <c r="B824" s="304">
        <f t="shared" ca="1" si="355"/>
        <v>33.544100000001649</v>
      </c>
      <c r="D824" s="306">
        <f t="shared" ca="1" si="356"/>
        <v>-0.73758551853960796</v>
      </c>
      <c r="E824" s="307">
        <f t="shared" ca="1" si="357"/>
        <v>-1.3937763247356134</v>
      </c>
      <c r="F824" s="304">
        <f t="shared" ca="1" si="358"/>
        <v>1.5769099024842403</v>
      </c>
      <c r="G824" s="306">
        <f t="shared" ca="1" si="359"/>
        <v>9.3252654736492229</v>
      </c>
      <c r="H824" s="307">
        <f t="shared" ca="1" si="360"/>
        <v>-106.40697472510266</v>
      </c>
      <c r="I824" s="304">
        <f t="shared" ca="1" si="361"/>
        <v>106.81481566853294</v>
      </c>
      <c r="J824" s="306">
        <f t="shared" ca="1" si="362"/>
        <v>737.71243752511418</v>
      </c>
      <c r="K824" s="307">
        <f t="shared" ca="1" si="363"/>
        <v>-6.8577820654966786</v>
      </c>
      <c r="L824" s="304">
        <f t="shared" ca="1" si="348"/>
        <v>737.74431184123898</v>
      </c>
      <c r="M824" s="306">
        <f t="shared" ca="1" si="364"/>
        <v>-1.4833819342717094</v>
      </c>
      <c r="N824" s="304">
        <f t="shared" ca="1" si="365"/>
        <v>-84.991524239721443</v>
      </c>
      <c r="P824" s="310">
        <f t="shared" ca="1" si="366"/>
        <v>23</v>
      </c>
      <c r="Q824" s="304">
        <f t="shared" ca="1" si="367"/>
        <v>0</v>
      </c>
      <c r="R824" s="306">
        <f t="shared" ca="1" si="368"/>
        <v>0</v>
      </c>
      <c r="S824" s="307">
        <f t="shared" ca="1" si="369"/>
        <v>5.083000000000002</v>
      </c>
      <c r="T824" s="304">
        <f t="shared" ca="1" si="349"/>
        <v>49.86423000000002</v>
      </c>
      <c r="U824" s="311">
        <f t="shared" ca="1" si="350"/>
        <v>0</v>
      </c>
      <c r="V824" s="306">
        <f t="shared" ca="1" si="351"/>
        <v>1.225840366455524</v>
      </c>
      <c r="W824" s="304">
        <f t="shared" ca="1" si="352"/>
        <v>42.943787743725643</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1.3240604044735438</v>
      </c>
      <c r="AH824" s="304">
        <f t="shared" ca="1" si="376"/>
        <v>-8.448482310405824</v>
      </c>
    </row>
    <row r="825" spans="1:34" x14ac:dyDescent="0.2">
      <c r="A825" s="347">
        <f t="shared" ca="1" si="354"/>
        <v>1E-4</v>
      </c>
      <c r="B825" s="304">
        <f t="shared" ca="1" si="355"/>
        <v>33.544200000001652</v>
      </c>
      <c r="D825" s="306">
        <f t="shared" ca="1" si="356"/>
        <v>-0.73758138375551763</v>
      </c>
      <c r="E825" s="307">
        <f t="shared" ca="1" si="357"/>
        <v>-1.3937459125689884</v>
      </c>
      <c r="F825" s="304">
        <f t="shared" ca="1" si="358"/>
        <v>1.5768810882452318</v>
      </c>
      <c r="G825" s="306">
        <f t="shared" ca="1" si="359"/>
        <v>9.3251917155108472</v>
      </c>
      <c r="H825" s="307">
        <f t="shared" ca="1" si="360"/>
        <v>-106.40711409969391</v>
      </c>
      <c r="I825" s="304">
        <f t="shared" ca="1" si="361"/>
        <v>106.81494807168288</v>
      </c>
      <c r="J825" s="306">
        <f t="shared" ca="1" si="362"/>
        <v>737.71243752511418</v>
      </c>
      <c r="K825" s="307">
        <f t="shared" ca="1" si="363"/>
        <v>-6.8684227699379186</v>
      </c>
      <c r="L825" s="304">
        <f t="shared" ca="1" si="348"/>
        <v>737.74441082978876</v>
      </c>
      <c r="M825" s="306">
        <f t="shared" ca="1" si="364"/>
        <v>-1.4833827360728737</v>
      </c>
      <c r="N825" s="304">
        <f t="shared" ca="1" si="365"/>
        <v>-84.991570179544155</v>
      </c>
      <c r="P825" s="310">
        <f t="shared" ca="1" si="366"/>
        <v>23</v>
      </c>
      <c r="Q825" s="304">
        <f t="shared" ca="1" si="367"/>
        <v>0</v>
      </c>
      <c r="R825" s="306">
        <f t="shared" ca="1" si="368"/>
        <v>0</v>
      </c>
      <c r="S825" s="307">
        <f t="shared" ca="1" si="369"/>
        <v>5.083000000000002</v>
      </c>
      <c r="T825" s="304">
        <f t="shared" ca="1" si="349"/>
        <v>49.86423000000002</v>
      </c>
      <c r="U825" s="311">
        <f t="shared" ca="1" si="350"/>
        <v>0</v>
      </c>
      <c r="V825" s="306">
        <f t="shared" ca="1" si="351"/>
        <v>1.2258416708368745</v>
      </c>
      <c r="W825" s="304">
        <f t="shared" ca="1" si="352"/>
        <v>42.943939901773682</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1.3240311561167175</v>
      </c>
      <c r="AH825" s="304">
        <f t="shared" ca="1" si="376"/>
        <v>-8.4485122454703188</v>
      </c>
    </row>
    <row r="826" spans="1:34" x14ac:dyDescent="0.2">
      <c r="A826" s="347">
        <f t="shared" ca="1" si="354"/>
        <v>1E-4</v>
      </c>
      <c r="B826" s="304">
        <f t="shared" ca="1" si="355"/>
        <v>33.544300000001655</v>
      </c>
      <c r="D826" s="306">
        <f t="shared" ca="1" si="356"/>
        <v>-0.73757724896086396</v>
      </c>
      <c r="E826" s="307">
        <f t="shared" ca="1" si="357"/>
        <v>-1.3937155007791144</v>
      </c>
      <c r="F826" s="304">
        <f t="shared" ca="1" si="358"/>
        <v>1.5768522744051372</v>
      </c>
      <c r="G826" s="306">
        <f t="shared" ca="1" si="359"/>
        <v>9.3251179577859507</v>
      </c>
      <c r="H826" s="307">
        <f t="shared" ca="1" si="360"/>
        <v>-106.40725347124399</v>
      </c>
      <c r="I826" s="304">
        <f t="shared" ca="1" si="361"/>
        <v>106.81508047190802</v>
      </c>
      <c r="J826" s="306">
        <f t="shared" ca="1" si="362"/>
        <v>737.71243752511418</v>
      </c>
      <c r="K826" s="307">
        <f t="shared" ca="1" si="363"/>
        <v>-6.8790634883164659</v>
      </c>
      <c r="L826" s="304">
        <f t="shared" ca="1" si="348"/>
        <v>737.74450997192912</v>
      </c>
      <c r="M826" s="306">
        <f t="shared" ca="1" si="364"/>
        <v>-1.4833835378657085</v>
      </c>
      <c r="N826" s="304">
        <f t="shared" ca="1" si="365"/>
        <v>-84.991616118889638</v>
      </c>
      <c r="P826" s="310">
        <f t="shared" ca="1" si="366"/>
        <v>23</v>
      </c>
      <c r="Q826" s="304">
        <f t="shared" ca="1" si="367"/>
        <v>0</v>
      </c>
      <c r="R826" s="306">
        <f t="shared" ca="1" si="368"/>
        <v>0</v>
      </c>
      <c r="S826" s="307">
        <f t="shared" ca="1" si="369"/>
        <v>5.083000000000002</v>
      </c>
      <c r="T826" s="304">
        <f t="shared" ca="1" si="349"/>
        <v>49.86423000000002</v>
      </c>
      <c r="U826" s="311">
        <f t="shared" ca="1" si="350"/>
        <v>0</v>
      </c>
      <c r="V826" s="306">
        <f t="shared" ca="1" si="351"/>
        <v>1.225842975221322</v>
      </c>
      <c r="W826" s="304">
        <f t="shared" ca="1" si="352"/>
        <v>42.944092057936963</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1.3240019081172782</v>
      </c>
      <c r="AH826" s="304">
        <f t="shared" ca="1" si="376"/>
        <v>-8.4485421801640097</v>
      </c>
    </row>
    <row r="827" spans="1:34" x14ac:dyDescent="0.2">
      <c r="A827" s="347">
        <f t="shared" ca="1" si="354"/>
        <v>1E-4</v>
      </c>
      <c r="B827" s="304">
        <f t="shared" ca="1" si="355"/>
        <v>33.544400000001659</v>
      </c>
      <c r="D827" s="306">
        <f t="shared" ca="1" si="356"/>
        <v>-0.7375731141556493</v>
      </c>
      <c r="E827" s="307">
        <f t="shared" ca="1" si="357"/>
        <v>-1.3936850893659809</v>
      </c>
      <c r="F827" s="304">
        <f t="shared" ca="1" si="358"/>
        <v>1.5768234609639484</v>
      </c>
      <c r="G827" s="306">
        <f t="shared" ca="1" si="359"/>
        <v>9.3250442004745349</v>
      </c>
      <c r="H827" s="307">
        <f t="shared" ca="1" si="360"/>
        <v>-106.40739283975293</v>
      </c>
      <c r="I827" s="304">
        <f t="shared" ca="1" si="361"/>
        <v>106.81521286920841</v>
      </c>
      <c r="J827" s="306">
        <f t="shared" ca="1" si="362"/>
        <v>737.71243752511418</v>
      </c>
      <c r="K827" s="307">
        <f t="shared" ca="1" si="363"/>
        <v>-6.8897042206320158</v>
      </c>
      <c r="L827" s="304">
        <f t="shared" ca="1" si="348"/>
        <v>737.74460926766062</v>
      </c>
      <c r="M827" s="306">
        <f t="shared" ca="1" si="364"/>
        <v>-1.483384339650214</v>
      </c>
      <c r="N827" s="304">
        <f t="shared" ca="1" si="365"/>
        <v>-84.991662057757878</v>
      </c>
      <c r="P827" s="310">
        <f t="shared" ca="1" si="366"/>
        <v>23</v>
      </c>
      <c r="Q827" s="304">
        <f t="shared" ca="1" si="367"/>
        <v>0</v>
      </c>
      <c r="R827" s="306">
        <f t="shared" ca="1" si="368"/>
        <v>0</v>
      </c>
      <c r="S827" s="307">
        <f t="shared" ca="1" si="369"/>
        <v>5.083000000000002</v>
      </c>
      <c r="T827" s="304">
        <f t="shared" ca="1" si="349"/>
        <v>49.86423000000002</v>
      </c>
      <c r="U827" s="311">
        <f t="shared" ca="1" si="350"/>
        <v>0</v>
      </c>
      <c r="V827" s="306">
        <f t="shared" ca="1" si="351"/>
        <v>1.2258442796088669</v>
      </c>
      <c r="W827" s="304">
        <f t="shared" ca="1" si="352"/>
        <v>42.94424421221553</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1.3239726604752153</v>
      </c>
      <c r="AH827" s="304">
        <f t="shared" ca="1" si="376"/>
        <v>-8.4485721144869075</v>
      </c>
    </row>
    <row r="828" spans="1:34" x14ac:dyDescent="0.2">
      <c r="A828" s="347">
        <f t="shared" ca="1" si="354"/>
        <v>1E-4</v>
      </c>
      <c r="B828" s="304">
        <f t="shared" ca="1" si="355"/>
        <v>33.544500000001662</v>
      </c>
      <c r="D828" s="306">
        <f t="shared" ca="1" si="356"/>
        <v>-0.73756897933987398</v>
      </c>
      <c r="E828" s="307">
        <f t="shared" ca="1" si="357"/>
        <v>-1.393654678329586</v>
      </c>
      <c r="F828" s="304">
        <f t="shared" ca="1" si="358"/>
        <v>1.5767946479216641</v>
      </c>
      <c r="G828" s="306">
        <f t="shared" ca="1" si="359"/>
        <v>9.3249704435766017</v>
      </c>
      <c r="H828" s="307">
        <f t="shared" ca="1" si="360"/>
        <v>-106.40753220522076</v>
      </c>
      <c r="I828" s="304">
        <f t="shared" ca="1" si="361"/>
        <v>106.81534526358406</v>
      </c>
      <c r="J828" s="306">
        <f t="shared" ca="1" si="362"/>
        <v>737.71243752511418</v>
      </c>
      <c r="K828" s="307">
        <f t="shared" ca="1" si="363"/>
        <v>-6.9003449668842647</v>
      </c>
      <c r="L828" s="304">
        <f t="shared" ca="1" si="348"/>
        <v>737.74470871698395</v>
      </c>
      <c r="M828" s="306">
        <f t="shared" ca="1" si="364"/>
        <v>-1.4833851414263899</v>
      </c>
      <c r="N828" s="304">
        <f t="shared" ca="1" si="365"/>
        <v>-84.991707996148875</v>
      </c>
      <c r="P828" s="310">
        <f t="shared" ca="1" si="366"/>
        <v>23</v>
      </c>
      <c r="Q828" s="304">
        <f t="shared" ca="1" si="367"/>
        <v>0</v>
      </c>
      <c r="R828" s="306">
        <f t="shared" ca="1" si="368"/>
        <v>0</v>
      </c>
      <c r="S828" s="307">
        <f t="shared" ca="1" si="369"/>
        <v>5.083000000000002</v>
      </c>
      <c r="T828" s="304">
        <f t="shared" ca="1" si="349"/>
        <v>49.86423000000002</v>
      </c>
      <c r="U828" s="311">
        <f t="shared" ca="1" si="350"/>
        <v>0</v>
      </c>
      <c r="V828" s="306">
        <f t="shared" ca="1" si="351"/>
        <v>1.2258455839995084</v>
      </c>
      <c r="W828" s="304">
        <f t="shared" ca="1" si="352"/>
        <v>42.944396364609354</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1.3239434131905288</v>
      </c>
      <c r="AH828" s="304">
        <f t="shared" ca="1" si="376"/>
        <v>-8.4486020484390156</v>
      </c>
    </row>
    <row r="829" spans="1:34" x14ac:dyDescent="0.2">
      <c r="A829" s="347">
        <f t="shared" ca="1" si="354"/>
        <v>1E-4</v>
      </c>
      <c r="B829" s="304">
        <f t="shared" ca="1" si="355"/>
        <v>33.544600000001665</v>
      </c>
      <c r="D829" s="306">
        <f t="shared" ca="1" si="356"/>
        <v>-0.73756484451354098</v>
      </c>
      <c r="E829" s="307">
        <f t="shared" ca="1" si="357"/>
        <v>-1.3936242676699315</v>
      </c>
      <c r="F829" s="304">
        <f t="shared" ca="1" si="358"/>
        <v>1.5767658352782878</v>
      </c>
      <c r="G829" s="306">
        <f t="shared" ca="1" si="359"/>
        <v>9.324896687092151</v>
      </c>
      <c r="H829" s="307">
        <f t="shared" ca="1" si="360"/>
        <v>-106.40767156764753</v>
      </c>
      <c r="I829" s="304">
        <f t="shared" ca="1" si="361"/>
        <v>106.81547765503502</v>
      </c>
      <c r="J829" s="306">
        <f t="shared" ca="1" si="362"/>
        <v>737.71243752511418</v>
      </c>
      <c r="K829" s="307">
        <f t="shared" ca="1" si="363"/>
        <v>-6.9109857270729078</v>
      </c>
      <c r="L829" s="304">
        <f t="shared" ca="1" si="348"/>
        <v>737.74480831989945</v>
      </c>
      <c r="M829" s="306">
        <f t="shared" ca="1" si="364"/>
        <v>-1.4833859431942367</v>
      </c>
      <c r="N829" s="304">
        <f t="shared" ca="1" si="365"/>
        <v>-84.991753934062643</v>
      </c>
      <c r="P829" s="310">
        <f t="shared" ca="1" si="366"/>
        <v>23</v>
      </c>
      <c r="Q829" s="304">
        <f t="shared" ca="1" si="367"/>
        <v>0</v>
      </c>
      <c r="R829" s="306">
        <f t="shared" ca="1" si="368"/>
        <v>0</v>
      </c>
      <c r="S829" s="307">
        <f t="shared" ca="1" si="369"/>
        <v>5.083000000000002</v>
      </c>
      <c r="T829" s="304">
        <f t="shared" ca="1" si="349"/>
        <v>49.86423000000002</v>
      </c>
      <c r="U829" s="311">
        <f t="shared" ca="1" si="350"/>
        <v>0</v>
      </c>
      <c r="V829" s="306">
        <f t="shared" ca="1" si="351"/>
        <v>1.2258468883932467</v>
      </c>
      <c r="W829" s="304">
        <f t="shared" ca="1" si="352"/>
        <v>42.944548515118463</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1.3239141662632168</v>
      </c>
      <c r="AH829" s="304">
        <f t="shared" ca="1" si="376"/>
        <v>-8.4486319820203306</v>
      </c>
    </row>
    <row r="830" spans="1:34" x14ac:dyDescent="0.2">
      <c r="A830" s="347">
        <f t="shared" ca="1" si="354"/>
        <v>1E-4</v>
      </c>
      <c r="B830" s="304">
        <f t="shared" ca="1" si="355"/>
        <v>33.544700000001669</v>
      </c>
      <c r="D830" s="306">
        <f t="shared" ca="1" si="356"/>
        <v>-0.737560709676649</v>
      </c>
      <c r="E830" s="307">
        <f t="shared" ca="1" si="357"/>
        <v>-1.3935938573870139</v>
      </c>
      <c r="F830" s="304">
        <f t="shared" ca="1" si="358"/>
        <v>1.5767370230338156</v>
      </c>
      <c r="G830" s="306">
        <f t="shared" ca="1" si="359"/>
        <v>9.324822931021183</v>
      </c>
      <c r="H830" s="307">
        <f t="shared" ca="1" si="360"/>
        <v>-106.40781092703327</v>
      </c>
      <c r="I830" s="304">
        <f t="shared" ca="1" si="361"/>
        <v>106.81561004356132</v>
      </c>
      <c r="J830" s="306">
        <f t="shared" ca="1" si="362"/>
        <v>737.71243752511418</v>
      </c>
      <c r="K830" s="307">
        <f t="shared" ca="1" si="363"/>
        <v>-6.9216265011976414</v>
      </c>
      <c r="L830" s="304">
        <f t="shared" ca="1" si="348"/>
        <v>737.74490807640791</v>
      </c>
      <c r="M830" s="306">
        <f t="shared" ca="1" si="364"/>
        <v>-1.4833867449537543</v>
      </c>
      <c r="N830" s="304">
        <f t="shared" ca="1" si="365"/>
        <v>-84.991799871499197</v>
      </c>
      <c r="P830" s="310">
        <f t="shared" ca="1" si="366"/>
        <v>23</v>
      </c>
      <c r="Q830" s="304">
        <f t="shared" ca="1" si="367"/>
        <v>0</v>
      </c>
      <c r="R830" s="306">
        <f t="shared" ca="1" si="368"/>
        <v>0</v>
      </c>
      <c r="S830" s="307">
        <f t="shared" ca="1" si="369"/>
        <v>5.083000000000002</v>
      </c>
      <c r="T830" s="304">
        <f t="shared" ca="1" si="349"/>
        <v>49.86423000000002</v>
      </c>
      <c r="U830" s="311">
        <f t="shared" ca="1" si="350"/>
        <v>0</v>
      </c>
      <c r="V830" s="306">
        <f t="shared" ca="1" si="351"/>
        <v>1.2258481927900813</v>
      </c>
      <c r="W830" s="304">
        <f t="shared" ca="1" si="352"/>
        <v>42.944700663742843</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1.3238849196932776</v>
      </c>
      <c r="AH830" s="304">
        <f t="shared" ca="1" si="376"/>
        <v>-8.4486619152308577</v>
      </c>
    </row>
    <row r="831" spans="1:34" x14ac:dyDescent="0.2">
      <c r="A831" s="347">
        <f t="shared" ca="1" si="354"/>
        <v>1E-4</v>
      </c>
      <c r="B831" s="304">
        <f t="shared" ca="1" si="355"/>
        <v>33.544800000001672</v>
      </c>
      <c r="D831" s="306">
        <f t="shared" ca="1" si="356"/>
        <v>-0.73755657482919901</v>
      </c>
      <c r="E831" s="307">
        <f t="shared" ca="1" si="357"/>
        <v>-1.3935634474808332</v>
      </c>
      <c r="F831" s="304">
        <f t="shared" ca="1" si="358"/>
        <v>1.576708211188248</v>
      </c>
      <c r="G831" s="306">
        <f t="shared" ca="1" si="359"/>
        <v>9.3247491753636993</v>
      </c>
      <c r="H831" s="307">
        <f t="shared" ca="1" si="360"/>
        <v>-106.40795028337801</v>
      </c>
      <c r="I831" s="304">
        <f t="shared" ca="1" si="361"/>
        <v>106.815742429163</v>
      </c>
      <c r="J831" s="306">
        <f t="shared" ca="1" si="362"/>
        <v>737.71243752511418</v>
      </c>
      <c r="K831" s="307">
        <f t="shared" ca="1" si="363"/>
        <v>-6.9322672892581618</v>
      </c>
      <c r="L831" s="304">
        <f t="shared" ca="1" si="348"/>
        <v>737.74500798650956</v>
      </c>
      <c r="M831" s="306">
        <f t="shared" ca="1" si="364"/>
        <v>-1.4833875467049431</v>
      </c>
      <c r="N831" s="304">
        <f t="shared" ca="1" si="365"/>
        <v>-84.991845808458521</v>
      </c>
      <c r="P831" s="310">
        <f t="shared" ca="1" si="366"/>
        <v>23</v>
      </c>
      <c r="Q831" s="304">
        <f t="shared" ca="1" si="367"/>
        <v>0</v>
      </c>
      <c r="R831" s="306">
        <f t="shared" ca="1" si="368"/>
        <v>0</v>
      </c>
      <c r="S831" s="307">
        <f t="shared" ca="1" si="369"/>
        <v>5.083000000000002</v>
      </c>
      <c r="T831" s="304">
        <f t="shared" ca="1" si="349"/>
        <v>49.86423000000002</v>
      </c>
      <c r="U831" s="311">
        <f t="shared" ca="1" si="350"/>
        <v>0</v>
      </c>
      <c r="V831" s="306">
        <f t="shared" ca="1" si="351"/>
        <v>1.2258494971900133</v>
      </c>
      <c r="W831" s="304">
        <f t="shared" ca="1" si="352"/>
        <v>42.944852810482544</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1.3238556734807148</v>
      </c>
      <c r="AH831" s="304">
        <f t="shared" ca="1" si="376"/>
        <v>-8.4486918480705935</v>
      </c>
    </row>
    <row r="832" spans="1:34" x14ac:dyDescent="0.2">
      <c r="A832" s="347">
        <f t="shared" ca="1" si="354"/>
        <v>1E-4</v>
      </c>
      <c r="B832" s="304">
        <f t="shared" ca="1" si="355"/>
        <v>33.544900000001675</v>
      </c>
      <c r="D832" s="306">
        <f t="shared" ca="1" si="356"/>
        <v>-0.73755243997119202</v>
      </c>
      <c r="E832" s="307">
        <f t="shared" ca="1" si="357"/>
        <v>-1.3935330379513822</v>
      </c>
      <c r="F832" s="304">
        <f t="shared" ca="1" si="358"/>
        <v>1.5766793997415796</v>
      </c>
      <c r="G832" s="306">
        <f t="shared" ca="1" si="359"/>
        <v>9.3246754201197017</v>
      </c>
      <c r="H832" s="307">
        <f t="shared" ca="1" si="360"/>
        <v>-106.40808963668181</v>
      </c>
      <c r="I832" s="304">
        <f t="shared" ca="1" si="361"/>
        <v>106.81587481184009</v>
      </c>
      <c r="J832" s="306">
        <f t="shared" ca="1" si="362"/>
        <v>737.71243752511418</v>
      </c>
      <c r="K832" s="307">
        <f t="shared" ca="1" si="363"/>
        <v>-6.9429080912541652</v>
      </c>
      <c r="L832" s="304">
        <f t="shared" ca="1" si="348"/>
        <v>737.74510805020532</v>
      </c>
      <c r="M832" s="306">
        <f t="shared" ca="1" si="364"/>
        <v>-1.4833883484478032</v>
      </c>
      <c r="N832" s="304">
        <f t="shared" ca="1" si="365"/>
        <v>-84.991891744940659</v>
      </c>
      <c r="P832" s="310">
        <f t="shared" ca="1" si="366"/>
        <v>23</v>
      </c>
      <c r="Q832" s="304">
        <f t="shared" ca="1" si="367"/>
        <v>0</v>
      </c>
      <c r="R832" s="306">
        <f t="shared" ca="1" si="368"/>
        <v>0</v>
      </c>
      <c r="S832" s="307">
        <f t="shared" ca="1" si="369"/>
        <v>5.083000000000002</v>
      </c>
      <c r="T832" s="304">
        <f t="shared" ca="1" si="349"/>
        <v>49.86423000000002</v>
      </c>
      <c r="U832" s="311">
        <f t="shared" ca="1" si="350"/>
        <v>0</v>
      </c>
      <c r="V832" s="306">
        <f t="shared" ca="1" si="351"/>
        <v>1.225850801593042</v>
      </c>
      <c r="W832" s="304">
        <f t="shared" ca="1" si="352"/>
        <v>42.945004955337573</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1.3238264276255194</v>
      </c>
      <c r="AH832" s="304">
        <f t="shared" ca="1" si="376"/>
        <v>-8.4487217805395485</v>
      </c>
    </row>
    <row r="833" spans="1:34" x14ac:dyDescent="0.2">
      <c r="A833" s="347">
        <f t="shared" ca="1" si="354"/>
        <v>1E-4</v>
      </c>
      <c r="B833" s="304">
        <f t="shared" ca="1" si="355"/>
        <v>33.545000000001679</v>
      </c>
      <c r="D833" s="306">
        <f t="shared" ca="1" si="356"/>
        <v>-0.73754830510262781</v>
      </c>
      <c r="E833" s="307">
        <f t="shared" ca="1" si="357"/>
        <v>-1.3935026287986574</v>
      </c>
      <c r="F833" s="304">
        <f t="shared" ca="1" si="358"/>
        <v>1.5766505886938069</v>
      </c>
      <c r="G833" s="306">
        <f t="shared" ca="1" si="359"/>
        <v>9.3246016652891921</v>
      </c>
      <c r="H833" s="307">
        <f t="shared" ca="1" si="360"/>
        <v>-106.40822898694469</v>
      </c>
      <c r="I833" s="304">
        <f t="shared" ca="1" si="361"/>
        <v>106.81600719159263</v>
      </c>
      <c r="J833" s="306">
        <f t="shared" ca="1" si="362"/>
        <v>737.71243752511418</v>
      </c>
      <c r="K833" s="307">
        <f t="shared" ca="1" si="363"/>
        <v>-6.9535489071853469</v>
      </c>
      <c r="L833" s="304">
        <f t="shared" ca="1" si="348"/>
        <v>737.74520826749529</v>
      </c>
      <c r="M833" s="306">
        <f t="shared" ca="1" si="364"/>
        <v>-1.4833891501823342</v>
      </c>
      <c r="N833" s="304">
        <f t="shared" ca="1" si="365"/>
        <v>-84.991937680945583</v>
      </c>
      <c r="P833" s="310">
        <f t="shared" ca="1" si="366"/>
        <v>23</v>
      </c>
      <c r="Q833" s="304">
        <f t="shared" ca="1" si="367"/>
        <v>0</v>
      </c>
      <c r="R833" s="306">
        <f t="shared" ca="1" si="368"/>
        <v>0</v>
      </c>
      <c r="S833" s="307">
        <f t="shared" ca="1" si="369"/>
        <v>5.083000000000002</v>
      </c>
      <c r="T833" s="304">
        <f t="shared" ca="1" si="349"/>
        <v>49.86423000000002</v>
      </c>
      <c r="U833" s="311">
        <f t="shared" ca="1" si="350"/>
        <v>0</v>
      </c>
      <c r="V833" s="306">
        <f t="shared" ca="1" si="351"/>
        <v>1.2258521059991672</v>
      </c>
      <c r="W833" s="304">
        <f t="shared" ca="1" si="352"/>
        <v>42.945157098307938</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1.3237971821276879</v>
      </c>
      <c r="AH833" s="304">
        <f t="shared" ca="1" si="376"/>
        <v>-8.4487517126377245</v>
      </c>
    </row>
    <row r="834" spans="1:34" x14ac:dyDescent="0.2">
      <c r="A834" s="347">
        <f t="shared" ca="1" si="354"/>
        <v>1E-4</v>
      </c>
      <c r="B834" s="304">
        <f t="shared" ca="1" si="355"/>
        <v>33.545100000001682</v>
      </c>
      <c r="D834" s="306">
        <f t="shared" ca="1" si="356"/>
        <v>-0.73754417022351182</v>
      </c>
      <c r="E834" s="307">
        <f t="shared" ca="1" si="357"/>
        <v>-1.393472220022657</v>
      </c>
      <c r="F834" s="304">
        <f t="shared" ca="1" si="358"/>
        <v>1.5766217780449312</v>
      </c>
      <c r="G834" s="306">
        <f t="shared" ca="1" si="359"/>
        <v>9.3245279108721704</v>
      </c>
      <c r="H834" s="307">
        <f t="shared" ca="1" si="360"/>
        <v>-106.4083683341667</v>
      </c>
      <c r="I834" s="304">
        <f t="shared" ca="1" si="361"/>
        <v>106.81613956842067</v>
      </c>
      <c r="J834" s="306">
        <f t="shared" ca="1" si="362"/>
        <v>737.71243752511418</v>
      </c>
      <c r="K834" s="307">
        <f t="shared" ca="1" si="363"/>
        <v>-6.9641897370514023</v>
      </c>
      <c r="L834" s="304">
        <f t="shared" ca="1" si="348"/>
        <v>737.74530863838038</v>
      </c>
      <c r="M834" s="306">
        <f t="shared" ca="1" si="364"/>
        <v>-1.483389951908537</v>
      </c>
      <c r="N834" s="304">
        <f t="shared" ca="1" si="365"/>
        <v>-84.99198361647332</v>
      </c>
      <c r="P834" s="310">
        <f t="shared" ca="1" si="366"/>
        <v>23</v>
      </c>
      <c r="Q834" s="304">
        <f t="shared" ca="1" si="367"/>
        <v>0</v>
      </c>
      <c r="R834" s="306">
        <f t="shared" ca="1" si="368"/>
        <v>0</v>
      </c>
      <c r="S834" s="307">
        <f t="shared" ca="1" si="369"/>
        <v>5.083000000000002</v>
      </c>
      <c r="T834" s="304">
        <f t="shared" ca="1" si="349"/>
        <v>49.86423000000002</v>
      </c>
      <c r="U834" s="311">
        <f t="shared" ca="1" si="350"/>
        <v>0</v>
      </c>
      <c r="V834" s="306">
        <f t="shared" ca="1" si="351"/>
        <v>1.2258534104083896</v>
      </c>
      <c r="W834" s="304">
        <f t="shared" ca="1" si="352"/>
        <v>42.945309239393659</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1.3237679369872204</v>
      </c>
      <c r="AH834" s="304">
        <f t="shared" ca="1" si="376"/>
        <v>-8.4487816443651234</v>
      </c>
    </row>
    <row r="835" spans="1:34" x14ac:dyDescent="0.2">
      <c r="A835" s="347">
        <f t="shared" ca="1" si="354"/>
        <v>1E-4</v>
      </c>
      <c r="B835" s="304">
        <f t="shared" ca="1" si="355"/>
        <v>33.545200000001685</v>
      </c>
      <c r="D835" s="306">
        <f t="shared" ca="1" si="356"/>
        <v>-0.73754003533383861</v>
      </c>
      <c r="E835" s="307">
        <f t="shared" ca="1" si="357"/>
        <v>-1.3934418116233793</v>
      </c>
      <c r="F835" s="304">
        <f t="shared" ca="1" si="358"/>
        <v>1.5765929677949491</v>
      </c>
      <c r="G835" s="306">
        <f t="shared" ca="1" si="359"/>
        <v>9.3244541568686365</v>
      </c>
      <c r="H835" s="307">
        <f t="shared" ca="1" si="360"/>
        <v>-106.40850767834786</v>
      </c>
      <c r="I835" s="304">
        <f t="shared" ca="1" si="361"/>
        <v>106.81627194232422</v>
      </c>
      <c r="J835" s="306">
        <f t="shared" ca="1" si="362"/>
        <v>737.71243752511418</v>
      </c>
      <c r="K835" s="307">
        <f t="shared" ca="1" si="363"/>
        <v>-6.9748305808520277</v>
      </c>
      <c r="L835" s="304">
        <f t="shared" ca="1" si="348"/>
        <v>737.74540916286094</v>
      </c>
      <c r="M835" s="306">
        <f t="shared" ca="1" si="364"/>
        <v>-1.483390753626411</v>
      </c>
      <c r="N835" s="304">
        <f t="shared" ca="1" si="365"/>
        <v>-84.992029551523871</v>
      </c>
      <c r="P835" s="310">
        <f t="shared" ca="1" si="366"/>
        <v>23</v>
      </c>
      <c r="Q835" s="304">
        <f t="shared" ca="1" si="367"/>
        <v>0</v>
      </c>
      <c r="R835" s="306">
        <f t="shared" ca="1" si="368"/>
        <v>0</v>
      </c>
      <c r="S835" s="307">
        <f t="shared" ca="1" si="369"/>
        <v>5.083000000000002</v>
      </c>
      <c r="T835" s="304">
        <f t="shared" ca="1" si="349"/>
        <v>49.86423000000002</v>
      </c>
      <c r="U835" s="311">
        <f t="shared" ca="1" si="350"/>
        <v>0</v>
      </c>
      <c r="V835" s="306">
        <f t="shared" ca="1" si="351"/>
        <v>1.2258547148207082</v>
      </c>
      <c r="W835" s="304">
        <f t="shared" ca="1" si="352"/>
        <v>42.945461378594729</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1.3237386922041114</v>
      </c>
      <c r="AH835" s="304">
        <f t="shared" ca="1" si="376"/>
        <v>-8.4488115757217468</v>
      </c>
    </row>
    <row r="836" spans="1:34" x14ac:dyDescent="0.2">
      <c r="A836" s="347">
        <f t="shared" ca="1" si="354"/>
        <v>1E-4</v>
      </c>
      <c r="B836" s="304">
        <f t="shared" ca="1" si="355"/>
        <v>33.545300000001689</v>
      </c>
      <c r="D836" s="306">
        <f t="shared" ca="1" si="356"/>
        <v>-0.73753590043361361</v>
      </c>
      <c r="E836" s="307">
        <f t="shared" ca="1" si="357"/>
        <v>-1.3934114036008243</v>
      </c>
      <c r="F836" s="304">
        <f t="shared" ca="1" si="358"/>
        <v>1.5765641579438625</v>
      </c>
      <c r="G836" s="306">
        <f t="shared" ca="1" si="359"/>
        <v>9.3243804032785924</v>
      </c>
      <c r="H836" s="307">
        <f t="shared" ca="1" si="360"/>
        <v>-106.40864701948821</v>
      </c>
      <c r="I836" s="304">
        <f t="shared" ca="1" si="361"/>
        <v>106.81640431330332</v>
      </c>
      <c r="J836" s="306">
        <f t="shared" ca="1" si="362"/>
        <v>737.71243752511418</v>
      </c>
      <c r="K836" s="307">
        <f t="shared" ca="1" si="363"/>
        <v>-6.9854714385869192</v>
      </c>
      <c r="L836" s="304">
        <f t="shared" ref="L836:L899" ca="1" si="377">SQRT(pos_x^2+pos_z^2)</f>
        <v>737.74550984093742</v>
      </c>
      <c r="M836" s="306">
        <f t="shared" ca="1" si="364"/>
        <v>-1.4833915553359567</v>
      </c>
      <c r="N836" s="304">
        <f t="shared" ca="1" si="365"/>
        <v>-84.992075486097235</v>
      </c>
      <c r="P836" s="310">
        <f t="shared" ca="1" si="366"/>
        <v>23</v>
      </c>
      <c r="Q836" s="304">
        <f t="shared" ca="1" si="367"/>
        <v>0</v>
      </c>
      <c r="R836" s="306">
        <f t="shared" ca="1" si="368"/>
        <v>0</v>
      </c>
      <c r="S836" s="307">
        <f t="shared" ca="1" si="369"/>
        <v>5.083000000000002</v>
      </c>
      <c r="T836" s="304">
        <f t="shared" ref="T836:T899" ca="1" si="378">m*g</f>
        <v>49.86423000000002</v>
      </c>
      <c r="U836" s="311">
        <f t="shared" ref="U836:U899" ca="1" si="379">IF(pos_xz&lt;L_rampe,Poids*COS(Beta),0)</f>
        <v>0</v>
      </c>
      <c r="V836" s="306">
        <f t="shared" ref="V836:V899" ca="1" si="380">Rho_moyen*(20000-Alt_rampe-pos_z)/(20000+Alt_rampe+pos_z)</f>
        <v>1.2258560192361232</v>
      </c>
      <c r="W836" s="304">
        <f t="shared" ref="W836:W899" ca="1" si="381">1/2*Rho*Sref*Cx*vit_xz^2</f>
        <v>42.945613515911155</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1.3237094477783646</v>
      </c>
      <c r="AH836" s="304">
        <f t="shared" ca="1" si="376"/>
        <v>-8.4488415067075966</v>
      </c>
    </row>
    <row r="837" spans="1:34" x14ac:dyDescent="0.2">
      <c r="A837" s="347">
        <f t="shared" ref="A837:A900" ca="1" si="383">IF(B836+0.01&lt;=T_ini+ROUNDUP(Temps_fin_propu,0), 0.01, IF(K836&gt;0, 0.1, 0.0001))</f>
        <v>1E-4</v>
      </c>
      <c r="B837" s="304">
        <f t="shared" ref="B837:B900" ca="1" si="384">B836+pas</f>
        <v>33.545400000001692</v>
      </c>
      <c r="D837" s="306">
        <f t="shared" ref="D837:D900" ca="1" si="385">IF(AND(L836&lt;L_rampe,Poussee&lt;Poids*SIN(M836)),0,(-W836+Poussee)/m*COS(M836)-U836/m*SIN(M836))</f>
        <v>-0.73753176552283639</v>
      </c>
      <c r="E837" s="307">
        <f t="shared" ref="E837:E900" ca="1" si="386">IF(AND(L836&lt;L_rampe,Poussee&lt;Poids*SIN(M836)),0,(-W836+Poussee)/m*SIN(M836)+U836/m*COS(M836)-Poids/m)</f>
        <v>-1.3933809959549901</v>
      </c>
      <c r="F837" s="304">
        <f t="shared" ref="F837:F900" ca="1" si="387">SQRT(acc_x^2+acc_z^2)</f>
        <v>1.5765353484916702</v>
      </c>
      <c r="G837" s="306">
        <f t="shared" ref="G837:G900" ca="1" si="388">G836+acc_x*pas</f>
        <v>9.3243066501020397</v>
      </c>
      <c r="H837" s="307">
        <f t="shared" ref="H837:H900" ca="1" si="389">H836+acc_z*pas</f>
        <v>-106.40878635758781</v>
      </c>
      <c r="I837" s="304">
        <f t="shared" ref="I837:I900" ca="1" si="390">SQRT(vit_x^2+vit_z^2)</f>
        <v>106.81653668135802</v>
      </c>
      <c r="J837" s="306">
        <f t="shared" ref="J837:J900" ca="1" si="391">J836+0.5*(vit_x+G836)*pas*(K836&gt;=0)</f>
        <v>737.71243752511418</v>
      </c>
      <c r="K837" s="307">
        <f t="shared" ref="K837:K900" ca="1" si="392">K836+0.5*(vit_z+H836)*pas</f>
        <v>-6.9961123102557732</v>
      </c>
      <c r="L837" s="304">
        <f t="shared" ca="1" si="377"/>
        <v>737.74561067261061</v>
      </c>
      <c r="M837" s="306">
        <f t="shared" ref="M837:M900" ca="1" si="393">IF(AND(L836&gt;L_rampe,G837&gt;0),ATAN2(G837,H837),$M$4)</f>
        <v>-1.4833923570371741</v>
      </c>
      <c r="N837" s="304">
        <f t="shared" ref="N837:N900" ca="1" si="394">DEGREES(Beta)</f>
        <v>-84.992121420193413</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5.083000000000002</v>
      </c>
      <c r="T837" s="304">
        <f t="shared" ca="1" si="378"/>
        <v>49.86423000000002</v>
      </c>
      <c r="U837" s="311">
        <f t="shared" ca="1" si="379"/>
        <v>0</v>
      </c>
      <c r="V837" s="306">
        <f t="shared" ca="1" si="380"/>
        <v>1.2258573236546351</v>
      </c>
      <c r="W837" s="304">
        <f t="shared" ca="1" si="381"/>
        <v>42.945765651342967</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1.32368020370998</v>
      </c>
      <c r="AH837" s="304">
        <f t="shared" ref="AH837:AH900" ca="1" si="405">IF(AND(L836&lt;L_rampe,Poussee&lt;Poids*SIN(M836)), g*SIN(M836), (-W836+Poussee)/m)</f>
        <v>-8.448871437322671</v>
      </c>
    </row>
    <row r="838" spans="1:34" x14ac:dyDescent="0.2">
      <c r="A838" s="347">
        <f t="shared" ca="1" si="383"/>
        <v>1E-4</v>
      </c>
      <c r="B838" s="304">
        <f t="shared" ca="1" si="384"/>
        <v>33.545500000001695</v>
      </c>
      <c r="D838" s="306">
        <f t="shared" ca="1" si="385"/>
        <v>-0.7375276306015075</v>
      </c>
      <c r="E838" s="307">
        <f t="shared" ca="1" si="386"/>
        <v>-1.3933505886858715</v>
      </c>
      <c r="F838" s="304">
        <f t="shared" ca="1" si="387"/>
        <v>1.5765065394383679</v>
      </c>
      <c r="G838" s="306">
        <f t="shared" ca="1" si="388"/>
        <v>9.3242328973389803</v>
      </c>
      <c r="H838" s="307">
        <f t="shared" ca="1" si="389"/>
        <v>-106.40892569264669</v>
      </c>
      <c r="I838" s="304">
        <f t="shared" ca="1" si="390"/>
        <v>106.81666904648836</v>
      </c>
      <c r="J838" s="306">
        <f t="shared" ca="1" si="391"/>
        <v>737.71243752511418</v>
      </c>
      <c r="K838" s="307">
        <f t="shared" ca="1" si="392"/>
        <v>-7.0067531958582849</v>
      </c>
      <c r="L838" s="304">
        <f t="shared" ca="1" si="377"/>
        <v>737.74571165788097</v>
      </c>
      <c r="M838" s="306">
        <f t="shared" ca="1" si="393"/>
        <v>-1.4833931587300635</v>
      </c>
      <c r="N838" s="304">
        <f t="shared" ca="1" si="394"/>
        <v>-84.992167353812448</v>
      </c>
      <c r="P838" s="310">
        <f t="shared" ca="1" si="395"/>
        <v>23</v>
      </c>
      <c r="Q838" s="304">
        <f t="shared" ca="1" si="396"/>
        <v>0</v>
      </c>
      <c r="R838" s="306">
        <f t="shared" ca="1" si="397"/>
        <v>0</v>
      </c>
      <c r="S838" s="307">
        <f t="shared" ca="1" si="398"/>
        <v>5.083000000000002</v>
      </c>
      <c r="T838" s="304">
        <f t="shared" ca="1" si="378"/>
        <v>49.86423000000002</v>
      </c>
      <c r="U838" s="311">
        <f t="shared" ca="1" si="379"/>
        <v>0</v>
      </c>
      <c r="V838" s="306">
        <f t="shared" ca="1" si="380"/>
        <v>1.2258586280762436</v>
      </c>
      <c r="W838" s="304">
        <f t="shared" ca="1" si="381"/>
        <v>42.945917784890206</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1.3236509599989468</v>
      </c>
      <c r="AH838" s="304">
        <f t="shared" ca="1" si="405"/>
        <v>-8.4489013675669788</v>
      </c>
    </row>
    <row r="839" spans="1:34" x14ac:dyDescent="0.2">
      <c r="A839" s="347">
        <f t="shared" ca="1" si="383"/>
        <v>1E-4</v>
      </c>
      <c r="B839" s="304">
        <f t="shared" ca="1" si="384"/>
        <v>33.545600000001699</v>
      </c>
      <c r="D839" s="306">
        <f t="shared" ca="1" si="385"/>
        <v>-0.73752349566962738</v>
      </c>
      <c r="E839" s="307">
        <f t="shared" ca="1" si="386"/>
        <v>-1.3933201817934595</v>
      </c>
      <c r="F839" s="304">
        <f t="shared" ca="1" si="387"/>
        <v>1.5764777307839479</v>
      </c>
      <c r="G839" s="306">
        <f t="shared" ca="1" si="388"/>
        <v>9.3241591449894141</v>
      </c>
      <c r="H839" s="307">
        <f t="shared" ca="1" si="389"/>
        <v>-106.40906502466487</v>
      </c>
      <c r="I839" s="304">
        <f t="shared" ca="1" si="390"/>
        <v>106.81680140869435</v>
      </c>
      <c r="J839" s="306">
        <f t="shared" ca="1" si="391"/>
        <v>737.71243752511418</v>
      </c>
      <c r="K839" s="307">
        <f t="shared" ca="1" si="392"/>
        <v>-7.0173940953941507</v>
      </c>
      <c r="L839" s="304">
        <f t="shared" ca="1" si="377"/>
        <v>737.74581279674885</v>
      </c>
      <c r="M839" s="306">
        <f t="shared" ca="1" si="393"/>
        <v>-1.4833939604146247</v>
      </c>
      <c r="N839" s="304">
        <f t="shared" ca="1" si="394"/>
        <v>-84.992213286954296</v>
      </c>
      <c r="P839" s="310">
        <f t="shared" ca="1" si="395"/>
        <v>23</v>
      </c>
      <c r="Q839" s="304">
        <f t="shared" ca="1" si="396"/>
        <v>0</v>
      </c>
      <c r="R839" s="306">
        <f t="shared" ca="1" si="397"/>
        <v>0</v>
      </c>
      <c r="S839" s="307">
        <f t="shared" ca="1" si="398"/>
        <v>5.083000000000002</v>
      </c>
      <c r="T839" s="304">
        <f t="shared" ca="1" si="378"/>
        <v>49.86423000000002</v>
      </c>
      <c r="U839" s="311">
        <f t="shared" ca="1" si="379"/>
        <v>0</v>
      </c>
      <c r="V839" s="306">
        <f t="shared" ca="1" si="380"/>
        <v>1.2258599325009487</v>
      </c>
      <c r="W839" s="304">
        <f t="shared" ca="1" si="381"/>
        <v>42.94606991655283</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1.3236217166452651</v>
      </c>
      <c r="AH839" s="304">
        <f t="shared" ca="1" si="405"/>
        <v>-8.4489312974405255</v>
      </c>
    </row>
    <row r="840" spans="1:34" x14ac:dyDescent="0.2">
      <c r="A840" s="347">
        <f t="shared" ca="1" si="383"/>
        <v>1E-4</v>
      </c>
      <c r="B840" s="304">
        <f t="shared" ca="1" si="384"/>
        <v>33.545700000001702</v>
      </c>
      <c r="D840" s="306">
        <f t="shared" ca="1" si="385"/>
        <v>-0.7375193607271987</v>
      </c>
      <c r="E840" s="307">
        <f t="shared" ca="1" si="386"/>
        <v>-1.3932897752777631</v>
      </c>
      <c r="F840" s="304">
        <f t="shared" ca="1" si="387"/>
        <v>1.5764489225284197</v>
      </c>
      <c r="G840" s="306">
        <f t="shared" ca="1" si="388"/>
        <v>9.3240853930533412</v>
      </c>
      <c r="H840" s="307">
        <f t="shared" ca="1" si="389"/>
        <v>-106.40920435364239</v>
      </c>
      <c r="I840" s="304">
        <f t="shared" ca="1" si="390"/>
        <v>106.81693376797602</v>
      </c>
      <c r="J840" s="306">
        <f t="shared" ca="1" si="391"/>
        <v>737.71243752511418</v>
      </c>
      <c r="K840" s="307">
        <f t="shared" ca="1" si="392"/>
        <v>-7.0280350088630659</v>
      </c>
      <c r="L840" s="304">
        <f t="shared" ca="1" si="377"/>
        <v>737.74591408921492</v>
      </c>
      <c r="M840" s="306">
        <f t="shared" ca="1" si="393"/>
        <v>-1.4833947620908581</v>
      </c>
      <c r="N840" s="304">
        <f t="shared" ca="1" si="394"/>
        <v>-84.992259219619015</v>
      </c>
      <c r="P840" s="310">
        <f t="shared" ca="1" si="395"/>
        <v>23</v>
      </c>
      <c r="Q840" s="304">
        <f t="shared" ca="1" si="396"/>
        <v>0</v>
      </c>
      <c r="R840" s="306">
        <f t="shared" ca="1" si="397"/>
        <v>0</v>
      </c>
      <c r="S840" s="307">
        <f t="shared" ca="1" si="398"/>
        <v>5.083000000000002</v>
      </c>
      <c r="T840" s="304">
        <f t="shared" ca="1" si="378"/>
        <v>49.86423000000002</v>
      </c>
      <c r="U840" s="311">
        <f t="shared" ca="1" si="379"/>
        <v>0</v>
      </c>
      <c r="V840" s="306">
        <f t="shared" ca="1" si="380"/>
        <v>1.22586123692875</v>
      </c>
      <c r="W840" s="304">
        <f t="shared" ca="1" si="381"/>
        <v>42.946222046330867</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1.3235924736489366</v>
      </c>
      <c r="AH840" s="304">
        <f t="shared" ca="1" si="405"/>
        <v>-8.4489612269433039</v>
      </c>
    </row>
    <row r="841" spans="1:34" x14ac:dyDescent="0.2">
      <c r="A841" s="347">
        <f t="shared" ca="1" si="383"/>
        <v>1E-4</v>
      </c>
      <c r="B841" s="304">
        <f t="shared" ca="1" si="384"/>
        <v>33.545800000001705</v>
      </c>
      <c r="D841" s="306">
        <f t="shared" ca="1" si="385"/>
        <v>-0.73751522577422002</v>
      </c>
      <c r="E841" s="307">
        <f t="shared" ca="1" si="386"/>
        <v>-1.3932593691387787</v>
      </c>
      <c r="F841" s="304">
        <f t="shared" ca="1" si="387"/>
        <v>1.5764201146717796</v>
      </c>
      <c r="G841" s="306">
        <f t="shared" ca="1" si="388"/>
        <v>9.3240116415307632</v>
      </c>
      <c r="H841" s="307">
        <f t="shared" ca="1" si="389"/>
        <v>-106.40934367957931</v>
      </c>
      <c r="I841" s="304">
        <f t="shared" ca="1" si="390"/>
        <v>106.81706612433345</v>
      </c>
      <c r="J841" s="306">
        <f t="shared" ca="1" si="391"/>
        <v>737.71243752511418</v>
      </c>
      <c r="K841" s="307">
        <f t="shared" ca="1" si="392"/>
        <v>-7.0386759362647267</v>
      </c>
      <c r="L841" s="304">
        <f t="shared" ca="1" si="377"/>
        <v>737.74601553527975</v>
      </c>
      <c r="M841" s="306">
        <f t="shared" ca="1" si="393"/>
        <v>-1.4833955637587637</v>
      </c>
      <c r="N841" s="304">
        <f t="shared" ca="1" si="394"/>
        <v>-84.992305151806576</v>
      </c>
      <c r="P841" s="310">
        <f t="shared" ca="1" si="395"/>
        <v>23</v>
      </c>
      <c r="Q841" s="304">
        <f t="shared" ca="1" si="396"/>
        <v>0</v>
      </c>
      <c r="R841" s="306">
        <f t="shared" ca="1" si="397"/>
        <v>0</v>
      </c>
      <c r="S841" s="307">
        <f t="shared" ca="1" si="398"/>
        <v>5.083000000000002</v>
      </c>
      <c r="T841" s="304">
        <f t="shared" ca="1" si="378"/>
        <v>49.86423000000002</v>
      </c>
      <c r="U841" s="311">
        <f t="shared" ca="1" si="379"/>
        <v>0</v>
      </c>
      <c r="V841" s="306">
        <f t="shared" ca="1" si="380"/>
        <v>1.2258625413596484</v>
      </c>
      <c r="W841" s="304">
        <f t="shared" ca="1" si="381"/>
        <v>42.946374174224367</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1.3235632310099614</v>
      </c>
      <c r="AH841" s="304">
        <f t="shared" ca="1" si="405"/>
        <v>-8.4489911560753193</v>
      </c>
    </row>
    <row r="842" spans="1:34" x14ac:dyDescent="0.2">
      <c r="A842" s="347">
        <f t="shared" ca="1" si="383"/>
        <v>1E-4</v>
      </c>
      <c r="B842" s="304">
        <f t="shared" ca="1" si="384"/>
        <v>33.545900000001708</v>
      </c>
      <c r="D842" s="306">
        <f t="shared" ca="1" si="385"/>
        <v>-0.73751109081069366</v>
      </c>
      <c r="E842" s="307">
        <f t="shared" ca="1" si="386"/>
        <v>-1.393228963376492</v>
      </c>
      <c r="F842" s="304">
        <f t="shared" ca="1" si="387"/>
        <v>1.5763913072140161</v>
      </c>
      <c r="G842" s="306">
        <f t="shared" ca="1" si="388"/>
        <v>9.3239378904216821</v>
      </c>
      <c r="H842" s="307">
        <f t="shared" ca="1" si="389"/>
        <v>-106.40948300247564</v>
      </c>
      <c r="I842" s="304">
        <f t="shared" ca="1" si="390"/>
        <v>106.81719847776664</v>
      </c>
      <c r="J842" s="306">
        <f t="shared" ca="1" si="391"/>
        <v>737.71243752511418</v>
      </c>
      <c r="K842" s="307">
        <f t="shared" ca="1" si="392"/>
        <v>-7.0493168775988293</v>
      </c>
      <c r="L842" s="304">
        <f t="shared" ca="1" si="377"/>
        <v>737.7461171349438</v>
      </c>
      <c r="M842" s="306">
        <f t="shared" ca="1" si="393"/>
        <v>-1.4833963654183415</v>
      </c>
      <c r="N842" s="304">
        <f t="shared" ca="1" si="394"/>
        <v>-84.992351083516994</v>
      </c>
      <c r="P842" s="310">
        <f t="shared" ca="1" si="395"/>
        <v>23</v>
      </c>
      <c r="Q842" s="304">
        <f t="shared" ca="1" si="396"/>
        <v>0</v>
      </c>
      <c r="R842" s="306">
        <f t="shared" ca="1" si="397"/>
        <v>0</v>
      </c>
      <c r="S842" s="307">
        <f t="shared" ca="1" si="398"/>
        <v>5.083000000000002</v>
      </c>
      <c r="T842" s="304">
        <f t="shared" ca="1" si="378"/>
        <v>49.86423000000002</v>
      </c>
      <c r="U842" s="311">
        <f t="shared" ca="1" si="379"/>
        <v>0</v>
      </c>
      <c r="V842" s="306">
        <f t="shared" ca="1" si="380"/>
        <v>1.2258638457936424</v>
      </c>
      <c r="W842" s="304">
        <f t="shared" ca="1" si="381"/>
        <v>42.946526300233266</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1.3235339887283235</v>
      </c>
      <c r="AH842" s="304">
        <f t="shared" ca="1" si="405"/>
        <v>-8.4490210848365823</v>
      </c>
    </row>
    <row r="843" spans="1:34" x14ac:dyDescent="0.2">
      <c r="A843" s="347">
        <f t="shared" ca="1" si="383"/>
        <v>1E-4</v>
      </c>
      <c r="B843" s="304">
        <f t="shared" ca="1" si="384"/>
        <v>33.546000000001712</v>
      </c>
      <c r="D843" s="306">
        <f t="shared" ca="1" si="385"/>
        <v>-0.73750695583662051</v>
      </c>
      <c r="E843" s="307">
        <f t="shared" ca="1" si="386"/>
        <v>-1.3931985579909192</v>
      </c>
      <c r="F843" s="304">
        <f t="shared" ca="1" si="387"/>
        <v>1.5763625001551438</v>
      </c>
      <c r="G843" s="306">
        <f t="shared" ca="1" si="388"/>
        <v>9.3238641397260977</v>
      </c>
      <c r="H843" s="307">
        <f t="shared" ca="1" si="389"/>
        <v>-106.40962232233144</v>
      </c>
      <c r="I843" s="304">
        <f t="shared" ca="1" si="390"/>
        <v>106.81733082827566</v>
      </c>
      <c r="J843" s="306">
        <f t="shared" ca="1" si="391"/>
        <v>737.71243752511418</v>
      </c>
      <c r="K843" s="307">
        <f t="shared" ca="1" si="392"/>
        <v>-7.0599578328650701</v>
      </c>
      <c r="L843" s="304">
        <f t="shared" ca="1" si="377"/>
        <v>737.74621888820764</v>
      </c>
      <c r="M843" s="306">
        <f t="shared" ca="1" si="393"/>
        <v>-1.483397167069592</v>
      </c>
      <c r="N843" s="304">
        <f t="shared" ca="1" si="394"/>
        <v>-84.992397014750281</v>
      </c>
      <c r="P843" s="310">
        <f t="shared" ca="1" si="395"/>
        <v>23</v>
      </c>
      <c r="Q843" s="304">
        <f t="shared" ca="1" si="396"/>
        <v>0</v>
      </c>
      <c r="R843" s="306">
        <f t="shared" ca="1" si="397"/>
        <v>0</v>
      </c>
      <c r="S843" s="307">
        <f t="shared" ca="1" si="398"/>
        <v>5.083000000000002</v>
      </c>
      <c r="T843" s="304">
        <f t="shared" ca="1" si="378"/>
        <v>49.86423000000002</v>
      </c>
      <c r="U843" s="311">
        <f t="shared" ca="1" si="379"/>
        <v>0</v>
      </c>
      <c r="V843" s="306">
        <f t="shared" ca="1" si="380"/>
        <v>1.2258651502307336</v>
      </c>
      <c r="W843" s="304">
        <f t="shared" ca="1" si="381"/>
        <v>42.946678424357685</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1.3235047468040406</v>
      </c>
      <c r="AH843" s="304">
        <f t="shared" ca="1" si="405"/>
        <v>-8.4490510132270806</v>
      </c>
    </row>
    <row r="844" spans="1:34" x14ac:dyDescent="0.2">
      <c r="A844" s="347">
        <f t="shared" ca="1" si="383"/>
        <v>1E-4</v>
      </c>
      <c r="B844" s="304">
        <f t="shared" ca="1" si="384"/>
        <v>33.546100000001715</v>
      </c>
      <c r="D844" s="306">
        <f t="shared" ca="1" si="385"/>
        <v>-0.73750282085200014</v>
      </c>
      <c r="E844" s="307">
        <f t="shared" ca="1" si="386"/>
        <v>-1.3931681529820352</v>
      </c>
      <c r="F844" s="304">
        <f t="shared" ca="1" si="387"/>
        <v>1.5763336934951409</v>
      </c>
      <c r="G844" s="306">
        <f t="shared" ca="1" si="388"/>
        <v>9.323790389444012</v>
      </c>
      <c r="H844" s="307">
        <f t="shared" ca="1" si="389"/>
        <v>-106.40976163914674</v>
      </c>
      <c r="I844" s="304">
        <f t="shared" ca="1" si="390"/>
        <v>106.8174631758605</v>
      </c>
      <c r="J844" s="306">
        <f t="shared" ca="1" si="391"/>
        <v>737.71243752511418</v>
      </c>
      <c r="K844" s="307">
        <f t="shared" ca="1" si="392"/>
        <v>-7.0705988020631443</v>
      </c>
      <c r="L844" s="304">
        <f t="shared" ca="1" si="377"/>
        <v>737.74632079507194</v>
      </c>
      <c r="M844" s="306">
        <f t="shared" ca="1" si="393"/>
        <v>-1.4833979687125149</v>
      </c>
      <c r="N844" s="304">
        <f t="shared" ca="1" si="394"/>
        <v>-84.99244294550644</v>
      </c>
      <c r="P844" s="310">
        <f t="shared" ca="1" si="395"/>
        <v>23</v>
      </c>
      <c r="Q844" s="304">
        <f t="shared" ca="1" si="396"/>
        <v>0</v>
      </c>
      <c r="R844" s="306">
        <f t="shared" ca="1" si="397"/>
        <v>0</v>
      </c>
      <c r="S844" s="307">
        <f t="shared" ca="1" si="398"/>
        <v>5.083000000000002</v>
      </c>
      <c r="T844" s="304">
        <f t="shared" ca="1" si="378"/>
        <v>49.86423000000002</v>
      </c>
      <c r="U844" s="311">
        <f t="shared" ca="1" si="379"/>
        <v>0</v>
      </c>
      <c r="V844" s="306">
        <f t="shared" ca="1" si="380"/>
        <v>1.2258664546709208</v>
      </c>
      <c r="W844" s="304">
        <f t="shared" ca="1" si="381"/>
        <v>42.946830546597539</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1.3234755052370915</v>
      </c>
      <c r="AH844" s="304">
        <f t="shared" ca="1" si="405"/>
        <v>-8.4490809412468355</v>
      </c>
    </row>
    <row r="845" spans="1:34" x14ac:dyDescent="0.2">
      <c r="A845" s="347">
        <f t="shared" ca="1" si="383"/>
        <v>1E-4</v>
      </c>
      <c r="B845" s="304">
        <f t="shared" ca="1" si="384"/>
        <v>33.546200000001718</v>
      </c>
      <c r="D845" s="306">
        <f t="shared" ca="1" si="385"/>
        <v>-0.73749868585683498</v>
      </c>
      <c r="E845" s="307">
        <f t="shared" ca="1" si="386"/>
        <v>-1.3931377483498544</v>
      </c>
      <c r="F845" s="304">
        <f t="shared" ca="1" si="387"/>
        <v>1.5763048872340213</v>
      </c>
      <c r="G845" s="306">
        <f t="shared" ca="1" si="388"/>
        <v>9.3237166395754265</v>
      </c>
      <c r="H845" s="307">
        <f t="shared" ca="1" si="389"/>
        <v>-106.40990095292157</v>
      </c>
      <c r="I845" s="304">
        <f t="shared" ca="1" si="390"/>
        <v>106.81759552052122</v>
      </c>
      <c r="J845" s="306">
        <f t="shared" ca="1" si="391"/>
        <v>737.71243752511418</v>
      </c>
      <c r="K845" s="307">
        <f t="shared" ca="1" si="392"/>
        <v>-7.0812397851927473</v>
      </c>
      <c r="L845" s="304">
        <f t="shared" ca="1" si="377"/>
        <v>737.74642285553705</v>
      </c>
      <c r="M845" s="306">
        <f t="shared" ca="1" si="393"/>
        <v>-1.4833987703471105</v>
      </c>
      <c r="N845" s="304">
        <f t="shared" ca="1" si="394"/>
        <v>-84.992488875785483</v>
      </c>
      <c r="P845" s="310">
        <f t="shared" ca="1" si="395"/>
        <v>23</v>
      </c>
      <c r="Q845" s="304">
        <f t="shared" ca="1" si="396"/>
        <v>0</v>
      </c>
      <c r="R845" s="306">
        <f t="shared" ca="1" si="397"/>
        <v>0</v>
      </c>
      <c r="S845" s="307">
        <f t="shared" ca="1" si="398"/>
        <v>5.083000000000002</v>
      </c>
      <c r="T845" s="304">
        <f t="shared" ca="1" si="378"/>
        <v>49.86423000000002</v>
      </c>
      <c r="U845" s="311">
        <f t="shared" ca="1" si="379"/>
        <v>0</v>
      </c>
      <c r="V845" s="306">
        <f t="shared" ca="1" si="380"/>
        <v>1.2258677591142042</v>
      </c>
      <c r="W845" s="304">
        <f t="shared" ca="1" si="381"/>
        <v>42.946982666952891</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1.3234462640274849</v>
      </c>
      <c r="AH845" s="304">
        <f t="shared" ca="1" si="405"/>
        <v>-8.4491108688958345</v>
      </c>
    </row>
    <row r="846" spans="1:34" x14ac:dyDescent="0.2">
      <c r="A846" s="347">
        <f t="shared" ca="1" si="383"/>
        <v>1E-4</v>
      </c>
      <c r="B846" s="304">
        <f t="shared" ca="1" si="384"/>
        <v>33.546300000001722</v>
      </c>
      <c r="D846" s="306">
        <f t="shared" ca="1" si="385"/>
        <v>-0.73749455085112536</v>
      </c>
      <c r="E846" s="307">
        <f t="shared" ca="1" si="386"/>
        <v>-1.3931073440943695</v>
      </c>
      <c r="F846" s="304">
        <f t="shared" ca="1" si="387"/>
        <v>1.5762760813717791</v>
      </c>
      <c r="G846" s="306">
        <f t="shared" ca="1" si="388"/>
        <v>9.3236428901203414</v>
      </c>
      <c r="H846" s="307">
        <f t="shared" ca="1" si="389"/>
        <v>-106.41004026365599</v>
      </c>
      <c r="I846" s="304">
        <f t="shared" ca="1" si="390"/>
        <v>106.81772786225787</v>
      </c>
      <c r="J846" s="306">
        <f t="shared" ca="1" si="391"/>
        <v>737.71243752511418</v>
      </c>
      <c r="K846" s="307">
        <f t="shared" ca="1" si="392"/>
        <v>-7.0918807822535763</v>
      </c>
      <c r="L846" s="304">
        <f t="shared" ca="1" si="377"/>
        <v>737.74652506960354</v>
      </c>
      <c r="M846" s="306">
        <f t="shared" ca="1" si="393"/>
        <v>-1.483399571973379</v>
      </c>
      <c r="N846" s="304">
        <f t="shared" ca="1" si="394"/>
        <v>-84.992534805587411</v>
      </c>
      <c r="P846" s="310">
        <f t="shared" ca="1" si="395"/>
        <v>23</v>
      </c>
      <c r="Q846" s="304">
        <f t="shared" ca="1" si="396"/>
        <v>0</v>
      </c>
      <c r="R846" s="306">
        <f t="shared" ca="1" si="397"/>
        <v>0</v>
      </c>
      <c r="S846" s="307">
        <f t="shared" ca="1" si="398"/>
        <v>5.083000000000002</v>
      </c>
      <c r="T846" s="304">
        <f t="shared" ca="1" si="378"/>
        <v>49.86423000000002</v>
      </c>
      <c r="U846" s="311">
        <f t="shared" ca="1" si="379"/>
        <v>0</v>
      </c>
      <c r="V846" s="306">
        <f t="shared" ca="1" si="380"/>
        <v>1.2258690635605842</v>
      </c>
      <c r="W846" s="304">
        <f t="shared" ca="1" si="381"/>
        <v>42.947134785423749</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1.3234170231752174</v>
      </c>
      <c r="AH846" s="304">
        <f t="shared" ca="1" si="405"/>
        <v>-8.4491407961740848</v>
      </c>
    </row>
    <row r="847" spans="1:34" x14ac:dyDescent="0.2">
      <c r="A847" s="347">
        <f t="shared" ca="1" si="383"/>
        <v>1E-4</v>
      </c>
      <c r="B847" s="304">
        <f t="shared" ca="1" si="384"/>
        <v>33.546400000001725</v>
      </c>
      <c r="D847" s="306">
        <f t="shared" ca="1" si="385"/>
        <v>-0.73749041583487163</v>
      </c>
      <c r="E847" s="307">
        <f t="shared" ca="1" si="386"/>
        <v>-1.3930769402155754</v>
      </c>
      <c r="F847" s="304">
        <f t="shared" ca="1" si="387"/>
        <v>1.5762472759084094</v>
      </c>
      <c r="G847" s="306">
        <f t="shared" ca="1" si="388"/>
        <v>9.3235691410787584</v>
      </c>
      <c r="H847" s="307">
        <f t="shared" ca="1" si="389"/>
        <v>-106.41017957135001</v>
      </c>
      <c r="I847" s="304">
        <f t="shared" ca="1" si="390"/>
        <v>106.81786020107046</v>
      </c>
      <c r="J847" s="306">
        <f t="shared" ca="1" si="391"/>
        <v>737.71243752511418</v>
      </c>
      <c r="K847" s="307">
        <f t="shared" ca="1" si="392"/>
        <v>-7.1025217932453266</v>
      </c>
      <c r="L847" s="304">
        <f t="shared" ca="1" si="377"/>
        <v>737.74662743727197</v>
      </c>
      <c r="M847" s="306">
        <f t="shared" ca="1" si="393"/>
        <v>-1.4834003735913206</v>
      </c>
      <c r="N847" s="304">
        <f t="shared" ca="1" si="394"/>
        <v>-84.992580734912252</v>
      </c>
      <c r="P847" s="310">
        <f t="shared" ca="1" si="395"/>
        <v>23</v>
      </c>
      <c r="Q847" s="304">
        <f t="shared" ca="1" si="396"/>
        <v>0</v>
      </c>
      <c r="R847" s="306">
        <f t="shared" ca="1" si="397"/>
        <v>0</v>
      </c>
      <c r="S847" s="307">
        <f t="shared" ca="1" si="398"/>
        <v>5.083000000000002</v>
      </c>
      <c r="T847" s="304">
        <f t="shared" ca="1" si="378"/>
        <v>49.86423000000002</v>
      </c>
      <c r="U847" s="311">
        <f t="shared" ca="1" si="379"/>
        <v>0</v>
      </c>
      <c r="V847" s="306">
        <f t="shared" ca="1" si="380"/>
        <v>1.2258703680100604</v>
      </c>
      <c r="W847" s="304">
        <f t="shared" ca="1" si="381"/>
        <v>42.947286902010106</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1.3233877826802836</v>
      </c>
      <c r="AH847" s="304">
        <f t="shared" ca="1" si="405"/>
        <v>-8.4491707230815916</v>
      </c>
    </row>
    <row r="848" spans="1:34" x14ac:dyDescent="0.2">
      <c r="A848" s="347">
        <f t="shared" ca="1" si="383"/>
        <v>1E-4</v>
      </c>
      <c r="B848" s="304">
        <f t="shared" ca="1" si="384"/>
        <v>33.546500000001728</v>
      </c>
      <c r="D848" s="306">
        <f t="shared" ca="1" si="385"/>
        <v>-0.73748628080807355</v>
      </c>
      <c r="E848" s="307">
        <f t="shared" ca="1" si="386"/>
        <v>-1.3930465367134719</v>
      </c>
      <c r="F848" s="304">
        <f t="shared" ca="1" si="387"/>
        <v>1.5762184708439129</v>
      </c>
      <c r="G848" s="306">
        <f t="shared" ca="1" si="388"/>
        <v>9.3234953924506776</v>
      </c>
      <c r="H848" s="307">
        <f t="shared" ca="1" si="389"/>
        <v>-106.41031887600369</v>
      </c>
      <c r="I848" s="304">
        <f t="shared" ca="1" si="390"/>
        <v>106.81799253695903</v>
      </c>
      <c r="J848" s="306">
        <f t="shared" ca="1" si="391"/>
        <v>737.71243752511418</v>
      </c>
      <c r="K848" s="307">
        <f t="shared" ca="1" si="392"/>
        <v>-7.1131628181676945</v>
      </c>
      <c r="L848" s="304">
        <f t="shared" ca="1" si="377"/>
        <v>737.74672995854291</v>
      </c>
      <c r="M848" s="306">
        <f t="shared" ca="1" si="393"/>
        <v>-1.4834011752009348</v>
      </c>
      <c r="N848" s="304">
        <f t="shared" ca="1" si="394"/>
        <v>-84.992626663759964</v>
      </c>
      <c r="P848" s="310">
        <f t="shared" ca="1" si="395"/>
        <v>23</v>
      </c>
      <c r="Q848" s="304">
        <f t="shared" ca="1" si="396"/>
        <v>0</v>
      </c>
      <c r="R848" s="306">
        <f t="shared" ca="1" si="397"/>
        <v>0</v>
      </c>
      <c r="S848" s="307">
        <f t="shared" ca="1" si="398"/>
        <v>5.083000000000002</v>
      </c>
      <c r="T848" s="304">
        <f t="shared" ca="1" si="378"/>
        <v>49.86423000000002</v>
      </c>
      <c r="U848" s="311">
        <f t="shared" ca="1" si="379"/>
        <v>0</v>
      </c>
      <c r="V848" s="306">
        <f t="shared" ca="1" si="380"/>
        <v>1.2258716724626333</v>
      </c>
      <c r="W848" s="304">
        <f t="shared" ca="1" si="381"/>
        <v>42.947439016711989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1.3233585425426835</v>
      </c>
      <c r="AH848" s="304">
        <f t="shared" ca="1" si="405"/>
        <v>-8.4492006496183532</v>
      </c>
    </row>
    <row r="849" spans="1:34" x14ac:dyDescent="0.2">
      <c r="A849" s="347">
        <f t="shared" ca="1" si="383"/>
        <v>1E-4</v>
      </c>
      <c r="B849" s="304">
        <f t="shared" ca="1" si="384"/>
        <v>33.546600000001732</v>
      </c>
      <c r="D849" s="306">
        <f t="shared" ca="1" si="385"/>
        <v>-0.73748214577073656</v>
      </c>
      <c r="E849" s="307">
        <f t="shared" ca="1" si="386"/>
        <v>-1.3930161335880591</v>
      </c>
      <c r="F849" s="304">
        <f t="shared" ca="1" si="387"/>
        <v>1.5761896661782919</v>
      </c>
      <c r="G849" s="306">
        <f t="shared" ca="1" si="388"/>
        <v>9.3234216442361006</v>
      </c>
      <c r="H849" s="307">
        <f t="shared" ca="1" si="389"/>
        <v>-106.41045817761704</v>
      </c>
      <c r="I849" s="304">
        <f t="shared" ca="1" si="390"/>
        <v>106.81812486992362</v>
      </c>
      <c r="J849" s="306">
        <f t="shared" ca="1" si="391"/>
        <v>737.71243752511418</v>
      </c>
      <c r="K849" s="307">
        <f t="shared" ca="1" si="392"/>
        <v>-7.1238038570203752</v>
      </c>
      <c r="L849" s="304">
        <f t="shared" ca="1" si="377"/>
        <v>737.74683263341683</v>
      </c>
      <c r="M849" s="306">
        <f t="shared" ca="1" si="393"/>
        <v>-1.4834019768022226</v>
      </c>
      <c r="N849" s="304">
        <f t="shared" ca="1" si="394"/>
        <v>-84.992672592130603</v>
      </c>
      <c r="P849" s="310">
        <f t="shared" ca="1" si="395"/>
        <v>23</v>
      </c>
      <c r="Q849" s="304">
        <f t="shared" ca="1" si="396"/>
        <v>0</v>
      </c>
      <c r="R849" s="306">
        <f t="shared" ca="1" si="397"/>
        <v>0</v>
      </c>
      <c r="S849" s="307">
        <f t="shared" ca="1" si="398"/>
        <v>5.083000000000002</v>
      </c>
      <c r="T849" s="304">
        <f t="shared" ca="1" si="378"/>
        <v>49.86423000000002</v>
      </c>
      <c r="U849" s="311">
        <f t="shared" ca="1" si="379"/>
        <v>0</v>
      </c>
      <c r="V849" s="306">
        <f t="shared" ca="1" si="380"/>
        <v>1.2258729769183017</v>
      </c>
      <c r="W849" s="304">
        <f t="shared" ca="1" si="381"/>
        <v>42.9475911295294</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1.3233293027624171</v>
      </c>
      <c r="AH849" s="304">
        <f t="shared" ca="1" si="405"/>
        <v>-8.4492305757843731</v>
      </c>
    </row>
    <row r="850" spans="1:34" x14ac:dyDescent="0.2">
      <c r="A850" s="347">
        <f t="shared" ca="1" si="383"/>
        <v>1E-4</v>
      </c>
      <c r="B850" s="304">
        <f t="shared" ca="1" si="384"/>
        <v>33.546700000001735</v>
      </c>
      <c r="D850" s="306">
        <f t="shared" ca="1" si="385"/>
        <v>-0.73747801072285535</v>
      </c>
      <c r="E850" s="307">
        <f t="shared" ca="1" si="386"/>
        <v>-1.3929857308393299</v>
      </c>
      <c r="F850" s="304">
        <f t="shared" ca="1" si="387"/>
        <v>1.5761608619115379</v>
      </c>
      <c r="G850" s="306">
        <f t="shared" ca="1" si="388"/>
        <v>9.3233478964350276</v>
      </c>
      <c r="H850" s="307">
        <f t="shared" ca="1" si="389"/>
        <v>-106.41059747619013</v>
      </c>
      <c r="I850" s="304">
        <f t="shared" ca="1" si="390"/>
        <v>106.81825719996428</v>
      </c>
      <c r="J850" s="306">
        <f t="shared" ca="1" si="391"/>
        <v>737.71243752511418</v>
      </c>
      <c r="K850" s="307">
        <f t="shared" ca="1" si="392"/>
        <v>-7.134444909803066</v>
      </c>
      <c r="L850" s="304">
        <f t="shared" ca="1" si="377"/>
        <v>737.74693546189428</v>
      </c>
      <c r="M850" s="306">
        <f t="shared" ca="1" si="393"/>
        <v>-1.4834027783951833</v>
      </c>
      <c r="N850" s="304">
        <f t="shared" ca="1" si="394"/>
        <v>-84.992718520024141</v>
      </c>
      <c r="P850" s="310">
        <f t="shared" ca="1" si="395"/>
        <v>23</v>
      </c>
      <c r="Q850" s="304">
        <f t="shared" ca="1" si="396"/>
        <v>0</v>
      </c>
      <c r="R850" s="306">
        <f t="shared" ca="1" si="397"/>
        <v>0</v>
      </c>
      <c r="S850" s="307">
        <f t="shared" ca="1" si="398"/>
        <v>5.083000000000002</v>
      </c>
      <c r="T850" s="304">
        <f t="shared" ca="1" si="378"/>
        <v>49.86423000000002</v>
      </c>
      <c r="U850" s="311">
        <f t="shared" ca="1" si="379"/>
        <v>0</v>
      </c>
      <c r="V850" s="306">
        <f t="shared" ca="1" si="380"/>
        <v>1.2258742813770671</v>
      </c>
      <c r="W850" s="304">
        <f t="shared" ca="1" si="381"/>
        <v>42.947743240462394</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1.3233000633394774</v>
      </c>
      <c r="AH850" s="304">
        <f t="shared" ca="1" si="405"/>
        <v>-8.4492605015796549</v>
      </c>
    </row>
    <row r="851" spans="1:34" x14ac:dyDescent="0.2">
      <c r="A851" s="347">
        <f t="shared" ca="1" si="383"/>
        <v>1E-4</v>
      </c>
      <c r="B851" s="304">
        <f t="shared" ca="1" si="384"/>
        <v>33.546800000001738</v>
      </c>
      <c r="D851" s="306">
        <f t="shared" ca="1" si="385"/>
        <v>-0.73747387566443756</v>
      </c>
      <c r="E851" s="307">
        <f t="shared" ca="1" si="386"/>
        <v>-1.3929553284672789</v>
      </c>
      <c r="F851" s="304">
        <f t="shared" ca="1" si="387"/>
        <v>1.57613205804365</v>
      </c>
      <c r="G851" s="306">
        <f t="shared" ca="1" si="388"/>
        <v>9.323274149047462</v>
      </c>
      <c r="H851" s="307">
        <f t="shared" ca="1" si="389"/>
        <v>-106.41073677172298</v>
      </c>
      <c r="I851" s="304">
        <f t="shared" ca="1" si="390"/>
        <v>106.81838952708102</v>
      </c>
      <c r="J851" s="306">
        <f t="shared" ca="1" si="391"/>
        <v>737.71243752511418</v>
      </c>
      <c r="K851" s="307">
        <f t="shared" ca="1" si="392"/>
        <v>-7.1450859765154613</v>
      </c>
      <c r="L851" s="304">
        <f t="shared" ca="1" si="377"/>
        <v>737.74703844397595</v>
      </c>
      <c r="M851" s="306">
        <f t="shared" ca="1" si="393"/>
        <v>-1.4834035799798178</v>
      </c>
      <c r="N851" s="304">
        <f t="shared" ca="1" si="394"/>
        <v>-84.992764447440621</v>
      </c>
      <c r="P851" s="310">
        <f t="shared" ca="1" si="395"/>
        <v>23</v>
      </c>
      <c r="Q851" s="304">
        <f t="shared" ca="1" si="396"/>
        <v>0</v>
      </c>
      <c r="R851" s="306">
        <f t="shared" ca="1" si="397"/>
        <v>0</v>
      </c>
      <c r="S851" s="307">
        <f t="shared" ca="1" si="398"/>
        <v>5.083000000000002</v>
      </c>
      <c r="T851" s="304">
        <f t="shared" ca="1" si="378"/>
        <v>49.86423000000002</v>
      </c>
      <c r="U851" s="311">
        <f t="shared" ca="1" si="379"/>
        <v>0</v>
      </c>
      <c r="V851" s="306">
        <f t="shared" ca="1" si="380"/>
        <v>1.2258755858389279</v>
      </c>
      <c r="W851" s="304">
        <f t="shared" ca="1" si="381"/>
        <v>42.947895349510908</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1.3232708242738589</v>
      </c>
      <c r="AH851" s="304">
        <f t="shared" ca="1" si="405"/>
        <v>-8.4492904270042057</v>
      </c>
    </row>
    <row r="852" spans="1:34" x14ac:dyDescent="0.2">
      <c r="A852" s="347">
        <f t="shared" ca="1" si="383"/>
        <v>1E-4</v>
      </c>
      <c r="B852" s="304">
        <f t="shared" ca="1" si="384"/>
        <v>33.546900000001742</v>
      </c>
      <c r="D852" s="306">
        <f t="shared" ca="1" si="385"/>
        <v>-0.73746974059547665</v>
      </c>
      <c r="E852" s="307">
        <f t="shared" ca="1" si="386"/>
        <v>-1.392924926471915</v>
      </c>
      <c r="F852" s="304">
        <f t="shared" ca="1" si="387"/>
        <v>1.5761032545746327</v>
      </c>
      <c r="G852" s="306">
        <f t="shared" ca="1" si="388"/>
        <v>9.3232004020734021</v>
      </c>
      <c r="H852" s="307">
        <f t="shared" ca="1" si="389"/>
        <v>-106.41087606421563</v>
      </c>
      <c r="I852" s="304">
        <f t="shared" ca="1" si="390"/>
        <v>106.8185218512739</v>
      </c>
      <c r="J852" s="306">
        <f t="shared" ca="1" si="391"/>
        <v>737.71243752511418</v>
      </c>
      <c r="K852" s="307">
        <f t="shared" ca="1" si="392"/>
        <v>-7.1557270571572582</v>
      </c>
      <c r="L852" s="304">
        <f t="shared" ca="1" si="377"/>
        <v>737.74714157966207</v>
      </c>
      <c r="M852" s="306">
        <f t="shared" ca="1" si="393"/>
        <v>-1.4834043815561255</v>
      </c>
      <c r="N852" s="304">
        <f t="shared" ca="1" si="394"/>
        <v>-84.992810374380014</v>
      </c>
      <c r="P852" s="310">
        <f t="shared" ca="1" si="395"/>
        <v>23</v>
      </c>
      <c r="Q852" s="304">
        <f t="shared" ca="1" si="396"/>
        <v>0</v>
      </c>
      <c r="R852" s="306">
        <f t="shared" ca="1" si="397"/>
        <v>0</v>
      </c>
      <c r="S852" s="307">
        <f t="shared" ca="1" si="398"/>
        <v>5.083000000000002</v>
      </c>
      <c r="T852" s="304">
        <f t="shared" ca="1" si="378"/>
        <v>49.86423000000002</v>
      </c>
      <c r="U852" s="311">
        <f t="shared" ca="1" si="379"/>
        <v>0</v>
      </c>
      <c r="V852" s="306">
        <f t="shared" ca="1" si="380"/>
        <v>1.2258768903038857</v>
      </c>
      <c r="W852" s="304">
        <f t="shared" ca="1" si="381"/>
        <v>42.948047456675027</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1.3232415855655759</v>
      </c>
      <c r="AH852" s="304">
        <f t="shared" ca="1" si="405"/>
        <v>-8.4493203520580149</v>
      </c>
    </row>
    <row r="853" spans="1:34" x14ac:dyDescent="0.2">
      <c r="A853" s="347">
        <f t="shared" ca="1" si="383"/>
        <v>1E-4</v>
      </c>
      <c r="B853" s="304">
        <f t="shared" ca="1" si="384"/>
        <v>33.547000000001745</v>
      </c>
      <c r="D853" s="306">
        <f t="shared" ca="1" si="385"/>
        <v>-0.73746560551597951</v>
      </c>
      <c r="E853" s="307">
        <f t="shared" ca="1" si="386"/>
        <v>-1.3928945248532241</v>
      </c>
      <c r="F853" s="304">
        <f t="shared" ca="1" si="387"/>
        <v>1.5760744515044773</v>
      </c>
      <c r="G853" s="306">
        <f t="shared" ca="1" si="388"/>
        <v>9.3231266555128496</v>
      </c>
      <c r="H853" s="307">
        <f t="shared" ca="1" si="389"/>
        <v>-106.41101535366812</v>
      </c>
      <c r="I853" s="304">
        <f t="shared" ca="1" si="390"/>
        <v>106.81865417254295</v>
      </c>
      <c r="J853" s="306">
        <f t="shared" ca="1" si="391"/>
        <v>737.71243752511418</v>
      </c>
      <c r="K853" s="307">
        <f t="shared" ca="1" si="392"/>
        <v>-7.1663681517281521</v>
      </c>
      <c r="L853" s="304">
        <f t="shared" ca="1" si="377"/>
        <v>737.74724486895343</v>
      </c>
      <c r="M853" s="306">
        <f t="shared" ca="1" si="393"/>
        <v>-1.4834051831241069</v>
      </c>
      <c r="N853" s="304">
        <f t="shared" ca="1" si="394"/>
        <v>-84.992856300842334</v>
      </c>
      <c r="P853" s="310">
        <f t="shared" ca="1" si="395"/>
        <v>23</v>
      </c>
      <c r="Q853" s="304">
        <f t="shared" ca="1" si="396"/>
        <v>0</v>
      </c>
      <c r="R853" s="306">
        <f t="shared" ca="1" si="397"/>
        <v>0</v>
      </c>
      <c r="S853" s="307">
        <f t="shared" ca="1" si="398"/>
        <v>5.083000000000002</v>
      </c>
      <c r="T853" s="304">
        <f t="shared" ca="1" si="378"/>
        <v>49.86423000000002</v>
      </c>
      <c r="U853" s="311">
        <f t="shared" ca="1" si="379"/>
        <v>0</v>
      </c>
      <c r="V853" s="306">
        <f t="shared" ca="1" si="380"/>
        <v>1.2258781947719388</v>
      </c>
      <c r="W853" s="304">
        <f t="shared" ca="1" si="381"/>
        <v>42.948199561954716</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1.3232123472146071</v>
      </c>
      <c r="AH853" s="304">
        <f t="shared" ca="1" si="405"/>
        <v>-8.4493502767411002</v>
      </c>
    </row>
    <row r="854" spans="1:34" x14ac:dyDescent="0.2">
      <c r="A854" s="347">
        <f t="shared" ca="1" si="383"/>
        <v>1E-4</v>
      </c>
      <c r="B854" s="304">
        <f t="shared" ca="1" si="384"/>
        <v>33.547100000001748</v>
      </c>
      <c r="D854" s="306">
        <f t="shared" ca="1" si="385"/>
        <v>-0.73746147042594512</v>
      </c>
      <c r="E854" s="307">
        <f t="shared" ca="1" si="386"/>
        <v>-1.3928641236112096</v>
      </c>
      <c r="F854" s="304">
        <f t="shared" ca="1" si="387"/>
        <v>1.5760456488331867</v>
      </c>
      <c r="G854" s="306">
        <f t="shared" ca="1" si="388"/>
        <v>9.3230529093658063</v>
      </c>
      <c r="H854" s="307">
        <f t="shared" ca="1" si="389"/>
        <v>-106.41115464008048</v>
      </c>
      <c r="I854" s="304">
        <f t="shared" ca="1" si="390"/>
        <v>106.81878649088819</v>
      </c>
      <c r="J854" s="306">
        <f t="shared" ca="1" si="391"/>
        <v>737.71243752511418</v>
      </c>
      <c r="K854" s="307">
        <f t="shared" ca="1" si="392"/>
        <v>-7.1770092602278392</v>
      </c>
      <c r="L854" s="304">
        <f t="shared" ca="1" si="377"/>
        <v>737.74734831185049</v>
      </c>
      <c r="M854" s="306">
        <f t="shared" ca="1" si="393"/>
        <v>-1.4834059846837622</v>
      </c>
      <c r="N854" s="304">
        <f t="shared" ca="1" si="394"/>
        <v>-84.99290222682761</v>
      </c>
      <c r="P854" s="310">
        <f t="shared" ca="1" si="395"/>
        <v>23</v>
      </c>
      <c r="Q854" s="304">
        <f t="shared" ca="1" si="396"/>
        <v>0</v>
      </c>
      <c r="R854" s="306">
        <f t="shared" ca="1" si="397"/>
        <v>0</v>
      </c>
      <c r="S854" s="307">
        <f t="shared" ca="1" si="398"/>
        <v>5.083000000000002</v>
      </c>
      <c r="T854" s="304">
        <f t="shared" ca="1" si="378"/>
        <v>49.86423000000002</v>
      </c>
      <c r="U854" s="311">
        <f t="shared" ca="1" si="379"/>
        <v>0</v>
      </c>
      <c r="V854" s="306">
        <f t="shared" ca="1" si="380"/>
        <v>1.2258794992430886</v>
      </c>
      <c r="W854" s="304">
        <f t="shared" ca="1" si="381"/>
        <v>42.948351665350017</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1.3231831092209632</v>
      </c>
      <c r="AH854" s="304">
        <f t="shared" ca="1" si="405"/>
        <v>-8.4493802010534527</v>
      </c>
    </row>
    <row r="855" spans="1:34" x14ac:dyDescent="0.2">
      <c r="A855" s="347">
        <f t="shared" ca="1" si="383"/>
        <v>1E-4</v>
      </c>
      <c r="B855" s="304">
        <f t="shared" ca="1" si="384"/>
        <v>33.547200000001752</v>
      </c>
      <c r="D855" s="306">
        <f t="shared" ca="1" si="385"/>
        <v>-0.73745733532537205</v>
      </c>
      <c r="E855" s="307">
        <f t="shared" ca="1" si="386"/>
        <v>-1.392833722745868</v>
      </c>
      <c r="F855" s="304">
        <f t="shared" ca="1" si="387"/>
        <v>1.5760168465607567</v>
      </c>
      <c r="G855" s="306">
        <f t="shared" ca="1" si="388"/>
        <v>9.3229791636322741</v>
      </c>
      <c r="H855" s="307">
        <f t="shared" ca="1" si="389"/>
        <v>-106.41129392345276</v>
      </c>
      <c r="I855" s="304">
        <f t="shared" ca="1" si="390"/>
        <v>106.81891880630967</v>
      </c>
      <c r="J855" s="306">
        <f t="shared" ca="1" si="391"/>
        <v>737.71243752511418</v>
      </c>
      <c r="K855" s="307">
        <f t="shared" ca="1" si="392"/>
        <v>-7.1876503826560159</v>
      </c>
      <c r="L855" s="304">
        <f t="shared" ca="1" si="377"/>
        <v>737.7474519083537</v>
      </c>
      <c r="M855" s="306">
        <f t="shared" ca="1" si="393"/>
        <v>-1.4834067862350913</v>
      </c>
      <c r="N855" s="304">
        <f t="shared" ca="1" si="394"/>
        <v>-84.992948152335828</v>
      </c>
      <c r="P855" s="310">
        <f t="shared" ca="1" si="395"/>
        <v>23</v>
      </c>
      <c r="Q855" s="304">
        <f t="shared" ca="1" si="396"/>
        <v>0</v>
      </c>
      <c r="R855" s="306">
        <f t="shared" ca="1" si="397"/>
        <v>0</v>
      </c>
      <c r="S855" s="307">
        <f t="shared" ca="1" si="398"/>
        <v>5.083000000000002</v>
      </c>
      <c r="T855" s="304">
        <f t="shared" ca="1" si="378"/>
        <v>49.86423000000002</v>
      </c>
      <c r="U855" s="311">
        <f t="shared" ca="1" si="379"/>
        <v>0</v>
      </c>
      <c r="V855" s="306">
        <f t="shared" ca="1" si="380"/>
        <v>1.2258808037173343</v>
      </c>
      <c r="W855" s="304">
        <f t="shared" ca="1" si="381"/>
        <v>42.948503766860931</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1.3231538715846334</v>
      </c>
      <c r="AH855" s="304">
        <f t="shared" ca="1" si="405"/>
        <v>-8.4494101249950813</v>
      </c>
    </row>
    <row r="856" spans="1:34" x14ac:dyDescent="0.2">
      <c r="A856" s="347">
        <f t="shared" ca="1" si="383"/>
        <v>1E-4</v>
      </c>
      <c r="B856" s="304">
        <f t="shared" ca="1" si="384"/>
        <v>33.547300000001755</v>
      </c>
      <c r="D856" s="306">
        <f t="shared" ca="1" si="385"/>
        <v>-0.73745320021426408</v>
      </c>
      <c r="E856" s="307">
        <f t="shared" ca="1" si="386"/>
        <v>-1.3928033222571941</v>
      </c>
      <c r="F856" s="304">
        <f t="shared" ca="1" si="387"/>
        <v>1.575988044687185</v>
      </c>
      <c r="G856" s="306">
        <f t="shared" ca="1" si="388"/>
        <v>9.3229054183122528</v>
      </c>
      <c r="H856" s="307">
        <f t="shared" ca="1" si="389"/>
        <v>-106.41143320378498</v>
      </c>
      <c r="I856" s="304">
        <f t="shared" ca="1" si="390"/>
        <v>106.81905111880739</v>
      </c>
      <c r="J856" s="306">
        <f t="shared" ca="1" si="391"/>
        <v>737.71243752511418</v>
      </c>
      <c r="K856" s="307">
        <f t="shared" ca="1" si="392"/>
        <v>-7.1982915190123782</v>
      </c>
      <c r="L856" s="304">
        <f t="shared" ca="1" si="377"/>
        <v>737.74755565846374</v>
      </c>
      <c r="M856" s="306">
        <f t="shared" ca="1" si="393"/>
        <v>-1.4834075877780941</v>
      </c>
      <c r="N856" s="304">
        <f t="shared" ca="1" si="394"/>
        <v>-84.992994077366987</v>
      </c>
      <c r="P856" s="310">
        <f t="shared" ca="1" si="395"/>
        <v>23</v>
      </c>
      <c r="Q856" s="304">
        <f t="shared" ca="1" si="396"/>
        <v>0</v>
      </c>
      <c r="R856" s="306">
        <f t="shared" ca="1" si="397"/>
        <v>0</v>
      </c>
      <c r="S856" s="307">
        <f t="shared" ca="1" si="398"/>
        <v>5.083000000000002</v>
      </c>
      <c r="T856" s="304">
        <f t="shared" ca="1" si="378"/>
        <v>49.86423000000002</v>
      </c>
      <c r="U856" s="311">
        <f t="shared" ca="1" si="379"/>
        <v>0</v>
      </c>
      <c r="V856" s="306">
        <f t="shared" ca="1" si="380"/>
        <v>1.225882108194676</v>
      </c>
      <c r="W856" s="304">
        <f t="shared" ca="1" si="381"/>
        <v>42.948655866487442</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1.3231246343056196</v>
      </c>
      <c r="AH856" s="304">
        <f t="shared" ca="1" si="405"/>
        <v>-8.4494400485659877</v>
      </c>
    </row>
    <row r="857" spans="1:34" x14ac:dyDescent="0.2">
      <c r="A857" s="347">
        <f t="shared" ca="1" si="383"/>
        <v>1E-4</v>
      </c>
      <c r="B857" s="304">
        <f t="shared" ca="1" si="384"/>
        <v>33.547400000001758</v>
      </c>
      <c r="D857" s="306">
        <f t="shared" ca="1" si="385"/>
        <v>-0.73744906509262242</v>
      </c>
      <c r="E857" s="307">
        <f t="shared" ca="1" si="386"/>
        <v>-1.3927729221451948</v>
      </c>
      <c r="F857" s="304">
        <f t="shared" ca="1" si="387"/>
        <v>1.5759592432124785</v>
      </c>
      <c r="G857" s="306">
        <f t="shared" ca="1" si="388"/>
        <v>9.3228316734057444</v>
      </c>
      <c r="H857" s="307">
        <f t="shared" ca="1" si="389"/>
        <v>-106.4115724810772</v>
      </c>
      <c r="I857" s="304">
        <f t="shared" ca="1" si="390"/>
        <v>106.81918342838145</v>
      </c>
      <c r="J857" s="306">
        <f t="shared" ca="1" si="391"/>
        <v>737.71243752511418</v>
      </c>
      <c r="K857" s="307">
        <f t="shared" ca="1" si="392"/>
        <v>-7.2089326692966216</v>
      </c>
      <c r="L857" s="304">
        <f t="shared" ca="1" si="377"/>
        <v>737.74765956218107</v>
      </c>
      <c r="M857" s="306">
        <f t="shared" ca="1" si="393"/>
        <v>-1.4834083893127714</v>
      </c>
      <c r="N857" s="304">
        <f t="shared" ca="1" si="394"/>
        <v>-84.993040001921131</v>
      </c>
      <c r="P857" s="310">
        <f t="shared" ca="1" si="395"/>
        <v>23</v>
      </c>
      <c r="Q857" s="304">
        <f t="shared" ca="1" si="396"/>
        <v>0</v>
      </c>
      <c r="R857" s="306">
        <f t="shared" ca="1" si="397"/>
        <v>0</v>
      </c>
      <c r="S857" s="307">
        <f t="shared" ca="1" si="398"/>
        <v>5.083000000000002</v>
      </c>
      <c r="T857" s="304">
        <f t="shared" ca="1" si="378"/>
        <v>49.86423000000002</v>
      </c>
      <c r="U857" s="311">
        <f t="shared" ca="1" si="379"/>
        <v>0</v>
      </c>
      <c r="V857" s="306">
        <f t="shared" ca="1" si="380"/>
        <v>1.2258834126751135</v>
      </c>
      <c r="W857" s="304">
        <f t="shared" ca="1" si="381"/>
        <v>42.948807964229609</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1.3230953973839252</v>
      </c>
      <c r="AH857" s="304">
        <f t="shared" ca="1" si="405"/>
        <v>-8.4494699717661668</v>
      </c>
    </row>
    <row r="858" spans="1:34" x14ac:dyDescent="0.2">
      <c r="A858" s="347">
        <f t="shared" ca="1" si="383"/>
        <v>1E-4</v>
      </c>
      <c r="B858" s="304">
        <f t="shared" ca="1" si="384"/>
        <v>33.547500000001762</v>
      </c>
      <c r="D858" s="306">
        <f t="shared" ca="1" si="385"/>
        <v>-0.7374449299604442</v>
      </c>
      <c r="E858" s="307">
        <f t="shared" ca="1" si="386"/>
        <v>-1.392742522409856</v>
      </c>
      <c r="F858" s="304">
        <f t="shared" ca="1" si="387"/>
        <v>1.5759304421366231</v>
      </c>
      <c r="G858" s="306">
        <f t="shared" ca="1" si="388"/>
        <v>9.3227579289127487</v>
      </c>
      <c r="H858" s="307">
        <f t="shared" ca="1" si="389"/>
        <v>-106.41171175532943</v>
      </c>
      <c r="I858" s="304">
        <f t="shared" ca="1" si="390"/>
        <v>106.81931573503185</v>
      </c>
      <c r="J858" s="306">
        <f t="shared" ca="1" si="391"/>
        <v>737.71243752511418</v>
      </c>
      <c r="K858" s="307">
        <f t="shared" ca="1" si="392"/>
        <v>-7.2195738335084423</v>
      </c>
      <c r="L858" s="304">
        <f t="shared" ca="1" si="377"/>
        <v>737.74776361950626</v>
      </c>
      <c r="M858" s="306">
        <f t="shared" ca="1" si="393"/>
        <v>-1.4834091908391227</v>
      </c>
      <c r="N858" s="304">
        <f t="shared" ca="1" si="394"/>
        <v>-84.99308592599823</v>
      </c>
      <c r="P858" s="310">
        <f t="shared" ca="1" si="395"/>
        <v>23</v>
      </c>
      <c r="Q858" s="304">
        <f t="shared" ca="1" si="396"/>
        <v>0</v>
      </c>
      <c r="R858" s="306">
        <f t="shared" ca="1" si="397"/>
        <v>0</v>
      </c>
      <c r="S858" s="307">
        <f t="shared" ca="1" si="398"/>
        <v>5.083000000000002</v>
      </c>
      <c r="T858" s="304">
        <f t="shared" ca="1" si="378"/>
        <v>49.86423000000002</v>
      </c>
      <c r="U858" s="311">
        <f t="shared" ca="1" si="379"/>
        <v>0</v>
      </c>
      <c r="V858" s="306">
        <f t="shared" ca="1" si="380"/>
        <v>1.2258847171586471</v>
      </c>
      <c r="W858" s="304">
        <f t="shared" ca="1" si="381"/>
        <v>42.94896006008743</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1.3230661608195398</v>
      </c>
      <c r="AH858" s="304">
        <f t="shared" ca="1" si="405"/>
        <v>-8.4494998945956308</v>
      </c>
    </row>
    <row r="859" spans="1:34" x14ac:dyDescent="0.2">
      <c r="A859" s="347">
        <f t="shared" ca="1" si="383"/>
        <v>1E-4</v>
      </c>
      <c r="B859" s="304">
        <f t="shared" ca="1" si="384"/>
        <v>33.547600000001765</v>
      </c>
      <c r="D859" s="306">
        <f t="shared" ca="1" si="385"/>
        <v>-0.73744079481773461</v>
      </c>
      <c r="E859" s="307">
        <f t="shared" ca="1" si="386"/>
        <v>-1.3927121230511776</v>
      </c>
      <c r="F859" s="304">
        <f t="shared" ca="1" si="387"/>
        <v>1.5759016414596219</v>
      </c>
      <c r="G859" s="306">
        <f t="shared" ca="1" si="388"/>
        <v>9.3226841848332676</v>
      </c>
      <c r="H859" s="307">
        <f t="shared" ca="1" si="389"/>
        <v>-106.41185102654174</v>
      </c>
      <c r="I859" s="304">
        <f t="shared" ca="1" si="390"/>
        <v>106.81944803875862</v>
      </c>
      <c r="J859" s="306">
        <f t="shared" ca="1" si="391"/>
        <v>737.71243752511418</v>
      </c>
      <c r="K859" s="307">
        <f t="shared" ca="1" si="392"/>
        <v>-7.2302150116475357</v>
      </c>
      <c r="L859" s="304">
        <f t="shared" ca="1" si="377"/>
        <v>737.74786783043987</v>
      </c>
      <c r="M859" s="306">
        <f t="shared" ca="1" si="393"/>
        <v>-1.4834099923571484</v>
      </c>
      <c r="N859" s="304">
        <f t="shared" ca="1" si="394"/>
        <v>-84.993131849598313</v>
      </c>
      <c r="P859" s="310">
        <f t="shared" ca="1" si="395"/>
        <v>23</v>
      </c>
      <c r="Q859" s="304">
        <f t="shared" ca="1" si="396"/>
        <v>0</v>
      </c>
      <c r="R859" s="306">
        <f t="shared" ca="1" si="397"/>
        <v>0</v>
      </c>
      <c r="S859" s="307">
        <f t="shared" ca="1" si="398"/>
        <v>5.083000000000002</v>
      </c>
      <c r="T859" s="304">
        <f t="shared" ca="1" si="378"/>
        <v>49.86423000000002</v>
      </c>
      <c r="U859" s="311">
        <f t="shared" ca="1" si="379"/>
        <v>0</v>
      </c>
      <c r="V859" s="306">
        <f t="shared" ca="1" si="380"/>
        <v>1.2258860216452772</v>
      </c>
      <c r="W859" s="304">
        <f t="shared" ca="1" si="381"/>
        <v>42.949112154060927</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1.3230369246124614</v>
      </c>
      <c r="AH859" s="304">
        <f t="shared" ca="1" si="405"/>
        <v>-8.4495298170543798</v>
      </c>
    </row>
    <row r="860" spans="1:34" x14ac:dyDescent="0.2">
      <c r="A860" s="347">
        <f t="shared" ca="1" si="383"/>
        <v>1E-4</v>
      </c>
      <c r="B860" s="304">
        <f t="shared" ca="1" si="384"/>
        <v>33.547700000001768</v>
      </c>
      <c r="D860" s="306">
        <f t="shared" ca="1" si="385"/>
        <v>-0.73743665966449212</v>
      </c>
      <c r="E860" s="307">
        <f t="shared" ca="1" si="386"/>
        <v>-1.3926817240691598</v>
      </c>
      <c r="F860" s="304">
        <f t="shared" ca="1" si="387"/>
        <v>1.575872841181474</v>
      </c>
      <c r="G860" s="306">
        <f t="shared" ca="1" si="388"/>
        <v>9.322610441167301</v>
      </c>
      <c r="H860" s="307">
        <f t="shared" ca="1" si="389"/>
        <v>-106.41199029471414</v>
      </c>
      <c r="I860" s="304">
        <f t="shared" ca="1" si="390"/>
        <v>106.81958033956181</v>
      </c>
      <c r="J860" s="306">
        <f t="shared" ca="1" si="391"/>
        <v>737.71243752511418</v>
      </c>
      <c r="K860" s="307">
        <f t="shared" ca="1" si="392"/>
        <v>-7.2408562037135988</v>
      </c>
      <c r="L860" s="304">
        <f t="shared" ca="1" si="377"/>
        <v>737.74797219498225</v>
      </c>
      <c r="M860" s="306">
        <f t="shared" ca="1" si="393"/>
        <v>-1.4834107938668486</v>
      </c>
      <c r="N860" s="304">
        <f t="shared" ca="1" si="394"/>
        <v>-84.993177772721367</v>
      </c>
      <c r="P860" s="310">
        <f t="shared" ca="1" si="395"/>
        <v>23</v>
      </c>
      <c r="Q860" s="304">
        <f t="shared" ca="1" si="396"/>
        <v>0</v>
      </c>
      <c r="R860" s="306">
        <f t="shared" ca="1" si="397"/>
        <v>0</v>
      </c>
      <c r="S860" s="307">
        <f t="shared" ca="1" si="398"/>
        <v>5.083000000000002</v>
      </c>
      <c r="T860" s="304">
        <f t="shared" ca="1" si="378"/>
        <v>49.86423000000002</v>
      </c>
      <c r="U860" s="311">
        <f t="shared" ca="1" si="379"/>
        <v>0</v>
      </c>
      <c r="V860" s="306">
        <f t="shared" ca="1" si="380"/>
        <v>1.2258873261350023</v>
      </c>
      <c r="W860" s="304">
        <f t="shared" ca="1" si="381"/>
        <v>42.949264246150072</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1.3230076887626883</v>
      </c>
      <c r="AH860" s="304">
        <f t="shared" ca="1" si="405"/>
        <v>-8.4495597391424173</v>
      </c>
    </row>
    <row r="861" spans="1:34" x14ac:dyDescent="0.2">
      <c r="A861" s="347">
        <f t="shared" ca="1" si="383"/>
        <v>1E-4</v>
      </c>
      <c r="B861" s="304">
        <f t="shared" ca="1" si="384"/>
        <v>33.547800000001772</v>
      </c>
      <c r="D861" s="306">
        <f t="shared" ca="1" si="385"/>
        <v>-0.73743252450071806</v>
      </c>
      <c r="E861" s="307">
        <f t="shared" ca="1" si="386"/>
        <v>-1.3926513254638007</v>
      </c>
      <c r="F861" s="304">
        <f t="shared" ca="1" si="387"/>
        <v>1.5758440413021788</v>
      </c>
      <c r="G861" s="306">
        <f t="shared" ca="1" si="388"/>
        <v>9.3225366979148507</v>
      </c>
      <c r="H861" s="307">
        <f t="shared" ca="1" si="389"/>
        <v>-106.41212955984669</v>
      </c>
      <c r="I861" s="304">
        <f t="shared" ca="1" si="390"/>
        <v>106.81971263744144</v>
      </c>
      <c r="J861" s="306">
        <f t="shared" ca="1" si="391"/>
        <v>737.71243752511418</v>
      </c>
      <c r="K861" s="307">
        <f t="shared" ca="1" si="392"/>
        <v>-7.2514974097063272</v>
      </c>
      <c r="L861" s="304">
        <f t="shared" ca="1" si="377"/>
        <v>737.74807671313408</v>
      </c>
      <c r="M861" s="306">
        <f t="shared" ca="1" si="393"/>
        <v>-1.4834115953682234</v>
      </c>
      <c r="N861" s="304">
        <f t="shared" ca="1" si="394"/>
        <v>-84.993223695367419</v>
      </c>
      <c r="P861" s="310">
        <f t="shared" ca="1" si="395"/>
        <v>23</v>
      </c>
      <c r="Q861" s="304">
        <f t="shared" ca="1" si="396"/>
        <v>0</v>
      </c>
      <c r="R861" s="306">
        <f t="shared" ca="1" si="397"/>
        <v>0</v>
      </c>
      <c r="S861" s="307">
        <f t="shared" ca="1" si="398"/>
        <v>5.083000000000002</v>
      </c>
      <c r="T861" s="304">
        <f t="shared" ca="1" si="378"/>
        <v>49.86423000000002</v>
      </c>
      <c r="U861" s="311">
        <f t="shared" ca="1" si="379"/>
        <v>0</v>
      </c>
      <c r="V861" s="306">
        <f t="shared" ca="1" si="380"/>
        <v>1.2258886306278238</v>
      </c>
      <c r="W861" s="304">
        <f t="shared" ca="1" si="381"/>
        <v>42.949416336354915</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1.322978453270224</v>
      </c>
      <c r="AH861" s="304">
        <f t="shared" ca="1" si="405"/>
        <v>-8.4495896608597398</v>
      </c>
    </row>
    <row r="862" spans="1:34" x14ac:dyDescent="0.2">
      <c r="A862" s="347">
        <f t="shared" ca="1" si="383"/>
        <v>1E-4</v>
      </c>
      <c r="B862" s="304">
        <f t="shared" ca="1" si="384"/>
        <v>33.547900000001775</v>
      </c>
      <c r="D862" s="306">
        <f t="shared" ca="1" si="385"/>
        <v>-0.73742838932641253</v>
      </c>
      <c r="E862" s="307">
        <f t="shared" ca="1" si="386"/>
        <v>-1.3926209272350984</v>
      </c>
      <c r="F862" s="304">
        <f t="shared" ca="1" si="387"/>
        <v>1.5758152418217348</v>
      </c>
      <c r="G862" s="306">
        <f t="shared" ca="1" si="388"/>
        <v>9.3224629550759186</v>
      </c>
      <c r="H862" s="307">
        <f t="shared" ca="1" si="389"/>
        <v>-106.41226882193942</v>
      </c>
      <c r="I862" s="304">
        <f t="shared" ca="1" si="390"/>
        <v>106.81984493239757</v>
      </c>
      <c r="J862" s="306">
        <f t="shared" ca="1" si="391"/>
        <v>737.71243752511418</v>
      </c>
      <c r="K862" s="307">
        <f t="shared" ca="1" si="392"/>
        <v>-7.2621386296254169</v>
      </c>
      <c r="L862" s="304">
        <f t="shared" ca="1" si="377"/>
        <v>737.74818138489593</v>
      </c>
      <c r="M862" s="306">
        <f t="shared" ca="1" si="393"/>
        <v>-1.4834123968612729</v>
      </c>
      <c r="N862" s="304">
        <f t="shared" ca="1" si="394"/>
        <v>-84.99326961753647</v>
      </c>
      <c r="P862" s="310">
        <f t="shared" ca="1" si="395"/>
        <v>23</v>
      </c>
      <c r="Q862" s="304">
        <f t="shared" ca="1" si="396"/>
        <v>0</v>
      </c>
      <c r="R862" s="306">
        <f t="shared" ca="1" si="397"/>
        <v>0</v>
      </c>
      <c r="S862" s="307">
        <f t="shared" ca="1" si="398"/>
        <v>5.083000000000002</v>
      </c>
      <c r="T862" s="304">
        <f t="shared" ca="1" si="378"/>
        <v>49.86423000000002</v>
      </c>
      <c r="U862" s="311">
        <f t="shared" ca="1" si="379"/>
        <v>0</v>
      </c>
      <c r="V862" s="306">
        <f t="shared" ca="1" si="380"/>
        <v>1.2258899351237416</v>
      </c>
      <c r="W862" s="304">
        <f t="shared" ca="1" si="381"/>
        <v>42.949568424675483</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1.3229492181350633</v>
      </c>
      <c r="AH862" s="304">
        <f t="shared" ca="1" si="405"/>
        <v>-8.4496195822063545</v>
      </c>
    </row>
    <row r="863" spans="1:34" x14ac:dyDescent="0.2">
      <c r="A863" s="347">
        <f t="shared" ca="1" si="383"/>
        <v>1E-4</v>
      </c>
      <c r="B863" s="304">
        <f t="shared" ca="1" si="384"/>
        <v>33.548000000001778</v>
      </c>
      <c r="D863" s="306">
        <f t="shared" ca="1" si="385"/>
        <v>-0.73742425414157819</v>
      </c>
      <c r="E863" s="307">
        <f t="shared" ca="1" si="386"/>
        <v>-1.3925905293830407</v>
      </c>
      <c r="F863" s="304">
        <f t="shared" ca="1" si="387"/>
        <v>1.5757864427401325</v>
      </c>
      <c r="G863" s="306">
        <f t="shared" ca="1" si="388"/>
        <v>9.3223892126505046</v>
      </c>
      <c r="H863" s="307">
        <f t="shared" ca="1" si="389"/>
        <v>-106.41240808099236</v>
      </c>
      <c r="I863" s="304">
        <f t="shared" ca="1" si="390"/>
        <v>106.81997722443023</v>
      </c>
      <c r="J863" s="306">
        <f t="shared" ca="1" si="391"/>
        <v>737.71243752511418</v>
      </c>
      <c r="K863" s="307">
        <f t="shared" ca="1" si="392"/>
        <v>-7.2727798634705634</v>
      </c>
      <c r="L863" s="304">
        <f t="shared" ca="1" si="377"/>
        <v>737.74828621026825</v>
      </c>
      <c r="M863" s="306">
        <f t="shared" ca="1" si="393"/>
        <v>-1.4834131983459973</v>
      </c>
      <c r="N863" s="304">
        <f t="shared" ca="1" si="394"/>
        <v>-84.993315539228519</v>
      </c>
      <c r="P863" s="310">
        <f t="shared" ca="1" si="395"/>
        <v>23</v>
      </c>
      <c r="Q863" s="304">
        <f t="shared" ca="1" si="396"/>
        <v>0</v>
      </c>
      <c r="R863" s="306">
        <f t="shared" ca="1" si="397"/>
        <v>0</v>
      </c>
      <c r="S863" s="307">
        <f t="shared" ca="1" si="398"/>
        <v>5.083000000000002</v>
      </c>
      <c r="T863" s="304">
        <f t="shared" ca="1" si="378"/>
        <v>49.86423000000002</v>
      </c>
      <c r="U863" s="311">
        <f t="shared" ca="1" si="379"/>
        <v>0</v>
      </c>
      <c r="V863" s="306">
        <f t="shared" ca="1" si="380"/>
        <v>1.2258912396227541</v>
      </c>
      <c r="W863" s="304">
        <f t="shared" ca="1" si="381"/>
        <v>42.949720511111735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1.3229199833571972</v>
      </c>
      <c r="AH863" s="304">
        <f t="shared" ca="1" si="405"/>
        <v>-8.4496495031822683</v>
      </c>
    </row>
    <row r="864" spans="1:34" x14ac:dyDescent="0.2">
      <c r="A864" s="347">
        <f t="shared" ca="1" si="383"/>
        <v>1E-4</v>
      </c>
      <c r="B864" s="304">
        <f t="shared" ca="1" si="384"/>
        <v>33.548100000001781</v>
      </c>
      <c r="D864" s="306">
        <f t="shared" ca="1" si="385"/>
        <v>-0.73742011894621373</v>
      </c>
      <c r="E864" s="307">
        <f t="shared" ca="1" si="386"/>
        <v>-1.3925601319076399</v>
      </c>
      <c r="F864" s="304">
        <f t="shared" ca="1" si="387"/>
        <v>1.5757576440573822</v>
      </c>
      <c r="G864" s="306">
        <f t="shared" ca="1" si="388"/>
        <v>9.3223154706386104</v>
      </c>
      <c r="H864" s="307">
        <f t="shared" ca="1" si="389"/>
        <v>-106.41254733700555</v>
      </c>
      <c r="I864" s="304">
        <f t="shared" ca="1" si="390"/>
        <v>106.82010951353942</v>
      </c>
      <c r="J864" s="306">
        <f t="shared" ca="1" si="391"/>
        <v>737.71243752511418</v>
      </c>
      <c r="K864" s="307">
        <f t="shared" ca="1" si="392"/>
        <v>-7.2834211112414629</v>
      </c>
      <c r="L864" s="304">
        <f t="shared" ca="1" si="377"/>
        <v>737.74839118925172</v>
      </c>
      <c r="M864" s="306">
        <f t="shared" ca="1" si="393"/>
        <v>-1.4834139998223963</v>
      </c>
      <c r="N864" s="304">
        <f t="shared" ca="1" si="394"/>
        <v>-84.993361460443552</v>
      </c>
      <c r="P864" s="310">
        <f t="shared" ca="1" si="395"/>
        <v>23</v>
      </c>
      <c r="Q864" s="304">
        <f t="shared" ca="1" si="396"/>
        <v>0</v>
      </c>
      <c r="R864" s="306">
        <f t="shared" ca="1" si="397"/>
        <v>0</v>
      </c>
      <c r="S864" s="307">
        <f t="shared" ca="1" si="398"/>
        <v>5.083000000000002</v>
      </c>
      <c r="T864" s="304">
        <f t="shared" ca="1" si="378"/>
        <v>49.86423000000002</v>
      </c>
      <c r="U864" s="311">
        <f t="shared" ca="1" si="379"/>
        <v>0</v>
      </c>
      <c r="V864" s="306">
        <f t="shared" ca="1" si="380"/>
        <v>1.2258925441248634</v>
      </c>
      <c r="W864" s="304">
        <f t="shared" ca="1" si="381"/>
        <v>42.94987259566372</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1.3228907489366328</v>
      </c>
      <c r="AH864" s="304">
        <f t="shared" ca="1" si="405"/>
        <v>-8.4496794237874724</v>
      </c>
    </row>
    <row r="865" spans="1:34" x14ac:dyDescent="0.2">
      <c r="A865" s="347">
        <f t="shared" ca="1" si="383"/>
        <v>1E-4</v>
      </c>
      <c r="B865" s="304">
        <f t="shared" ca="1" si="384"/>
        <v>33.548200000001785</v>
      </c>
      <c r="D865" s="306">
        <f t="shared" ca="1" si="385"/>
        <v>-0.73741598374032358</v>
      </c>
      <c r="E865" s="307">
        <f t="shared" ca="1" si="386"/>
        <v>-1.3925297348088854</v>
      </c>
      <c r="F865" s="304">
        <f t="shared" ca="1" si="387"/>
        <v>1.575728845773477</v>
      </c>
      <c r="G865" s="306">
        <f t="shared" ca="1" si="388"/>
        <v>9.3222417290402362</v>
      </c>
      <c r="H865" s="307">
        <f t="shared" ca="1" si="389"/>
        <v>-106.41268658997903</v>
      </c>
      <c r="I865" s="304">
        <f t="shared" ca="1" si="390"/>
        <v>106.82024179972521</v>
      </c>
      <c r="J865" s="306">
        <f t="shared" ca="1" si="391"/>
        <v>737.71243752511418</v>
      </c>
      <c r="K865" s="307">
        <f t="shared" ca="1" si="392"/>
        <v>-7.2940623729378125</v>
      </c>
      <c r="L865" s="304">
        <f t="shared" ca="1" si="377"/>
        <v>737.74849632184657</v>
      </c>
      <c r="M865" s="306">
        <f t="shared" ca="1" si="393"/>
        <v>-1.4834148012904707</v>
      </c>
      <c r="N865" s="304">
        <f t="shared" ca="1" si="394"/>
        <v>-84.99340738118164</v>
      </c>
      <c r="P865" s="310">
        <f t="shared" ca="1" si="395"/>
        <v>23</v>
      </c>
      <c r="Q865" s="304">
        <f t="shared" ca="1" si="396"/>
        <v>0</v>
      </c>
      <c r="R865" s="306">
        <f t="shared" ca="1" si="397"/>
        <v>0</v>
      </c>
      <c r="S865" s="307">
        <f t="shared" ca="1" si="398"/>
        <v>5.083000000000002</v>
      </c>
      <c r="T865" s="304">
        <f t="shared" ca="1" si="378"/>
        <v>49.86423000000002</v>
      </c>
      <c r="U865" s="311">
        <f t="shared" ca="1" si="379"/>
        <v>0</v>
      </c>
      <c r="V865" s="306">
        <f t="shared" ca="1" si="380"/>
        <v>1.2258938486300679</v>
      </c>
      <c r="W865" s="304">
        <f t="shared" ca="1" si="381"/>
        <v>42.950024678331438</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1.3228615148733667</v>
      </c>
      <c r="AH865" s="304">
        <f t="shared" ca="1" si="405"/>
        <v>-8.4497093440219757</v>
      </c>
    </row>
    <row r="866" spans="1:34" x14ac:dyDescent="0.2">
      <c r="A866" s="347">
        <f t="shared" ca="1" si="383"/>
        <v>1E-4</v>
      </c>
      <c r="B866" s="304">
        <f t="shared" ca="1" si="384"/>
        <v>33.548300000001788</v>
      </c>
      <c r="D866" s="306">
        <f t="shared" ca="1" si="385"/>
        <v>-0.73741184852390396</v>
      </c>
      <c r="E866" s="307">
        <f t="shared" ca="1" si="386"/>
        <v>-1.3924993380867772</v>
      </c>
      <c r="F866" s="304">
        <f t="shared" ca="1" si="387"/>
        <v>1.5757000478884151</v>
      </c>
      <c r="G866" s="306">
        <f t="shared" ca="1" si="388"/>
        <v>9.3221679878553836</v>
      </c>
      <c r="H866" s="307">
        <f t="shared" ca="1" si="389"/>
        <v>-106.41282583991284</v>
      </c>
      <c r="I866" s="304">
        <f t="shared" ca="1" si="390"/>
        <v>106.82037408298764</v>
      </c>
      <c r="J866" s="306">
        <f t="shared" ca="1" si="391"/>
        <v>737.71243752511418</v>
      </c>
      <c r="K866" s="307">
        <f t="shared" ca="1" si="392"/>
        <v>-7.3047036485593067</v>
      </c>
      <c r="L866" s="304">
        <f t="shared" ca="1" si="377"/>
        <v>737.74860160805372</v>
      </c>
      <c r="M866" s="306">
        <f t="shared" ca="1" si="393"/>
        <v>-1.4834156027502201</v>
      </c>
      <c r="N866" s="304">
        <f t="shared" ca="1" si="394"/>
        <v>-84.993453301442727</v>
      </c>
      <c r="P866" s="310">
        <f t="shared" ca="1" si="395"/>
        <v>23</v>
      </c>
      <c r="Q866" s="304">
        <f t="shared" ca="1" si="396"/>
        <v>0</v>
      </c>
      <c r="R866" s="306">
        <f t="shared" ca="1" si="397"/>
        <v>0</v>
      </c>
      <c r="S866" s="307">
        <f t="shared" ca="1" si="398"/>
        <v>5.083000000000002</v>
      </c>
      <c r="T866" s="304">
        <f t="shared" ca="1" si="378"/>
        <v>49.86423000000002</v>
      </c>
      <c r="U866" s="311">
        <f t="shared" ca="1" si="379"/>
        <v>0</v>
      </c>
      <c r="V866" s="306">
        <f t="shared" ca="1" si="380"/>
        <v>1.2258951531383684</v>
      </c>
      <c r="W866" s="304">
        <f t="shared" ca="1" si="381"/>
        <v>42.950176759114925</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1.3228322811673934</v>
      </c>
      <c r="AH866" s="304">
        <f t="shared" ca="1" si="405"/>
        <v>-8.44973926388578</v>
      </c>
    </row>
    <row r="867" spans="1:34" x14ac:dyDescent="0.2">
      <c r="A867" s="347">
        <f t="shared" ca="1" si="383"/>
        <v>1E-4</v>
      </c>
      <c r="B867" s="304">
        <f t="shared" ca="1" si="384"/>
        <v>33.548400000001791</v>
      </c>
      <c r="D867" s="306">
        <f t="shared" ca="1" si="385"/>
        <v>-0.73740771329695898</v>
      </c>
      <c r="E867" s="307">
        <f t="shared" ca="1" si="386"/>
        <v>-1.3924689417413063</v>
      </c>
      <c r="F867" s="304">
        <f t="shared" ca="1" si="387"/>
        <v>1.5756712504021908</v>
      </c>
      <c r="G867" s="306">
        <f t="shared" ca="1" si="388"/>
        <v>9.3220942470840544</v>
      </c>
      <c r="H867" s="307">
        <f t="shared" ca="1" si="389"/>
        <v>-106.41296508680702</v>
      </c>
      <c r="I867" s="304">
        <f t="shared" ca="1" si="390"/>
        <v>106.82050636332674</v>
      </c>
      <c r="J867" s="306">
        <f t="shared" ca="1" si="391"/>
        <v>737.71243752511418</v>
      </c>
      <c r="K867" s="307">
        <f t="shared" ca="1" si="392"/>
        <v>-7.3153449381056426</v>
      </c>
      <c r="L867" s="304">
        <f t="shared" ca="1" si="377"/>
        <v>737.74870704787338</v>
      </c>
      <c r="M867" s="306">
        <f t="shared" ca="1" si="393"/>
        <v>-1.4834164042016449</v>
      </c>
      <c r="N867" s="304">
        <f t="shared" ca="1" si="394"/>
        <v>-84.993499221226855</v>
      </c>
      <c r="P867" s="310">
        <f t="shared" ca="1" si="395"/>
        <v>23</v>
      </c>
      <c r="Q867" s="304">
        <f t="shared" ca="1" si="396"/>
        <v>0</v>
      </c>
      <c r="R867" s="306">
        <f t="shared" ca="1" si="397"/>
        <v>0</v>
      </c>
      <c r="S867" s="307">
        <f t="shared" ca="1" si="398"/>
        <v>5.083000000000002</v>
      </c>
      <c r="T867" s="304">
        <f t="shared" ca="1" si="378"/>
        <v>49.86423000000002</v>
      </c>
      <c r="U867" s="311">
        <f t="shared" ca="1" si="379"/>
        <v>0</v>
      </c>
      <c r="V867" s="306">
        <f t="shared" ca="1" si="380"/>
        <v>1.2258964576497646</v>
      </c>
      <c r="W867" s="304">
        <f t="shared" ca="1" si="381"/>
        <v>42.95032883801418</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1.3228030478187094</v>
      </c>
      <c r="AH867" s="304">
        <f t="shared" ca="1" si="405"/>
        <v>-8.4497691833788924</v>
      </c>
    </row>
    <row r="868" spans="1:34" x14ac:dyDescent="0.2">
      <c r="A868" s="347">
        <f t="shared" ca="1" si="383"/>
        <v>1E-4</v>
      </c>
      <c r="B868" s="304">
        <f t="shared" ca="1" si="384"/>
        <v>33.548500000001795</v>
      </c>
      <c r="D868" s="306">
        <f t="shared" ca="1" si="385"/>
        <v>-0.7374035780594882</v>
      </c>
      <c r="E868" s="307">
        <f t="shared" ca="1" si="386"/>
        <v>-1.3924385457724746</v>
      </c>
      <c r="F868" s="304">
        <f t="shared" ca="1" si="387"/>
        <v>1.5756424533148057</v>
      </c>
      <c r="G868" s="306">
        <f t="shared" ca="1" si="388"/>
        <v>9.3220205067262487</v>
      </c>
      <c r="H868" s="307">
        <f t="shared" ca="1" si="389"/>
        <v>-106.4131043306616</v>
      </c>
      <c r="I868" s="304">
        <f t="shared" ca="1" si="390"/>
        <v>106.82063864074252</v>
      </c>
      <c r="J868" s="306">
        <f t="shared" ca="1" si="391"/>
        <v>737.71243752511418</v>
      </c>
      <c r="K868" s="307">
        <f t="shared" ca="1" si="392"/>
        <v>-7.3259862415765156</v>
      </c>
      <c r="L868" s="304">
        <f t="shared" ca="1" si="377"/>
        <v>737.74881264130624</v>
      </c>
      <c r="M868" s="306">
        <f t="shared" ca="1" si="393"/>
        <v>-1.483417205644745</v>
      </c>
      <c r="N868" s="304">
        <f t="shared" ca="1" si="394"/>
        <v>-84.99354514053401</v>
      </c>
      <c r="P868" s="310">
        <f t="shared" ca="1" si="395"/>
        <v>23</v>
      </c>
      <c r="Q868" s="304">
        <f t="shared" ca="1" si="396"/>
        <v>0</v>
      </c>
      <c r="R868" s="306">
        <f t="shared" ca="1" si="397"/>
        <v>0</v>
      </c>
      <c r="S868" s="307">
        <f t="shared" ca="1" si="398"/>
        <v>5.083000000000002</v>
      </c>
      <c r="T868" s="304">
        <f t="shared" ca="1" si="378"/>
        <v>49.86423000000002</v>
      </c>
      <c r="U868" s="311">
        <f t="shared" ca="1" si="379"/>
        <v>0</v>
      </c>
      <c r="V868" s="306">
        <f t="shared" ca="1" si="380"/>
        <v>1.2258977621642564</v>
      </c>
      <c r="W868" s="304">
        <f t="shared" ca="1" si="381"/>
        <v>42.950480915029182</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1.3227738148273147</v>
      </c>
      <c r="AH868" s="304">
        <f t="shared" ca="1" si="405"/>
        <v>-8.4497991025013111</v>
      </c>
    </row>
    <row r="869" spans="1:34" x14ac:dyDescent="0.2">
      <c r="A869" s="347">
        <f t="shared" ca="1" si="383"/>
        <v>1E-4</v>
      </c>
      <c r="B869" s="304">
        <f t="shared" ca="1" si="384"/>
        <v>33.548600000001798</v>
      </c>
      <c r="D869" s="306">
        <f t="shared" ca="1" si="385"/>
        <v>-0.73739944281149306</v>
      </c>
      <c r="E869" s="307">
        <f t="shared" ca="1" si="386"/>
        <v>-1.3924081501802856</v>
      </c>
      <c r="F869" s="304">
        <f t="shared" ca="1" si="387"/>
        <v>1.5756136566262635</v>
      </c>
      <c r="G869" s="306">
        <f t="shared" ca="1" si="388"/>
        <v>9.3219467667819682</v>
      </c>
      <c r="H869" s="307">
        <f t="shared" ca="1" si="389"/>
        <v>-106.41324357147661</v>
      </c>
      <c r="I869" s="304">
        <f t="shared" ca="1" si="390"/>
        <v>106.82077091523504</v>
      </c>
      <c r="J869" s="306">
        <f t="shared" ca="1" si="391"/>
        <v>737.71243752511418</v>
      </c>
      <c r="K869" s="307">
        <f t="shared" ca="1" si="392"/>
        <v>-7.3366275589716228</v>
      </c>
      <c r="L869" s="304">
        <f t="shared" ca="1" si="377"/>
        <v>737.74891838835288</v>
      </c>
      <c r="M869" s="306">
        <f t="shared" ca="1" si="393"/>
        <v>-1.4834180070795207</v>
      </c>
      <c r="N869" s="304">
        <f t="shared" ca="1" si="394"/>
        <v>-84.993591059364206</v>
      </c>
      <c r="P869" s="310">
        <f t="shared" ca="1" si="395"/>
        <v>23</v>
      </c>
      <c r="Q869" s="304">
        <f t="shared" ca="1" si="396"/>
        <v>0</v>
      </c>
      <c r="R869" s="306">
        <f t="shared" ca="1" si="397"/>
        <v>0</v>
      </c>
      <c r="S869" s="307">
        <f t="shared" ca="1" si="398"/>
        <v>5.083000000000002</v>
      </c>
      <c r="T869" s="304">
        <f t="shared" ca="1" si="378"/>
        <v>49.86423000000002</v>
      </c>
      <c r="U869" s="311">
        <f t="shared" ca="1" si="379"/>
        <v>0</v>
      </c>
      <c r="V869" s="306">
        <f t="shared" ca="1" si="380"/>
        <v>1.2258990666818439</v>
      </c>
      <c r="W869" s="304">
        <f t="shared" ca="1" si="381"/>
        <v>42.950632990159995</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1.3227445821932129</v>
      </c>
      <c r="AH869" s="304">
        <f t="shared" ca="1" si="405"/>
        <v>-8.4498290212530325</v>
      </c>
    </row>
    <row r="870" spans="1:34" x14ac:dyDescent="0.2">
      <c r="A870" s="347">
        <f t="shared" ca="1" si="383"/>
        <v>1E-4</v>
      </c>
      <c r="B870" s="304">
        <f t="shared" ca="1" si="384"/>
        <v>33.548700000001801</v>
      </c>
      <c r="D870" s="306">
        <f t="shared" ca="1" si="385"/>
        <v>-0.73739530755297444</v>
      </c>
      <c r="E870" s="307">
        <f t="shared" ca="1" si="386"/>
        <v>-1.3923777549647269</v>
      </c>
      <c r="F870" s="304">
        <f t="shared" ca="1" si="387"/>
        <v>1.5755848603365541</v>
      </c>
      <c r="G870" s="306">
        <f t="shared" ca="1" si="388"/>
        <v>9.3218730272512129</v>
      </c>
      <c r="H870" s="307">
        <f t="shared" ca="1" si="389"/>
        <v>-106.41338280925211</v>
      </c>
      <c r="I870" s="304">
        <f t="shared" ca="1" si="390"/>
        <v>106.82090318680434</v>
      </c>
      <c r="J870" s="306">
        <f t="shared" ca="1" si="391"/>
        <v>737.71243752511418</v>
      </c>
      <c r="K870" s="307">
        <f t="shared" ca="1" si="392"/>
        <v>-7.3472688902906595</v>
      </c>
      <c r="L870" s="304">
        <f t="shared" ca="1" si="377"/>
        <v>737.74902428901373</v>
      </c>
      <c r="M870" s="306">
        <f t="shared" ca="1" si="393"/>
        <v>-1.4834188085059721</v>
      </c>
      <c r="N870" s="304">
        <f t="shared" ca="1" si="394"/>
        <v>-84.993636977717458</v>
      </c>
      <c r="P870" s="310">
        <f t="shared" ca="1" si="395"/>
        <v>23</v>
      </c>
      <c r="Q870" s="304">
        <f t="shared" ca="1" si="396"/>
        <v>0</v>
      </c>
      <c r="R870" s="306">
        <f t="shared" ca="1" si="397"/>
        <v>0</v>
      </c>
      <c r="S870" s="307">
        <f t="shared" ca="1" si="398"/>
        <v>5.083000000000002</v>
      </c>
      <c r="T870" s="304">
        <f t="shared" ca="1" si="378"/>
        <v>49.86423000000002</v>
      </c>
      <c r="U870" s="311">
        <f t="shared" ca="1" si="379"/>
        <v>0</v>
      </c>
      <c r="V870" s="306">
        <f t="shared" ca="1" si="380"/>
        <v>1.2259003712025272</v>
      </c>
      <c r="W870" s="304">
        <f t="shared" ca="1" si="381"/>
        <v>42.95078506340662</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1.3227153499163897</v>
      </c>
      <c r="AH870" s="304">
        <f t="shared" ca="1" si="405"/>
        <v>-8.4498589396340709</v>
      </c>
    </row>
    <row r="871" spans="1:34" x14ac:dyDescent="0.2">
      <c r="A871" s="347">
        <f t="shared" ca="1" si="383"/>
        <v>1E-4</v>
      </c>
      <c r="B871" s="304">
        <f t="shared" ca="1" si="384"/>
        <v>33.548800000001805</v>
      </c>
      <c r="D871" s="306">
        <f t="shared" ca="1" si="385"/>
        <v>-0.73739117228393192</v>
      </c>
      <c r="E871" s="307">
        <f t="shared" ca="1" si="386"/>
        <v>-1.3923473601258003</v>
      </c>
      <c r="F871" s="304">
        <f t="shared" ca="1" si="387"/>
        <v>1.575556064445679</v>
      </c>
      <c r="G871" s="306">
        <f t="shared" ca="1" si="388"/>
        <v>9.3217992881339846</v>
      </c>
      <c r="H871" s="307">
        <f t="shared" ca="1" si="389"/>
        <v>-106.41352204398812</v>
      </c>
      <c r="I871" s="304">
        <f t="shared" ca="1" si="390"/>
        <v>106.82103545545046</v>
      </c>
      <c r="J871" s="306">
        <f t="shared" ca="1" si="391"/>
        <v>737.71243752511418</v>
      </c>
      <c r="K871" s="307">
        <f t="shared" ca="1" si="392"/>
        <v>-7.3579102355333212</v>
      </c>
      <c r="L871" s="304">
        <f t="shared" ca="1" si="377"/>
        <v>737.74913034328927</v>
      </c>
      <c r="M871" s="306">
        <f t="shared" ca="1" si="393"/>
        <v>-1.483419609924099</v>
      </c>
      <c r="N871" s="304">
        <f t="shared" ca="1" si="394"/>
        <v>-84.993682895593764</v>
      </c>
      <c r="P871" s="310">
        <f t="shared" ca="1" si="395"/>
        <v>23</v>
      </c>
      <c r="Q871" s="304">
        <f t="shared" ca="1" si="396"/>
        <v>0</v>
      </c>
      <c r="R871" s="306">
        <f t="shared" ca="1" si="397"/>
        <v>0</v>
      </c>
      <c r="S871" s="307">
        <f t="shared" ca="1" si="398"/>
        <v>5.083000000000002</v>
      </c>
      <c r="T871" s="304">
        <f t="shared" ca="1" si="378"/>
        <v>49.86423000000002</v>
      </c>
      <c r="U871" s="311">
        <f t="shared" ca="1" si="379"/>
        <v>0</v>
      </c>
      <c r="V871" s="306">
        <f t="shared" ca="1" si="380"/>
        <v>1.2259016757263055</v>
      </c>
      <c r="W871" s="304">
        <f t="shared" ca="1" si="381"/>
        <v>42.950937134769042</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1.3226861179968505</v>
      </c>
      <c r="AH871" s="304">
        <f t="shared" ca="1" si="405"/>
        <v>-8.4498888576444227</v>
      </c>
    </row>
    <row r="872" spans="1:34" x14ac:dyDescent="0.2">
      <c r="A872" s="347">
        <f t="shared" ca="1" si="383"/>
        <v>1E-4</v>
      </c>
      <c r="B872" s="304">
        <f t="shared" ca="1" si="384"/>
        <v>33.548900000001808</v>
      </c>
      <c r="D872" s="306">
        <f t="shared" ca="1" si="385"/>
        <v>-0.73738703700436914</v>
      </c>
      <c r="E872" s="307">
        <f t="shared" ca="1" si="386"/>
        <v>-1.3923169656635039</v>
      </c>
      <c r="F872" s="304">
        <f t="shared" ca="1" si="387"/>
        <v>1.5755272689536381</v>
      </c>
      <c r="G872" s="306">
        <f t="shared" ca="1" si="388"/>
        <v>9.3217255494302833</v>
      </c>
      <c r="H872" s="307">
        <f t="shared" ca="1" si="389"/>
        <v>-106.41366127568469</v>
      </c>
      <c r="I872" s="304">
        <f t="shared" ca="1" si="390"/>
        <v>106.8211677211734</v>
      </c>
      <c r="J872" s="306">
        <f t="shared" ca="1" si="391"/>
        <v>737.71243752511418</v>
      </c>
      <c r="K872" s="307">
        <f t="shared" ca="1" si="392"/>
        <v>-7.368551594699305</v>
      </c>
      <c r="L872" s="304">
        <f t="shared" ca="1" si="377"/>
        <v>737.74923655118016</v>
      </c>
      <c r="M872" s="306">
        <f t="shared" ca="1" si="393"/>
        <v>-1.483420411333902</v>
      </c>
      <c r="N872" s="304">
        <f t="shared" ca="1" si="394"/>
        <v>-84.99372881299314</v>
      </c>
      <c r="P872" s="310">
        <f t="shared" ca="1" si="395"/>
        <v>23</v>
      </c>
      <c r="Q872" s="304">
        <f t="shared" ca="1" si="396"/>
        <v>0</v>
      </c>
      <c r="R872" s="306">
        <f t="shared" ca="1" si="397"/>
        <v>0</v>
      </c>
      <c r="S872" s="307">
        <f t="shared" ca="1" si="398"/>
        <v>5.083000000000002</v>
      </c>
      <c r="T872" s="304">
        <f t="shared" ca="1" si="378"/>
        <v>49.86423000000002</v>
      </c>
      <c r="U872" s="311">
        <f t="shared" ca="1" si="379"/>
        <v>0</v>
      </c>
      <c r="V872" s="306">
        <f t="shared" ca="1" si="380"/>
        <v>1.22590298025318</v>
      </c>
      <c r="W872" s="304">
        <f t="shared" ca="1" si="381"/>
        <v>42.951089204247303</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1.3226568864345936</v>
      </c>
      <c r="AH872" s="304">
        <f t="shared" ca="1" si="405"/>
        <v>-8.4499187752840896</v>
      </c>
    </row>
    <row r="873" spans="1:34" x14ac:dyDescent="0.2">
      <c r="A873" s="347">
        <f t="shared" ca="1" si="383"/>
        <v>1E-4</v>
      </c>
      <c r="B873" s="304">
        <f t="shared" ca="1" si="384"/>
        <v>33.549000000001811</v>
      </c>
      <c r="D873" s="306">
        <f t="shared" ca="1" si="385"/>
        <v>-0.73738290171428444</v>
      </c>
      <c r="E873" s="307">
        <f t="shared" ca="1" si="386"/>
        <v>-1.3922865715778343</v>
      </c>
      <c r="F873" s="304">
        <f t="shared" ca="1" si="387"/>
        <v>1.5754984738604281</v>
      </c>
      <c r="G873" s="306">
        <f t="shared" ca="1" si="388"/>
        <v>9.3216518111401125</v>
      </c>
      <c r="H873" s="307">
        <f t="shared" ca="1" si="389"/>
        <v>-106.41380050434185</v>
      </c>
      <c r="I873" s="304">
        <f t="shared" ca="1" si="390"/>
        <v>106.82129998397323</v>
      </c>
      <c r="J873" s="306">
        <f t="shared" ca="1" si="391"/>
        <v>737.71243752511418</v>
      </c>
      <c r="K873" s="307">
        <f t="shared" ca="1" si="392"/>
        <v>-7.3791929677883061</v>
      </c>
      <c r="L873" s="304">
        <f t="shared" ca="1" si="377"/>
        <v>737.74934291268687</v>
      </c>
      <c r="M873" s="306">
        <f t="shared" ca="1" si="393"/>
        <v>-1.483421212735381</v>
      </c>
      <c r="N873" s="304">
        <f t="shared" ca="1" si="394"/>
        <v>-84.993774729915572</v>
      </c>
      <c r="P873" s="310">
        <f t="shared" ca="1" si="395"/>
        <v>23</v>
      </c>
      <c r="Q873" s="304">
        <f t="shared" ca="1" si="396"/>
        <v>0</v>
      </c>
      <c r="R873" s="306">
        <f t="shared" ca="1" si="397"/>
        <v>0</v>
      </c>
      <c r="S873" s="307">
        <f t="shared" ca="1" si="398"/>
        <v>5.083000000000002</v>
      </c>
      <c r="T873" s="304">
        <f t="shared" ca="1" si="378"/>
        <v>49.86423000000002</v>
      </c>
      <c r="U873" s="311">
        <f t="shared" ca="1" si="379"/>
        <v>0</v>
      </c>
      <c r="V873" s="306">
        <f t="shared" ca="1" si="380"/>
        <v>1.2259042847831501</v>
      </c>
      <c r="W873" s="304">
        <f t="shared" ca="1" si="381"/>
        <v>42.951241271841411</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1.3226276552296117</v>
      </c>
      <c r="AH873" s="304">
        <f t="shared" ca="1" si="405"/>
        <v>-8.4499486925530771</v>
      </c>
    </row>
    <row r="874" spans="1:34" x14ac:dyDescent="0.2">
      <c r="A874" s="347">
        <f t="shared" ca="1" si="383"/>
        <v>1E-4</v>
      </c>
      <c r="B874" s="304">
        <f t="shared" ca="1" si="384"/>
        <v>33.549100000001815</v>
      </c>
      <c r="D874" s="306">
        <f t="shared" ca="1" si="385"/>
        <v>-0.7373787664136795</v>
      </c>
      <c r="E874" s="307">
        <f t="shared" ca="1" si="386"/>
        <v>-1.3922561778687879</v>
      </c>
      <c r="F874" s="304">
        <f t="shared" ca="1" si="387"/>
        <v>1.5754696791660465</v>
      </c>
      <c r="G874" s="306">
        <f t="shared" ca="1" si="388"/>
        <v>9.3215780732634705</v>
      </c>
      <c r="H874" s="307">
        <f t="shared" ca="1" si="389"/>
        <v>-106.41393972995964</v>
      </c>
      <c r="I874" s="304">
        <f t="shared" ca="1" si="390"/>
        <v>106.82143224384997</v>
      </c>
      <c r="J874" s="306">
        <f t="shared" ca="1" si="391"/>
        <v>737.71243752511418</v>
      </c>
      <c r="K874" s="307">
        <f t="shared" ca="1" si="392"/>
        <v>-7.3898343548000209</v>
      </c>
      <c r="L874" s="304">
        <f t="shared" ca="1" si="377"/>
        <v>737.74944942781008</v>
      </c>
      <c r="M874" s="306">
        <f t="shared" ca="1" si="393"/>
        <v>-1.4834220141285361</v>
      </c>
      <c r="N874" s="304">
        <f t="shared" ca="1" si="394"/>
        <v>-84.993820646361101</v>
      </c>
      <c r="P874" s="310">
        <f t="shared" ca="1" si="395"/>
        <v>23</v>
      </c>
      <c r="Q874" s="304">
        <f t="shared" ca="1" si="396"/>
        <v>0</v>
      </c>
      <c r="R874" s="306">
        <f t="shared" ca="1" si="397"/>
        <v>0</v>
      </c>
      <c r="S874" s="307">
        <f t="shared" ca="1" si="398"/>
        <v>5.083000000000002</v>
      </c>
      <c r="T874" s="304">
        <f t="shared" ca="1" si="378"/>
        <v>49.86423000000002</v>
      </c>
      <c r="U874" s="311">
        <f t="shared" ca="1" si="379"/>
        <v>0</v>
      </c>
      <c r="V874" s="306">
        <f t="shared" ca="1" si="380"/>
        <v>1.225905589316215</v>
      </c>
      <c r="W874" s="304">
        <f t="shared" ca="1" si="381"/>
        <v>42.951393337551352</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1.3225984243819084</v>
      </c>
      <c r="AH874" s="304">
        <f t="shared" ca="1" si="405"/>
        <v>-8.4499786094513851</v>
      </c>
    </row>
    <row r="875" spans="1:34" x14ac:dyDescent="0.2">
      <c r="A875" s="347">
        <f t="shared" ca="1" si="383"/>
        <v>1E-4</v>
      </c>
      <c r="B875" s="304">
        <f t="shared" ca="1" si="384"/>
        <v>33.549200000001818</v>
      </c>
      <c r="D875" s="306">
        <f t="shared" ca="1" si="385"/>
        <v>-0.73737463110255419</v>
      </c>
      <c r="E875" s="307">
        <f t="shared" ca="1" si="386"/>
        <v>-1.3922257845363646</v>
      </c>
      <c r="F875" s="304">
        <f t="shared" ca="1" si="387"/>
        <v>1.5754408848704935</v>
      </c>
      <c r="G875" s="306">
        <f t="shared" ca="1" si="388"/>
        <v>9.3215043358003609</v>
      </c>
      <c r="H875" s="307">
        <f t="shared" ca="1" si="389"/>
        <v>-106.41407895253809</v>
      </c>
      <c r="I875" s="304">
        <f t="shared" ca="1" si="390"/>
        <v>106.82156450080365</v>
      </c>
      <c r="J875" s="306">
        <f t="shared" ca="1" si="391"/>
        <v>737.71243752511418</v>
      </c>
      <c r="K875" s="307">
        <f t="shared" ca="1" si="392"/>
        <v>-7.4004757557341456</v>
      </c>
      <c r="L875" s="304">
        <f t="shared" ca="1" si="377"/>
        <v>737.74955609655012</v>
      </c>
      <c r="M875" s="306">
        <f t="shared" ca="1" si="393"/>
        <v>-1.4834228155133675</v>
      </c>
      <c r="N875" s="304">
        <f t="shared" ca="1" si="394"/>
        <v>-84.9938665623297</v>
      </c>
      <c r="P875" s="310">
        <f t="shared" ca="1" si="395"/>
        <v>23</v>
      </c>
      <c r="Q875" s="304">
        <f t="shared" ca="1" si="396"/>
        <v>0</v>
      </c>
      <c r="R875" s="306">
        <f t="shared" ca="1" si="397"/>
        <v>0</v>
      </c>
      <c r="S875" s="307">
        <f t="shared" ca="1" si="398"/>
        <v>5.083000000000002</v>
      </c>
      <c r="T875" s="304">
        <f t="shared" ca="1" si="378"/>
        <v>49.86423000000002</v>
      </c>
      <c r="U875" s="311">
        <f t="shared" ca="1" si="379"/>
        <v>0</v>
      </c>
      <c r="V875" s="306">
        <f t="shared" ca="1" si="380"/>
        <v>1.2259068938523758</v>
      </c>
      <c r="W875" s="304">
        <f t="shared" ca="1" si="381"/>
        <v>42.95154540137716</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1.3225691938914821</v>
      </c>
      <c r="AH875" s="304">
        <f t="shared" ca="1" si="405"/>
        <v>-8.4500085259790154</v>
      </c>
    </row>
    <row r="876" spans="1:34" x14ac:dyDescent="0.2">
      <c r="A876" s="347">
        <f t="shared" ca="1" si="383"/>
        <v>1E-4</v>
      </c>
      <c r="B876" s="304">
        <f t="shared" ca="1" si="384"/>
        <v>33.549300000001821</v>
      </c>
      <c r="D876" s="306">
        <f t="shared" ca="1" si="385"/>
        <v>-0.73737049578091063</v>
      </c>
      <c r="E876" s="307">
        <f t="shared" ca="1" si="386"/>
        <v>-1.3921953915805627</v>
      </c>
      <c r="F876" s="304">
        <f t="shared" ca="1" si="387"/>
        <v>1.5754120909737688</v>
      </c>
      <c r="G876" s="306">
        <f t="shared" ca="1" si="388"/>
        <v>9.3214305987507835</v>
      </c>
      <c r="H876" s="307">
        <f t="shared" ca="1" si="389"/>
        <v>-106.41421817207726</v>
      </c>
      <c r="I876" s="304">
        <f t="shared" ca="1" si="390"/>
        <v>106.82169675483433</v>
      </c>
      <c r="J876" s="306">
        <f t="shared" ca="1" si="391"/>
        <v>737.71243752511418</v>
      </c>
      <c r="K876" s="307">
        <f t="shared" ca="1" si="392"/>
        <v>-7.4111171705903764</v>
      </c>
      <c r="L876" s="304">
        <f t="shared" ca="1" si="377"/>
        <v>737.74966291890746</v>
      </c>
      <c r="M876" s="306">
        <f t="shared" ca="1" si="393"/>
        <v>-1.4834236168898751</v>
      </c>
      <c r="N876" s="304">
        <f t="shared" ca="1" si="394"/>
        <v>-84.993912477821382</v>
      </c>
      <c r="P876" s="310">
        <f t="shared" ca="1" si="395"/>
        <v>23</v>
      </c>
      <c r="Q876" s="304">
        <f t="shared" ca="1" si="396"/>
        <v>0</v>
      </c>
      <c r="R876" s="306">
        <f t="shared" ca="1" si="397"/>
        <v>0</v>
      </c>
      <c r="S876" s="307">
        <f t="shared" ca="1" si="398"/>
        <v>5.083000000000002</v>
      </c>
      <c r="T876" s="304">
        <f t="shared" ca="1" si="378"/>
        <v>49.86423000000002</v>
      </c>
      <c r="U876" s="311">
        <f t="shared" ca="1" si="379"/>
        <v>0</v>
      </c>
      <c r="V876" s="306">
        <f t="shared" ca="1" si="380"/>
        <v>1.2259081983916325</v>
      </c>
      <c r="W876" s="304">
        <f t="shared" ca="1" si="381"/>
        <v>42.951697463318872</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1.3225399637583255</v>
      </c>
      <c r="AH876" s="304">
        <f t="shared" ca="1" si="405"/>
        <v>-8.4500384421359716</v>
      </c>
    </row>
    <row r="877" spans="1:34" x14ac:dyDescent="0.2">
      <c r="A877" s="347">
        <f t="shared" ca="1" si="383"/>
        <v>1E-4</v>
      </c>
      <c r="B877" s="304">
        <f t="shared" ca="1" si="384"/>
        <v>33.549400000001825</v>
      </c>
      <c r="D877" s="306">
        <f t="shared" ca="1" si="385"/>
        <v>-0.73736636044875115</v>
      </c>
      <c r="E877" s="307">
        <f t="shared" ca="1" si="386"/>
        <v>-1.3921649990013698</v>
      </c>
      <c r="F877" s="304">
        <f t="shared" ca="1" si="387"/>
        <v>1.5753832974758624</v>
      </c>
      <c r="G877" s="306">
        <f t="shared" ca="1" si="388"/>
        <v>9.3213568621147385</v>
      </c>
      <c r="H877" s="307">
        <f t="shared" ca="1" si="389"/>
        <v>-106.41435738857716</v>
      </c>
      <c r="I877" s="304">
        <f t="shared" ca="1" si="390"/>
        <v>106.82182900594204</v>
      </c>
      <c r="J877" s="306">
        <f t="shared" ca="1" si="391"/>
        <v>737.71243752511418</v>
      </c>
      <c r="K877" s="307">
        <f t="shared" ca="1" si="392"/>
        <v>-7.4217585993684088</v>
      </c>
      <c r="L877" s="304">
        <f t="shared" ca="1" si="377"/>
        <v>737.74976989488289</v>
      </c>
      <c r="M877" s="306">
        <f t="shared" ca="1" si="393"/>
        <v>-1.4834244182580592</v>
      </c>
      <c r="N877" s="304">
        <f t="shared" ca="1" si="394"/>
        <v>-84.993958392836163</v>
      </c>
      <c r="P877" s="310">
        <f t="shared" ca="1" si="395"/>
        <v>23</v>
      </c>
      <c r="Q877" s="304">
        <f t="shared" ca="1" si="396"/>
        <v>0</v>
      </c>
      <c r="R877" s="306">
        <f t="shared" ca="1" si="397"/>
        <v>0</v>
      </c>
      <c r="S877" s="307">
        <f t="shared" ca="1" si="398"/>
        <v>5.083000000000002</v>
      </c>
      <c r="T877" s="304">
        <f t="shared" ca="1" si="378"/>
        <v>49.86423000000002</v>
      </c>
      <c r="U877" s="311">
        <f t="shared" ca="1" si="379"/>
        <v>0</v>
      </c>
      <c r="V877" s="306">
        <f t="shared" ca="1" si="380"/>
        <v>1.2259095029339837</v>
      </c>
      <c r="W877" s="304">
        <f t="shared" ca="1" si="381"/>
        <v>42.951849523376445</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1.3225107339824351</v>
      </c>
      <c r="AH877" s="304">
        <f t="shared" ca="1" si="405"/>
        <v>-8.4500683579222624</v>
      </c>
    </row>
    <row r="878" spans="1:34" x14ac:dyDescent="0.2">
      <c r="A878" s="347">
        <f t="shared" ca="1" si="383"/>
        <v>1E-4</v>
      </c>
      <c r="B878" s="304">
        <f t="shared" ca="1" si="384"/>
        <v>33.549500000001828</v>
      </c>
      <c r="D878" s="306">
        <f t="shared" ca="1" si="385"/>
        <v>-0.73736222510607441</v>
      </c>
      <c r="E878" s="307">
        <f t="shared" ca="1" si="386"/>
        <v>-1.3921346067988001</v>
      </c>
      <c r="F878" s="304">
        <f t="shared" ca="1" si="387"/>
        <v>1.5753545043767865</v>
      </c>
      <c r="G878" s="306">
        <f t="shared" ca="1" si="388"/>
        <v>9.3212831258922275</v>
      </c>
      <c r="H878" s="307">
        <f t="shared" ca="1" si="389"/>
        <v>-106.41449660203784</v>
      </c>
      <c r="I878" s="304">
        <f t="shared" ca="1" si="390"/>
        <v>106.8219612541268</v>
      </c>
      <c r="J878" s="306">
        <f t="shared" ca="1" si="391"/>
        <v>737.71243752511418</v>
      </c>
      <c r="K878" s="307">
        <f t="shared" ca="1" si="392"/>
        <v>-7.4324000420679397</v>
      </c>
      <c r="L878" s="304">
        <f t="shared" ca="1" si="377"/>
        <v>737.74987702447697</v>
      </c>
      <c r="M878" s="306">
        <f t="shared" ca="1" si="393"/>
        <v>-1.4834252196179201</v>
      </c>
      <c r="N878" s="304">
        <f t="shared" ca="1" si="394"/>
        <v>-84.99400430737407</v>
      </c>
      <c r="P878" s="310">
        <f t="shared" ca="1" si="395"/>
        <v>23</v>
      </c>
      <c r="Q878" s="304">
        <f t="shared" ca="1" si="396"/>
        <v>0</v>
      </c>
      <c r="R878" s="306">
        <f t="shared" ca="1" si="397"/>
        <v>0</v>
      </c>
      <c r="S878" s="307">
        <f t="shared" ca="1" si="398"/>
        <v>5.083000000000002</v>
      </c>
      <c r="T878" s="304">
        <f t="shared" ca="1" si="378"/>
        <v>49.86423000000002</v>
      </c>
      <c r="U878" s="311">
        <f t="shared" ca="1" si="379"/>
        <v>0</v>
      </c>
      <c r="V878" s="306">
        <f t="shared" ca="1" si="380"/>
        <v>1.2259108074794309</v>
      </c>
      <c r="W878" s="304">
        <f t="shared" ca="1" si="381"/>
        <v>42.952001581549958</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1.3224815045638181</v>
      </c>
      <c r="AH878" s="304">
        <f t="shared" ca="1" si="405"/>
        <v>-8.4500982733378773</v>
      </c>
    </row>
    <row r="879" spans="1:34" x14ac:dyDescent="0.2">
      <c r="A879" s="347">
        <f t="shared" ca="1" si="383"/>
        <v>1E-4</v>
      </c>
      <c r="B879" s="304">
        <f t="shared" ca="1" si="384"/>
        <v>33.549600000001831</v>
      </c>
      <c r="D879" s="306">
        <f t="shared" ca="1" si="385"/>
        <v>-0.73735808975288009</v>
      </c>
      <c r="E879" s="307">
        <f t="shared" ca="1" si="386"/>
        <v>-1.3921042149728358</v>
      </c>
      <c r="F879" s="304">
        <f t="shared" ca="1" si="387"/>
        <v>1.5753257116765256</v>
      </c>
      <c r="G879" s="306">
        <f t="shared" ca="1" si="388"/>
        <v>9.3212093900832524</v>
      </c>
      <c r="H879" s="307">
        <f t="shared" ca="1" si="389"/>
        <v>-106.41463581245934</v>
      </c>
      <c r="I879" s="304">
        <f t="shared" ca="1" si="390"/>
        <v>106.82209349938864</v>
      </c>
      <c r="J879" s="306">
        <f t="shared" ca="1" si="391"/>
        <v>737.71243752511418</v>
      </c>
      <c r="K879" s="307">
        <f t="shared" ca="1" si="392"/>
        <v>-7.4430414986886646</v>
      </c>
      <c r="L879" s="304">
        <f t="shared" ca="1" si="377"/>
        <v>737.74998430768994</v>
      </c>
      <c r="M879" s="306">
        <f t="shared" ca="1" si="393"/>
        <v>-1.4834260209694574</v>
      </c>
      <c r="N879" s="304">
        <f t="shared" ca="1" si="394"/>
        <v>-84.99405022143506</v>
      </c>
      <c r="P879" s="310">
        <f t="shared" ca="1" si="395"/>
        <v>23</v>
      </c>
      <c r="Q879" s="304">
        <f t="shared" ca="1" si="396"/>
        <v>0</v>
      </c>
      <c r="R879" s="306">
        <f t="shared" ca="1" si="397"/>
        <v>0</v>
      </c>
      <c r="S879" s="307">
        <f t="shared" ca="1" si="398"/>
        <v>5.083000000000002</v>
      </c>
      <c r="T879" s="304">
        <f t="shared" ca="1" si="378"/>
        <v>49.86423000000002</v>
      </c>
      <c r="U879" s="311">
        <f t="shared" ca="1" si="379"/>
        <v>0</v>
      </c>
      <c r="V879" s="306">
        <f t="shared" ca="1" si="380"/>
        <v>1.2259121120279732</v>
      </c>
      <c r="W879" s="304">
        <f t="shared" ca="1" si="381"/>
        <v>42.952153637839359</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1.3224522755024601</v>
      </c>
      <c r="AH879" s="304">
        <f t="shared" ca="1" si="405"/>
        <v>-8.4501281883828323</v>
      </c>
    </row>
    <row r="880" spans="1:34" x14ac:dyDescent="0.2">
      <c r="A880" s="347">
        <f t="shared" ca="1" si="383"/>
        <v>1E-4</v>
      </c>
      <c r="B880" s="304">
        <f t="shared" ca="1" si="384"/>
        <v>33.549700000001835</v>
      </c>
      <c r="D880" s="306">
        <f t="shared" ca="1" si="385"/>
        <v>-0.73735395438917262</v>
      </c>
      <c r="E880" s="307">
        <f t="shared" ca="1" si="386"/>
        <v>-1.392073823523484</v>
      </c>
      <c r="F880" s="304">
        <f t="shared" ca="1" si="387"/>
        <v>1.5752969193750879</v>
      </c>
      <c r="G880" s="306">
        <f t="shared" ca="1" si="388"/>
        <v>9.3211356546878132</v>
      </c>
      <c r="H880" s="307">
        <f t="shared" ca="1" si="389"/>
        <v>-106.41477501984168</v>
      </c>
      <c r="I880" s="304">
        <f t="shared" ca="1" si="390"/>
        <v>106.82222574172762</v>
      </c>
      <c r="J880" s="306">
        <f t="shared" ca="1" si="391"/>
        <v>737.71243752511418</v>
      </c>
      <c r="K880" s="307">
        <f t="shared" ca="1" si="392"/>
        <v>-7.4536829692302797</v>
      </c>
      <c r="L880" s="304">
        <f t="shared" ca="1" si="377"/>
        <v>737.75009174452236</v>
      </c>
      <c r="M880" s="306">
        <f t="shared" ca="1" si="393"/>
        <v>-1.4834268223126716</v>
      </c>
      <c r="N880" s="304">
        <f t="shared" ca="1" si="394"/>
        <v>-84.994096135019177</v>
      </c>
      <c r="P880" s="310">
        <f t="shared" ca="1" si="395"/>
        <v>23</v>
      </c>
      <c r="Q880" s="304">
        <f t="shared" ca="1" si="396"/>
        <v>0</v>
      </c>
      <c r="R880" s="306">
        <f t="shared" ca="1" si="397"/>
        <v>0</v>
      </c>
      <c r="S880" s="307">
        <f t="shared" ca="1" si="398"/>
        <v>5.083000000000002</v>
      </c>
      <c r="T880" s="304">
        <f t="shared" ca="1" si="378"/>
        <v>49.86423000000002</v>
      </c>
      <c r="U880" s="311">
        <f t="shared" ca="1" si="379"/>
        <v>0</v>
      </c>
      <c r="V880" s="306">
        <f t="shared" ca="1" si="380"/>
        <v>1.2259134165796108</v>
      </c>
      <c r="W880" s="304">
        <f t="shared" ca="1" si="381"/>
        <v>42.952305692244678</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1.3224230467983702</v>
      </c>
      <c r="AH880" s="304">
        <f t="shared" ca="1" si="405"/>
        <v>-8.4501581030571202</v>
      </c>
    </row>
    <row r="881" spans="1:34" x14ac:dyDescent="0.2">
      <c r="A881" s="347">
        <f t="shared" ca="1" si="383"/>
        <v>1E-4</v>
      </c>
      <c r="B881" s="304">
        <f t="shared" ca="1" si="384"/>
        <v>33.549800000001838</v>
      </c>
      <c r="D881" s="306">
        <f t="shared" ca="1" si="385"/>
        <v>-0.73734981901495034</v>
      </c>
      <c r="E881" s="307">
        <f t="shared" ca="1" si="386"/>
        <v>-1.3920434324507394</v>
      </c>
      <c r="F881" s="304">
        <f t="shared" ca="1" si="387"/>
        <v>1.575268127472468</v>
      </c>
      <c r="G881" s="306">
        <f t="shared" ca="1" si="388"/>
        <v>9.3210619197059117</v>
      </c>
      <c r="H881" s="307">
        <f t="shared" ca="1" si="389"/>
        <v>-106.41491422418493</v>
      </c>
      <c r="I881" s="304">
        <f t="shared" ca="1" si="390"/>
        <v>106.82235798114375</v>
      </c>
      <c r="J881" s="306">
        <f t="shared" ca="1" si="391"/>
        <v>737.71243752511418</v>
      </c>
      <c r="K881" s="307">
        <f t="shared" ca="1" si="392"/>
        <v>-7.4643244536924813</v>
      </c>
      <c r="L881" s="304">
        <f t="shared" ca="1" si="377"/>
        <v>737.75019933497504</v>
      </c>
      <c r="M881" s="306">
        <f t="shared" ca="1" si="393"/>
        <v>-1.483427623647563</v>
      </c>
      <c r="N881" s="304">
        <f t="shared" ca="1" si="394"/>
        <v>-84.994142048126434</v>
      </c>
      <c r="P881" s="310">
        <f t="shared" ca="1" si="395"/>
        <v>23</v>
      </c>
      <c r="Q881" s="304">
        <f t="shared" ca="1" si="396"/>
        <v>0</v>
      </c>
      <c r="R881" s="306">
        <f t="shared" ca="1" si="397"/>
        <v>0</v>
      </c>
      <c r="S881" s="307">
        <f t="shared" ca="1" si="398"/>
        <v>5.083000000000002</v>
      </c>
      <c r="T881" s="304">
        <f t="shared" ca="1" si="378"/>
        <v>49.86423000000002</v>
      </c>
      <c r="U881" s="311">
        <f t="shared" ca="1" si="379"/>
        <v>0</v>
      </c>
      <c r="V881" s="306">
        <f t="shared" ca="1" si="380"/>
        <v>1.225914721134344</v>
      </c>
      <c r="W881" s="304">
        <f t="shared" ca="1" si="381"/>
        <v>42.952457744765965</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1.3223938184515411</v>
      </c>
      <c r="AH881" s="304">
        <f t="shared" ca="1" si="405"/>
        <v>-8.4501880173607447</v>
      </c>
    </row>
    <row r="882" spans="1:34" x14ac:dyDescent="0.2">
      <c r="A882" s="347">
        <f t="shared" ca="1" si="383"/>
        <v>1E-4</v>
      </c>
      <c r="B882" s="304">
        <f t="shared" ca="1" si="384"/>
        <v>33.549900000001841</v>
      </c>
      <c r="D882" s="306">
        <f t="shared" ca="1" si="385"/>
        <v>-0.73734568363021391</v>
      </c>
      <c r="E882" s="307">
        <f t="shared" ca="1" si="386"/>
        <v>-1.3920130417545948</v>
      </c>
      <c r="F882" s="304">
        <f t="shared" ca="1" si="387"/>
        <v>1.5752393359686605</v>
      </c>
      <c r="G882" s="306">
        <f t="shared" ca="1" si="388"/>
        <v>9.3209881851375478</v>
      </c>
      <c r="H882" s="307">
        <f t="shared" ca="1" si="389"/>
        <v>-106.41505342548911</v>
      </c>
      <c r="I882" s="304">
        <f t="shared" ca="1" si="390"/>
        <v>106.8224902176371</v>
      </c>
      <c r="J882" s="306">
        <f t="shared" ca="1" si="391"/>
        <v>737.71243752511418</v>
      </c>
      <c r="K882" s="307">
        <f t="shared" ca="1" si="392"/>
        <v>-7.4749659520749647</v>
      </c>
      <c r="L882" s="304">
        <f t="shared" ca="1" si="377"/>
        <v>737.75030707904841</v>
      </c>
      <c r="M882" s="306">
        <f t="shared" ca="1" si="393"/>
        <v>-1.4834284249741312</v>
      </c>
      <c r="N882" s="304">
        <f t="shared" ca="1" si="394"/>
        <v>-84.994187960756804</v>
      </c>
      <c r="P882" s="310">
        <f t="shared" ca="1" si="395"/>
        <v>23</v>
      </c>
      <c r="Q882" s="304">
        <f t="shared" ca="1" si="396"/>
        <v>0</v>
      </c>
      <c r="R882" s="306">
        <f t="shared" ca="1" si="397"/>
        <v>0</v>
      </c>
      <c r="S882" s="307">
        <f t="shared" ca="1" si="398"/>
        <v>5.083000000000002</v>
      </c>
      <c r="T882" s="304">
        <f t="shared" ca="1" si="378"/>
        <v>49.86423000000002</v>
      </c>
      <c r="U882" s="311">
        <f t="shared" ca="1" si="379"/>
        <v>0</v>
      </c>
      <c r="V882" s="306">
        <f t="shared" ca="1" si="380"/>
        <v>1.2259160256921724</v>
      </c>
      <c r="W882" s="304">
        <f t="shared" ca="1" si="381"/>
        <v>42.952609795403198</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1.3223645904619694</v>
      </c>
      <c r="AH882" s="304">
        <f t="shared" ca="1" si="405"/>
        <v>-8.4502179312937145</v>
      </c>
    </row>
    <row r="883" spans="1:34" x14ac:dyDescent="0.2">
      <c r="A883" s="347">
        <f t="shared" ca="1" si="383"/>
        <v>1E-4</v>
      </c>
      <c r="B883" s="304">
        <f t="shared" ca="1" si="384"/>
        <v>33.550000000001845</v>
      </c>
      <c r="D883" s="306">
        <f t="shared" ca="1" si="385"/>
        <v>-0.73734154823496645</v>
      </c>
      <c r="E883" s="307">
        <f t="shared" ca="1" si="386"/>
        <v>-1.3919826514350557</v>
      </c>
      <c r="F883" s="304">
        <f t="shared" ca="1" si="387"/>
        <v>1.5752105448636717</v>
      </c>
      <c r="G883" s="306">
        <f t="shared" ca="1" si="388"/>
        <v>9.3209144509827251</v>
      </c>
      <c r="H883" s="307">
        <f t="shared" ca="1" si="389"/>
        <v>-106.41519262375425</v>
      </c>
      <c r="I883" s="304">
        <f t="shared" ca="1" si="390"/>
        <v>106.82262245120768</v>
      </c>
      <c r="J883" s="306">
        <f t="shared" ca="1" si="391"/>
        <v>737.71243752511418</v>
      </c>
      <c r="K883" s="307">
        <f t="shared" ca="1" si="392"/>
        <v>-7.4856074643774271</v>
      </c>
      <c r="L883" s="304">
        <f t="shared" ca="1" si="377"/>
        <v>737.75041497674283</v>
      </c>
      <c r="M883" s="306">
        <f t="shared" ca="1" si="393"/>
        <v>-1.4834292262923767</v>
      </c>
      <c r="N883" s="304">
        <f t="shared" ca="1" si="394"/>
        <v>-84.994233872910314</v>
      </c>
      <c r="P883" s="310">
        <f t="shared" ca="1" si="395"/>
        <v>23</v>
      </c>
      <c r="Q883" s="304">
        <f t="shared" ca="1" si="396"/>
        <v>0</v>
      </c>
      <c r="R883" s="306">
        <f t="shared" ca="1" si="397"/>
        <v>0</v>
      </c>
      <c r="S883" s="307">
        <f t="shared" ca="1" si="398"/>
        <v>5.083000000000002</v>
      </c>
      <c r="T883" s="304">
        <f t="shared" ca="1" si="378"/>
        <v>49.86423000000002</v>
      </c>
      <c r="U883" s="311">
        <f t="shared" ca="1" si="379"/>
        <v>0</v>
      </c>
      <c r="V883" s="306">
        <f t="shared" ca="1" si="380"/>
        <v>1.2259173302530957</v>
      </c>
      <c r="W883" s="304">
        <f t="shared" ca="1" si="381"/>
        <v>42.952761844156392</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1.3223353628296532</v>
      </c>
      <c r="AH883" s="304">
        <f t="shared" ca="1" si="405"/>
        <v>-8.4502478448560261</v>
      </c>
    </row>
    <row r="884" spans="1:34" x14ac:dyDescent="0.2">
      <c r="A884" s="347">
        <f t="shared" ca="1" si="383"/>
        <v>1E-4</v>
      </c>
      <c r="B884" s="304">
        <f t="shared" ca="1" si="384"/>
        <v>33.550100000001848</v>
      </c>
      <c r="D884" s="306">
        <f t="shared" ca="1" si="385"/>
        <v>-0.73733741282920606</v>
      </c>
      <c r="E884" s="307">
        <f t="shared" ca="1" si="386"/>
        <v>-1.3919522614921167</v>
      </c>
      <c r="F884" s="304">
        <f t="shared" ca="1" si="387"/>
        <v>1.5751817541574957</v>
      </c>
      <c r="G884" s="306">
        <f t="shared" ca="1" si="388"/>
        <v>9.3208407172414418</v>
      </c>
      <c r="H884" s="307">
        <f t="shared" ca="1" si="389"/>
        <v>-106.41533181898041</v>
      </c>
      <c r="I884" s="304">
        <f t="shared" ca="1" si="390"/>
        <v>106.82275468185554</v>
      </c>
      <c r="J884" s="306">
        <f t="shared" ca="1" si="391"/>
        <v>737.71243752511418</v>
      </c>
      <c r="K884" s="307">
        <f t="shared" ca="1" si="392"/>
        <v>-7.4962489905995637</v>
      </c>
      <c r="L884" s="304">
        <f t="shared" ca="1" si="377"/>
        <v>737.75052302805898</v>
      </c>
      <c r="M884" s="306">
        <f t="shared" ca="1" si="393"/>
        <v>-1.4834300276022994</v>
      </c>
      <c r="N884" s="304">
        <f t="shared" ca="1" si="394"/>
        <v>-84.994279784586965</v>
      </c>
      <c r="P884" s="310">
        <f t="shared" ca="1" si="395"/>
        <v>23</v>
      </c>
      <c r="Q884" s="304">
        <f t="shared" ca="1" si="396"/>
        <v>0</v>
      </c>
      <c r="R884" s="306">
        <f t="shared" ca="1" si="397"/>
        <v>0</v>
      </c>
      <c r="S884" s="307">
        <f t="shared" ca="1" si="398"/>
        <v>5.083000000000002</v>
      </c>
      <c r="T884" s="304">
        <f t="shared" ca="1" si="378"/>
        <v>49.86423000000002</v>
      </c>
      <c r="U884" s="311">
        <f t="shared" ca="1" si="379"/>
        <v>0</v>
      </c>
      <c r="V884" s="306">
        <f t="shared" ca="1" si="380"/>
        <v>1.2259186348171145</v>
      </c>
      <c r="W884" s="304">
        <f t="shared" ca="1" si="381"/>
        <v>42.952913891025595</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1.3223061355545944</v>
      </c>
      <c r="AH884" s="304">
        <f t="shared" ca="1" si="405"/>
        <v>-8.4502777580476831</v>
      </c>
    </row>
    <row r="885" spans="1:34" x14ac:dyDescent="0.2">
      <c r="A885" s="347">
        <f t="shared" ca="1" si="383"/>
        <v>1E-4</v>
      </c>
      <c r="B885" s="304">
        <f t="shared" ca="1" si="384"/>
        <v>33.550200000001851</v>
      </c>
      <c r="D885" s="306">
        <f t="shared" ca="1" si="385"/>
        <v>-0.7373332774129373</v>
      </c>
      <c r="E885" s="307">
        <f t="shared" ca="1" si="386"/>
        <v>-1.3919218719257653</v>
      </c>
      <c r="F885" s="304">
        <f t="shared" ca="1" si="387"/>
        <v>1.5751529638501243</v>
      </c>
      <c r="G885" s="306">
        <f t="shared" ca="1" si="388"/>
        <v>9.3207669839136997</v>
      </c>
      <c r="H885" s="307">
        <f t="shared" ca="1" si="389"/>
        <v>-106.4154710111676</v>
      </c>
      <c r="I885" s="304">
        <f t="shared" ca="1" si="390"/>
        <v>106.8228869095807</v>
      </c>
      <c r="J885" s="306">
        <f t="shared" ca="1" si="391"/>
        <v>737.71243752511418</v>
      </c>
      <c r="K885" s="307">
        <f t="shared" ca="1" si="392"/>
        <v>-7.5068905307410709</v>
      </c>
      <c r="L885" s="304">
        <f t="shared" ca="1" si="377"/>
        <v>737.75063123299731</v>
      </c>
      <c r="M885" s="306">
        <f t="shared" ca="1" si="393"/>
        <v>-1.4834308289038998</v>
      </c>
      <c r="N885" s="304">
        <f t="shared" ca="1" si="394"/>
        <v>-84.994325695786785</v>
      </c>
      <c r="P885" s="310">
        <f t="shared" ca="1" si="395"/>
        <v>23</v>
      </c>
      <c r="Q885" s="304">
        <f t="shared" ca="1" si="396"/>
        <v>0</v>
      </c>
      <c r="R885" s="306">
        <f t="shared" ca="1" si="397"/>
        <v>0</v>
      </c>
      <c r="S885" s="307">
        <f t="shared" ca="1" si="398"/>
        <v>5.083000000000002</v>
      </c>
      <c r="T885" s="304">
        <f t="shared" ca="1" si="378"/>
        <v>49.86423000000002</v>
      </c>
      <c r="U885" s="311">
        <f t="shared" ca="1" si="379"/>
        <v>0</v>
      </c>
      <c r="V885" s="306">
        <f t="shared" ca="1" si="380"/>
        <v>1.2259199393842286</v>
      </c>
      <c r="W885" s="304">
        <f t="shared" ca="1" si="381"/>
        <v>42.953065936010773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1.3222769086367805</v>
      </c>
      <c r="AH885" s="304">
        <f t="shared" ca="1" si="405"/>
        <v>-8.4503076708686962</v>
      </c>
    </row>
    <row r="886" spans="1:34" x14ac:dyDescent="0.2">
      <c r="A886" s="347">
        <f t="shared" ca="1" si="383"/>
        <v>1E-4</v>
      </c>
      <c r="B886" s="304">
        <f t="shared" ca="1" si="384"/>
        <v>33.550300000001855</v>
      </c>
      <c r="D886" s="306">
        <f t="shared" ca="1" si="385"/>
        <v>-0.73732914198615529</v>
      </c>
      <c r="E886" s="307">
        <f t="shared" ca="1" si="386"/>
        <v>-1.391891482736014</v>
      </c>
      <c r="F886" s="304">
        <f t="shared" ca="1" si="387"/>
        <v>1.5751241739415656</v>
      </c>
      <c r="G886" s="306">
        <f t="shared" ca="1" si="388"/>
        <v>9.3206932509995006</v>
      </c>
      <c r="H886" s="307">
        <f t="shared" ca="1" si="389"/>
        <v>-106.41561020031587</v>
      </c>
      <c r="I886" s="304">
        <f t="shared" ca="1" si="390"/>
        <v>106.82301913438319</v>
      </c>
      <c r="J886" s="306">
        <f t="shared" ca="1" si="391"/>
        <v>737.71243752511418</v>
      </c>
      <c r="K886" s="307">
        <f t="shared" ca="1" si="392"/>
        <v>-7.5175320848016449</v>
      </c>
      <c r="L886" s="304">
        <f t="shared" ca="1" si="377"/>
        <v>737.75073959155839</v>
      </c>
      <c r="M886" s="306">
        <f t="shared" ca="1" si="393"/>
        <v>-1.4834316301971773</v>
      </c>
      <c r="N886" s="304">
        <f t="shared" ca="1" si="394"/>
        <v>-84.994371606509745</v>
      </c>
      <c r="P886" s="310">
        <f t="shared" ca="1" si="395"/>
        <v>23</v>
      </c>
      <c r="Q886" s="304">
        <f t="shared" ca="1" si="396"/>
        <v>0</v>
      </c>
      <c r="R886" s="306">
        <f t="shared" ca="1" si="397"/>
        <v>0</v>
      </c>
      <c r="S886" s="307">
        <f t="shared" ca="1" si="398"/>
        <v>5.083000000000002</v>
      </c>
      <c r="T886" s="304">
        <f t="shared" ca="1" si="378"/>
        <v>49.86423000000002</v>
      </c>
      <c r="U886" s="311">
        <f t="shared" ca="1" si="379"/>
        <v>0</v>
      </c>
      <c r="V886" s="306">
        <f t="shared" ca="1" si="380"/>
        <v>1.2259212439544378</v>
      </c>
      <c r="W886" s="304">
        <f t="shared" ca="1" si="381"/>
        <v>42.953217979111947</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1.3222476820762203</v>
      </c>
      <c r="AH886" s="304">
        <f t="shared" ca="1" si="405"/>
        <v>-8.4503375833190546</v>
      </c>
    </row>
    <row r="887" spans="1:34" x14ac:dyDescent="0.2">
      <c r="A887" s="347">
        <f t="shared" ca="1" si="383"/>
        <v>1E-4</v>
      </c>
      <c r="B887" s="304">
        <f t="shared" ca="1" si="384"/>
        <v>33.550400000001858</v>
      </c>
      <c r="D887" s="306">
        <f t="shared" ca="1" si="385"/>
        <v>-0.7373250065488679</v>
      </c>
      <c r="E887" s="307">
        <f t="shared" ca="1" si="386"/>
        <v>-1.391861093922854</v>
      </c>
      <c r="F887" s="304">
        <f t="shared" ca="1" si="387"/>
        <v>1.5750953844318165</v>
      </c>
      <c r="G887" s="306">
        <f t="shared" ca="1" si="388"/>
        <v>9.3206195184988463</v>
      </c>
      <c r="H887" s="307">
        <f t="shared" ca="1" si="389"/>
        <v>-106.41574938642526</v>
      </c>
      <c r="I887" s="304">
        <f t="shared" ca="1" si="390"/>
        <v>106.82315135626307</v>
      </c>
      <c r="J887" s="306">
        <f t="shared" ca="1" si="391"/>
        <v>737.71243752511418</v>
      </c>
      <c r="K887" s="307">
        <f t="shared" ca="1" si="392"/>
        <v>-7.5281736527809819</v>
      </c>
      <c r="L887" s="304">
        <f t="shared" ca="1" si="377"/>
        <v>737.7508481037429</v>
      </c>
      <c r="M887" s="306">
        <f t="shared" ca="1" si="393"/>
        <v>-1.4834324314821328</v>
      </c>
      <c r="N887" s="304">
        <f t="shared" ca="1" si="394"/>
        <v>-84.994417516755874</v>
      </c>
      <c r="P887" s="310">
        <f t="shared" ca="1" si="395"/>
        <v>23</v>
      </c>
      <c r="Q887" s="304">
        <f t="shared" ca="1" si="396"/>
        <v>0</v>
      </c>
      <c r="R887" s="306">
        <f t="shared" ca="1" si="397"/>
        <v>0</v>
      </c>
      <c r="S887" s="307">
        <f t="shared" ca="1" si="398"/>
        <v>5.083000000000002</v>
      </c>
      <c r="T887" s="304">
        <f t="shared" ca="1" si="378"/>
        <v>49.86423000000002</v>
      </c>
      <c r="U887" s="311">
        <f t="shared" ca="1" si="379"/>
        <v>0</v>
      </c>
      <c r="V887" s="306">
        <f t="shared" ca="1" si="380"/>
        <v>1.2259225485277416</v>
      </c>
      <c r="W887" s="304">
        <f t="shared" ca="1" si="381"/>
        <v>42.953370020329125</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1.3222184558729086</v>
      </c>
      <c r="AH887" s="304">
        <f t="shared" ca="1" si="405"/>
        <v>-8.4503674953987673</v>
      </c>
    </row>
    <row r="888" spans="1:34" x14ac:dyDescent="0.2">
      <c r="A888" s="347">
        <f t="shared" ca="1" si="383"/>
        <v>1E-4</v>
      </c>
      <c r="B888" s="304">
        <f t="shared" ca="1" si="384"/>
        <v>33.550500000001861</v>
      </c>
      <c r="D888" s="306">
        <f t="shared" ca="1" si="385"/>
        <v>-0.73732087110106936</v>
      </c>
      <c r="E888" s="307">
        <f t="shared" ca="1" si="386"/>
        <v>-1.3918307054862851</v>
      </c>
      <c r="F888" s="304">
        <f t="shared" ca="1" si="387"/>
        <v>1.575066595320874</v>
      </c>
      <c r="G888" s="306">
        <f t="shared" ca="1" si="388"/>
        <v>9.3205457864117367</v>
      </c>
      <c r="H888" s="307">
        <f t="shared" ca="1" si="389"/>
        <v>-106.41588856949581</v>
      </c>
      <c r="I888" s="304">
        <f t="shared" ca="1" si="390"/>
        <v>106.82328357522037</v>
      </c>
      <c r="J888" s="306">
        <f t="shared" ca="1" si="391"/>
        <v>737.71243752511418</v>
      </c>
      <c r="K888" s="307">
        <f t="shared" ca="1" si="392"/>
        <v>-7.5388152346787782</v>
      </c>
      <c r="L888" s="304">
        <f t="shared" ca="1" si="377"/>
        <v>737.75095676955107</v>
      </c>
      <c r="M888" s="306">
        <f t="shared" ca="1" si="393"/>
        <v>-1.4834332327587658</v>
      </c>
      <c r="N888" s="304">
        <f t="shared" ca="1" si="394"/>
        <v>-84.994463426525172</v>
      </c>
      <c r="P888" s="310">
        <f t="shared" ca="1" si="395"/>
        <v>23</v>
      </c>
      <c r="Q888" s="304">
        <f t="shared" ca="1" si="396"/>
        <v>0</v>
      </c>
      <c r="R888" s="306">
        <f t="shared" ca="1" si="397"/>
        <v>0</v>
      </c>
      <c r="S888" s="307">
        <f t="shared" ca="1" si="398"/>
        <v>5.083000000000002</v>
      </c>
      <c r="T888" s="304">
        <f t="shared" ca="1" si="378"/>
        <v>49.86423000000002</v>
      </c>
      <c r="U888" s="311">
        <f t="shared" ca="1" si="379"/>
        <v>0</v>
      </c>
      <c r="V888" s="306">
        <f t="shared" ca="1" si="380"/>
        <v>1.225923853104141</v>
      </c>
      <c r="W888" s="304">
        <f t="shared" ca="1" si="381"/>
        <v>42.953522059662369</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1.3221892300268472</v>
      </c>
      <c r="AH888" s="304">
        <f t="shared" ca="1" si="405"/>
        <v>-8.4503974071078325</v>
      </c>
    </row>
    <row r="889" spans="1:34" x14ac:dyDescent="0.2">
      <c r="A889" s="347">
        <f t="shared" ca="1" si="383"/>
        <v>1E-4</v>
      </c>
      <c r="B889" s="304">
        <f t="shared" ca="1" si="384"/>
        <v>33.550600000001864</v>
      </c>
      <c r="D889" s="306">
        <f t="shared" ca="1" si="385"/>
        <v>-0.73731673564276612</v>
      </c>
      <c r="E889" s="307">
        <f t="shared" ca="1" si="386"/>
        <v>-1.3918003174262985</v>
      </c>
      <c r="F889" s="304">
        <f t="shared" ca="1" si="387"/>
        <v>1.5750378066087334</v>
      </c>
      <c r="G889" s="306">
        <f t="shared" ca="1" si="388"/>
        <v>9.3204720547381719</v>
      </c>
      <c r="H889" s="307">
        <f t="shared" ca="1" si="389"/>
        <v>-106.41602774952754</v>
      </c>
      <c r="I889" s="304">
        <f t="shared" ca="1" si="390"/>
        <v>106.8234157912551</v>
      </c>
      <c r="J889" s="306">
        <f t="shared" ca="1" si="391"/>
        <v>737.71243752511418</v>
      </c>
      <c r="K889" s="307">
        <f t="shared" ca="1" si="392"/>
        <v>-7.5494568304947292</v>
      </c>
      <c r="L889" s="304">
        <f t="shared" ca="1" si="377"/>
        <v>737.75106558898369</v>
      </c>
      <c r="M889" s="306">
        <f t="shared" ca="1" si="393"/>
        <v>-1.4834340340270769</v>
      </c>
      <c r="N889" s="304">
        <f t="shared" ca="1" si="394"/>
        <v>-84.994509335817654</v>
      </c>
      <c r="P889" s="310">
        <f t="shared" ca="1" si="395"/>
        <v>23</v>
      </c>
      <c r="Q889" s="304">
        <f t="shared" ca="1" si="396"/>
        <v>0</v>
      </c>
      <c r="R889" s="306">
        <f t="shared" ca="1" si="397"/>
        <v>0</v>
      </c>
      <c r="S889" s="307">
        <f t="shared" ca="1" si="398"/>
        <v>5.083000000000002</v>
      </c>
      <c r="T889" s="304">
        <f t="shared" ca="1" si="378"/>
        <v>49.86423000000002</v>
      </c>
      <c r="U889" s="311">
        <f t="shared" ca="1" si="379"/>
        <v>0</v>
      </c>
      <c r="V889" s="306">
        <f t="shared" ca="1" si="380"/>
        <v>1.2259251576836352</v>
      </c>
      <c r="W889" s="304">
        <f t="shared" ca="1" si="381"/>
        <v>42.953674097111623</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1.3221600045380217</v>
      </c>
      <c r="AH889" s="304">
        <f t="shared" ca="1" si="405"/>
        <v>-8.4504273184462626</v>
      </c>
    </row>
    <row r="890" spans="1:34" x14ac:dyDescent="0.2">
      <c r="A890" s="347">
        <f t="shared" ca="1" si="383"/>
        <v>1E-4</v>
      </c>
      <c r="B890" s="304">
        <f t="shared" ca="1" si="384"/>
        <v>33.550700000001868</v>
      </c>
      <c r="D890" s="306">
        <f t="shared" ca="1" si="385"/>
        <v>-0.73731260017395528</v>
      </c>
      <c r="E890" s="307">
        <f t="shared" ca="1" si="386"/>
        <v>-1.3917699297428996</v>
      </c>
      <c r="F890" s="304">
        <f t="shared" ca="1" si="387"/>
        <v>1.5750090182953982</v>
      </c>
      <c r="G890" s="306">
        <f t="shared" ca="1" si="388"/>
        <v>9.3203983234781553</v>
      </c>
      <c r="H890" s="307">
        <f t="shared" ca="1" si="389"/>
        <v>-106.41616692652052</v>
      </c>
      <c r="I890" s="304">
        <f t="shared" ca="1" si="390"/>
        <v>106.82354800436734</v>
      </c>
      <c r="J890" s="306">
        <f t="shared" ca="1" si="391"/>
        <v>737.71243752511418</v>
      </c>
      <c r="K890" s="307">
        <f t="shared" ca="1" si="392"/>
        <v>-7.5600984402285318</v>
      </c>
      <c r="L890" s="304">
        <f t="shared" ca="1" si="377"/>
        <v>737.75117456204123</v>
      </c>
      <c r="M890" s="306">
        <f t="shared" ca="1" si="393"/>
        <v>-1.4834348352870659</v>
      </c>
      <c r="N890" s="304">
        <f t="shared" ca="1" si="394"/>
        <v>-84.994555244633318</v>
      </c>
      <c r="P890" s="310">
        <f t="shared" ca="1" si="395"/>
        <v>23</v>
      </c>
      <c r="Q890" s="304">
        <f t="shared" ca="1" si="396"/>
        <v>0</v>
      </c>
      <c r="R890" s="306">
        <f t="shared" ca="1" si="397"/>
        <v>0</v>
      </c>
      <c r="S890" s="307">
        <f t="shared" ca="1" si="398"/>
        <v>5.083000000000002</v>
      </c>
      <c r="T890" s="304">
        <f t="shared" ca="1" si="378"/>
        <v>49.86423000000002</v>
      </c>
      <c r="U890" s="311">
        <f t="shared" ca="1" si="379"/>
        <v>0</v>
      </c>
      <c r="V890" s="306">
        <f t="shared" ca="1" si="380"/>
        <v>1.2259264622662249</v>
      </c>
      <c r="W890" s="304">
        <f t="shared" ca="1" si="381"/>
        <v>42.953826132676973</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1.322130779406443</v>
      </c>
      <c r="AH890" s="304">
        <f t="shared" ca="1" si="405"/>
        <v>-8.4504572294140488</v>
      </c>
    </row>
    <row r="891" spans="1:34" x14ac:dyDescent="0.2">
      <c r="A891" s="347">
        <f t="shared" ca="1" si="383"/>
        <v>1E-4</v>
      </c>
      <c r="B891" s="304">
        <f t="shared" ca="1" si="384"/>
        <v>33.550800000001871</v>
      </c>
      <c r="D891" s="306">
        <f t="shared" ca="1" si="385"/>
        <v>-0.73730846469463962</v>
      </c>
      <c r="E891" s="307">
        <f t="shared" ca="1" si="386"/>
        <v>-1.3917395424360759</v>
      </c>
      <c r="F891" s="304">
        <f t="shared" ca="1" si="387"/>
        <v>1.5749802303808593</v>
      </c>
      <c r="G891" s="306">
        <f t="shared" ca="1" si="388"/>
        <v>9.3203245926316853</v>
      </c>
      <c r="H891" s="307">
        <f t="shared" ca="1" si="389"/>
        <v>-106.41630610047476</v>
      </c>
      <c r="I891" s="304">
        <f t="shared" ca="1" si="390"/>
        <v>106.82368021455709</v>
      </c>
      <c r="J891" s="306">
        <f t="shared" ca="1" si="391"/>
        <v>737.71243752511418</v>
      </c>
      <c r="K891" s="307">
        <f t="shared" ca="1" si="392"/>
        <v>-7.5707400638798816</v>
      </c>
      <c r="L891" s="304">
        <f t="shared" ca="1" si="377"/>
        <v>737.75128368872413</v>
      </c>
      <c r="M891" s="306">
        <f t="shared" ca="1" si="393"/>
        <v>-1.4834356365387331</v>
      </c>
      <c r="N891" s="304">
        <f t="shared" ca="1" si="394"/>
        <v>-84.99460115297218</v>
      </c>
      <c r="P891" s="310">
        <f t="shared" ca="1" si="395"/>
        <v>23</v>
      </c>
      <c r="Q891" s="304">
        <f t="shared" ca="1" si="396"/>
        <v>0</v>
      </c>
      <c r="R891" s="306">
        <f t="shared" ca="1" si="397"/>
        <v>0</v>
      </c>
      <c r="S891" s="307">
        <f t="shared" ca="1" si="398"/>
        <v>5.083000000000002</v>
      </c>
      <c r="T891" s="304">
        <f t="shared" ca="1" si="378"/>
        <v>49.86423000000002</v>
      </c>
      <c r="U891" s="311">
        <f t="shared" ca="1" si="379"/>
        <v>0</v>
      </c>
      <c r="V891" s="306">
        <f t="shared" ca="1" si="380"/>
        <v>1.2259277668519091</v>
      </c>
      <c r="W891" s="304">
        <f t="shared" ca="1" si="381"/>
        <v>42.953978166358354</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1.3221015546320967</v>
      </c>
      <c r="AH891" s="304">
        <f t="shared" ca="1" si="405"/>
        <v>-8.4504871400112052</v>
      </c>
    </row>
    <row r="892" spans="1:34" x14ac:dyDescent="0.2">
      <c r="A892" s="347">
        <f t="shared" ca="1" si="383"/>
        <v>1E-4</v>
      </c>
      <c r="B892" s="304">
        <f t="shared" ca="1" si="384"/>
        <v>33.550900000001874</v>
      </c>
      <c r="D892" s="306">
        <f t="shared" ca="1" si="385"/>
        <v>-0.73730432920481803</v>
      </c>
      <c r="E892" s="307">
        <f t="shared" ca="1" si="386"/>
        <v>-1.3917091555058363</v>
      </c>
      <c r="F892" s="304">
        <f t="shared" ca="1" si="387"/>
        <v>1.5749514428651237</v>
      </c>
      <c r="G892" s="306">
        <f t="shared" ca="1" si="388"/>
        <v>9.3202508621987654</v>
      </c>
      <c r="H892" s="307">
        <f t="shared" ca="1" si="389"/>
        <v>-106.4164452713903</v>
      </c>
      <c r="I892" s="304">
        <f t="shared" ca="1" si="390"/>
        <v>106.8238124218244</v>
      </c>
      <c r="J892" s="306">
        <f t="shared" ca="1" si="391"/>
        <v>737.71243752511418</v>
      </c>
      <c r="K892" s="307">
        <f t="shared" ca="1" si="392"/>
        <v>-7.5813817014484748</v>
      </c>
      <c r="L892" s="304">
        <f t="shared" ca="1" si="377"/>
        <v>737.75139296903296</v>
      </c>
      <c r="M892" s="306">
        <f t="shared" ca="1" si="393"/>
        <v>-1.4834364377820786</v>
      </c>
      <c r="N892" s="304">
        <f t="shared" ca="1" si="394"/>
        <v>-84.994647060834239</v>
      </c>
      <c r="P892" s="310">
        <f t="shared" ca="1" si="395"/>
        <v>23</v>
      </c>
      <c r="Q892" s="304">
        <f t="shared" ca="1" si="396"/>
        <v>0</v>
      </c>
      <c r="R892" s="306">
        <f t="shared" ca="1" si="397"/>
        <v>0</v>
      </c>
      <c r="S892" s="307">
        <f t="shared" ca="1" si="398"/>
        <v>5.083000000000002</v>
      </c>
      <c r="T892" s="304">
        <f t="shared" ca="1" si="378"/>
        <v>49.86423000000002</v>
      </c>
      <c r="U892" s="311">
        <f t="shared" ca="1" si="379"/>
        <v>0</v>
      </c>
      <c r="V892" s="306">
        <f t="shared" ca="1" si="380"/>
        <v>1.2259290714406887</v>
      </c>
      <c r="W892" s="304">
        <f t="shared" ca="1" si="381"/>
        <v>42.954130198155845</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1.3220723302149935</v>
      </c>
      <c r="AH892" s="304">
        <f t="shared" ca="1" si="405"/>
        <v>-8.4505170502377212</v>
      </c>
    </row>
    <row r="893" spans="1:34" x14ac:dyDescent="0.2">
      <c r="A893" s="347">
        <f t="shared" ca="1" si="383"/>
        <v>1E-4</v>
      </c>
      <c r="B893" s="304">
        <f t="shared" ca="1" si="384"/>
        <v>33.551000000001878</v>
      </c>
      <c r="D893" s="306">
        <f t="shared" ca="1" si="385"/>
        <v>-0.7373001937044934</v>
      </c>
      <c r="E893" s="307">
        <f t="shared" ca="1" si="386"/>
        <v>-1.3916787689521684</v>
      </c>
      <c r="F893" s="304">
        <f t="shared" ca="1" si="387"/>
        <v>1.5749226557481819</v>
      </c>
      <c r="G893" s="306">
        <f t="shared" ca="1" si="388"/>
        <v>9.3201771321793956</v>
      </c>
      <c r="H893" s="307">
        <f t="shared" ca="1" si="389"/>
        <v>-106.4165844392672</v>
      </c>
      <c r="I893" s="304">
        <f t="shared" ca="1" si="390"/>
        <v>106.82394462616929</v>
      </c>
      <c r="J893" s="306">
        <f t="shared" ca="1" si="391"/>
        <v>737.71243752511418</v>
      </c>
      <c r="K893" s="307">
        <f t="shared" ca="1" si="392"/>
        <v>-7.5920233529340075</v>
      </c>
      <c r="L893" s="304">
        <f t="shared" ca="1" si="377"/>
        <v>737.7515024029683</v>
      </c>
      <c r="M893" s="306">
        <f t="shared" ca="1" si="393"/>
        <v>-1.4834372390171022</v>
      </c>
      <c r="N893" s="304">
        <f t="shared" ca="1" si="394"/>
        <v>-84.994692968219496</v>
      </c>
      <c r="P893" s="310">
        <f t="shared" ca="1" si="395"/>
        <v>23</v>
      </c>
      <c r="Q893" s="304">
        <f t="shared" ca="1" si="396"/>
        <v>0</v>
      </c>
      <c r="R893" s="306">
        <f t="shared" ca="1" si="397"/>
        <v>0</v>
      </c>
      <c r="S893" s="307">
        <f t="shared" ca="1" si="398"/>
        <v>5.083000000000002</v>
      </c>
      <c r="T893" s="304">
        <f t="shared" ca="1" si="378"/>
        <v>49.86423000000002</v>
      </c>
      <c r="U893" s="311">
        <f t="shared" ca="1" si="379"/>
        <v>0</v>
      </c>
      <c r="V893" s="306">
        <f t="shared" ca="1" si="380"/>
        <v>1.2259303760325626</v>
      </c>
      <c r="W893" s="304">
        <f t="shared" ca="1" si="381"/>
        <v>42.954282228069403</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1.3220431061551192</v>
      </c>
      <c r="AH893" s="304">
        <f t="shared" ca="1" si="405"/>
        <v>-8.4505469600936109</v>
      </c>
    </row>
    <row r="894" spans="1:34" x14ac:dyDescent="0.2">
      <c r="A894" s="347">
        <f t="shared" ca="1" si="383"/>
        <v>1E-4</v>
      </c>
      <c r="B894" s="304">
        <f t="shared" ca="1" si="384"/>
        <v>33.551100000001881</v>
      </c>
      <c r="D894" s="306">
        <f t="shared" ca="1" si="385"/>
        <v>-0.73729605819366684</v>
      </c>
      <c r="E894" s="307">
        <f t="shared" ca="1" si="386"/>
        <v>-1.3916483827750792</v>
      </c>
      <c r="F894" s="304">
        <f t="shared" ca="1" si="387"/>
        <v>1.5748938690300411</v>
      </c>
      <c r="G894" s="306">
        <f t="shared" ca="1" si="388"/>
        <v>9.3201034025735758</v>
      </c>
      <c r="H894" s="307">
        <f t="shared" ca="1" si="389"/>
        <v>-106.41672360410547</v>
      </c>
      <c r="I894" s="304">
        <f t="shared" ca="1" si="390"/>
        <v>106.82407682759182</v>
      </c>
      <c r="J894" s="306">
        <f t="shared" ca="1" si="391"/>
        <v>737.71243752511418</v>
      </c>
      <c r="K894" s="307">
        <f t="shared" ca="1" si="392"/>
        <v>-7.6026650183361761</v>
      </c>
      <c r="L894" s="304">
        <f t="shared" ca="1" si="377"/>
        <v>737.75161199053071</v>
      </c>
      <c r="M894" s="306">
        <f t="shared" ca="1" si="393"/>
        <v>-1.4834380402438045</v>
      </c>
      <c r="N894" s="304">
        <f t="shared" ca="1" si="394"/>
        <v>-84.994738875127965</v>
      </c>
      <c r="P894" s="310">
        <f t="shared" ca="1" si="395"/>
        <v>23</v>
      </c>
      <c r="Q894" s="304">
        <f t="shared" ca="1" si="396"/>
        <v>0</v>
      </c>
      <c r="R894" s="306">
        <f t="shared" ca="1" si="397"/>
        <v>0</v>
      </c>
      <c r="S894" s="307">
        <f t="shared" ca="1" si="398"/>
        <v>5.083000000000002</v>
      </c>
      <c r="T894" s="304">
        <f t="shared" ca="1" si="378"/>
        <v>49.86423000000002</v>
      </c>
      <c r="U894" s="311">
        <f t="shared" ca="1" si="379"/>
        <v>0</v>
      </c>
      <c r="V894" s="306">
        <f t="shared" ca="1" si="380"/>
        <v>1.2259316806275322</v>
      </c>
      <c r="W894" s="304">
        <f t="shared" ca="1" si="381"/>
        <v>42.954434256099091</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1.3220138824524827</v>
      </c>
      <c r="AH894" s="304">
        <f t="shared" ca="1" si="405"/>
        <v>-8.4505768695788674</v>
      </c>
    </row>
    <row r="895" spans="1:34" x14ac:dyDescent="0.2">
      <c r="A895" s="347">
        <f t="shared" ca="1" si="383"/>
        <v>1E-4</v>
      </c>
      <c r="B895" s="304">
        <f t="shared" ca="1" si="384"/>
        <v>33.551200000001884</v>
      </c>
      <c r="D895" s="306">
        <f t="shared" ca="1" si="385"/>
        <v>-0.73729192267233734</v>
      </c>
      <c r="E895" s="307">
        <f t="shared" ca="1" si="386"/>
        <v>-1.3916179969745546</v>
      </c>
      <c r="F895" s="304">
        <f t="shared" ca="1" si="387"/>
        <v>1.5748650827106883</v>
      </c>
      <c r="G895" s="306">
        <f t="shared" ca="1" si="388"/>
        <v>9.3200296733813079</v>
      </c>
      <c r="H895" s="307">
        <f t="shared" ca="1" si="389"/>
        <v>-106.41686276590517</v>
      </c>
      <c r="I895" s="304">
        <f t="shared" ca="1" si="390"/>
        <v>106.82420902609202</v>
      </c>
      <c r="J895" s="306">
        <f t="shared" ca="1" si="391"/>
        <v>737.71243752511418</v>
      </c>
      <c r="K895" s="307">
        <f t="shared" ca="1" si="392"/>
        <v>-7.6133066976546768</v>
      </c>
      <c r="L895" s="304">
        <f t="shared" ca="1" si="377"/>
        <v>737.75172173172052</v>
      </c>
      <c r="M895" s="306">
        <f t="shared" ca="1" si="393"/>
        <v>-1.4834388414621855</v>
      </c>
      <c r="N895" s="304">
        <f t="shared" ca="1" si="394"/>
        <v>-84.994784781559659</v>
      </c>
      <c r="P895" s="310">
        <f t="shared" ca="1" si="395"/>
        <v>23</v>
      </c>
      <c r="Q895" s="304">
        <f t="shared" ca="1" si="396"/>
        <v>0</v>
      </c>
      <c r="R895" s="306">
        <f t="shared" ca="1" si="397"/>
        <v>0</v>
      </c>
      <c r="S895" s="307">
        <f t="shared" ca="1" si="398"/>
        <v>5.083000000000002</v>
      </c>
      <c r="T895" s="304">
        <f t="shared" ca="1" si="378"/>
        <v>49.86423000000002</v>
      </c>
      <c r="U895" s="311">
        <f t="shared" ca="1" si="379"/>
        <v>0</v>
      </c>
      <c r="V895" s="306">
        <f t="shared" ca="1" si="380"/>
        <v>1.2259329852255962</v>
      </c>
      <c r="W895" s="304">
        <f t="shared" ca="1" si="381"/>
        <v>42.954586282244897</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1.3219846591070716</v>
      </c>
      <c r="AH895" s="304">
        <f t="shared" ca="1" si="405"/>
        <v>-8.4506067786935031</v>
      </c>
    </row>
    <row r="896" spans="1:34" x14ac:dyDescent="0.2">
      <c r="A896" s="347">
        <f t="shared" ca="1" si="383"/>
        <v>1E-4</v>
      </c>
      <c r="B896" s="304">
        <f t="shared" ca="1" si="384"/>
        <v>33.551300000001888</v>
      </c>
      <c r="D896" s="306">
        <f t="shared" ca="1" si="385"/>
        <v>-0.73728778714050591</v>
      </c>
      <c r="E896" s="307">
        <f t="shared" ca="1" si="386"/>
        <v>-1.3915876115506016</v>
      </c>
      <c r="F896" s="304">
        <f t="shared" ca="1" si="387"/>
        <v>1.5748362967901304</v>
      </c>
      <c r="G896" s="306">
        <f t="shared" ca="1" si="388"/>
        <v>9.3199559446025937</v>
      </c>
      <c r="H896" s="307">
        <f t="shared" ca="1" si="389"/>
        <v>-106.41700192466632</v>
      </c>
      <c r="I896" s="304">
        <f t="shared" ca="1" si="390"/>
        <v>106.82434122166994</v>
      </c>
      <c r="J896" s="306">
        <f t="shared" ca="1" si="391"/>
        <v>737.71243752511418</v>
      </c>
      <c r="K896" s="307">
        <f t="shared" ca="1" si="392"/>
        <v>-7.6239483908892058</v>
      </c>
      <c r="L896" s="304">
        <f t="shared" ca="1" si="377"/>
        <v>737.75183162653855</v>
      </c>
      <c r="M896" s="306">
        <f t="shared" ca="1" si="393"/>
        <v>-1.4834396426722449</v>
      </c>
      <c r="N896" s="304">
        <f t="shared" ca="1" si="394"/>
        <v>-84.994830687514579</v>
      </c>
      <c r="P896" s="310">
        <f t="shared" ca="1" si="395"/>
        <v>23</v>
      </c>
      <c r="Q896" s="304">
        <f t="shared" ca="1" si="396"/>
        <v>0</v>
      </c>
      <c r="R896" s="306">
        <f t="shared" ca="1" si="397"/>
        <v>0</v>
      </c>
      <c r="S896" s="307">
        <f t="shared" ca="1" si="398"/>
        <v>5.083000000000002</v>
      </c>
      <c r="T896" s="304">
        <f t="shared" ca="1" si="378"/>
        <v>49.86423000000002</v>
      </c>
      <c r="U896" s="311">
        <f t="shared" ca="1" si="379"/>
        <v>0</v>
      </c>
      <c r="V896" s="306">
        <f t="shared" ca="1" si="380"/>
        <v>1.2259342898267551</v>
      </c>
      <c r="W896" s="304">
        <f t="shared" ca="1" si="381"/>
        <v>42.95473830650684</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1.3219554361188912</v>
      </c>
      <c r="AH896" s="304">
        <f t="shared" ca="1" si="405"/>
        <v>-8.4506366874375125</v>
      </c>
    </row>
    <row r="897" spans="1:34" x14ac:dyDescent="0.2">
      <c r="A897" s="347">
        <f t="shared" ca="1" si="383"/>
        <v>1E-4</v>
      </c>
      <c r="B897" s="304">
        <f t="shared" ca="1" si="384"/>
        <v>33.551400000001891</v>
      </c>
      <c r="D897" s="306">
        <f t="shared" ca="1" si="385"/>
        <v>-0.73728365159817688</v>
      </c>
      <c r="E897" s="307">
        <f t="shared" ca="1" si="386"/>
        <v>-1.3915572265032115</v>
      </c>
      <c r="F897" s="304">
        <f t="shared" ca="1" si="387"/>
        <v>1.5748075112683619</v>
      </c>
      <c r="G897" s="306">
        <f t="shared" ca="1" si="388"/>
        <v>9.3198822162374331</v>
      </c>
      <c r="H897" s="307">
        <f t="shared" ca="1" si="389"/>
        <v>-106.41714108038897</v>
      </c>
      <c r="I897" s="304">
        <f t="shared" ca="1" si="390"/>
        <v>106.82447341432557</v>
      </c>
      <c r="J897" s="306">
        <f t="shared" ca="1" si="391"/>
        <v>737.71243752511418</v>
      </c>
      <c r="K897" s="307">
        <f t="shared" ca="1" si="392"/>
        <v>-7.6345900980394585</v>
      </c>
      <c r="L897" s="304">
        <f t="shared" ca="1" si="377"/>
        <v>737.75194167498501</v>
      </c>
      <c r="M897" s="306">
        <f t="shared" ca="1" si="393"/>
        <v>-1.4834404438739834</v>
      </c>
      <c r="N897" s="304">
        <f t="shared" ca="1" si="394"/>
        <v>-84.994876592992725</v>
      </c>
      <c r="P897" s="310">
        <f t="shared" ca="1" si="395"/>
        <v>23</v>
      </c>
      <c r="Q897" s="304">
        <f t="shared" ca="1" si="396"/>
        <v>0</v>
      </c>
      <c r="R897" s="306">
        <f t="shared" ca="1" si="397"/>
        <v>0</v>
      </c>
      <c r="S897" s="307">
        <f t="shared" ca="1" si="398"/>
        <v>5.083000000000002</v>
      </c>
      <c r="T897" s="304">
        <f t="shared" ca="1" si="378"/>
        <v>49.86423000000002</v>
      </c>
      <c r="U897" s="311">
        <f t="shared" ca="1" si="379"/>
        <v>0</v>
      </c>
      <c r="V897" s="306">
        <f t="shared" ca="1" si="380"/>
        <v>1.2259355944310086</v>
      </c>
      <c r="W897" s="304">
        <f t="shared" ca="1" si="381"/>
        <v>42.9548903288849</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1.3219262134879326</v>
      </c>
      <c r="AH897" s="304">
        <f t="shared" ca="1" si="405"/>
        <v>-8.4506665958109028</v>
      </c>
    </row>
    <row r="898" spans="1:34" x14ac:dyDescent="0.2">
      <c r="A898" s="347">
        <f t="shared" ca="1" si="383"/>
        <v>1E-4</v>
      </c>
      <c r="B898" s="304">
        <f t="shared" ca="1" si="384"/>
        <v>33.551500000001894</v>
      </c>
      <c r="D898" s="306">
        <f t="shared" ca="1" si="385"/>
        <v>-0.73727951604534581</v>
      </c>
      <c r="E898" s="307">
        <f t="shared" ca="1" si="386"/>
        <v>-1.3915268418323912</v>
      </c>
      <c r="F898" s="304">
        <f t="shared" ca="1" si="387"/>
        <v>1.5747787261453872</v>
      </c>
      <c r="G898" s="306">
        <f t="shared" ca="1" si="388"/>
        <v>9.3198084882858279</v>
      </c>
      <c r="H898" s="307">
        <f t="shared" ca="1" si="389"/>
        <v>-106.41728023307316</v>
      </c>
      <c r="I898" s="304">
        <f t="shared" ca="1" si="390"/>
        <v>106.82460560405897</v>
      </c>
      <c r="J898" s="306">
        <f t="shared" ca="1" si="391"/>
        <v>737.71243752511418</v>
      </c>
      <c r="K898" s="307">
        <f t="shared" ca="1" si="392"/>
        <v>-7.6452318191051321</v>
      </c>
      <c r="L898" s="304">
        <f t="shared" ca="1" si="377"/>
        <v>737.75205187706069</v>
      </c>
      <c r="M898" s="306">
        <f t="shared" ca="1" si="393"/>
        <v>-1.4834412450674008</v>
      </c>
      <c r="N898" s="304">
        <f t="shared" ca="1" si="394"/>
        <v>-84.994922497994111</v>
      </c>
      <c r="P898" s="310">
        <f t="shared" ca="1" si="395"/>
        <v>23</v>
      </c>
      <c r="Q898" s="304">
        <f t="shared" ca="1" si="396"/>
        <v>0</v>
      </c>
      <c r="R898" s="306">
        <f t="shared" ca="1" si="397"/>
        <v>0</v>
      </c>
      <c r="S898" s="307">
        <f t="shared" ca="1" si="398"/>
        <v>5.083000000000002</v>
      </c>
      <c r="T898" s="304">
        <f t="shared" ca="1" si="378"/>
        <v>49.86423000000002</v>
      </c>
      <c r="U898" s="311">
        <f t="shared" ca="1" si="379"/>
        <v>0</v>
      </c>
      <c r="V898" s="306">
        <f t="shared" ca="1" si="380"/>
        <v>1.2259368990383572</v>
      </c>
      <c r="W898" s="304">
        <f t="shared" ca="1" si="381"/>
        <v>42.955042349379141</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1.3218969912142011</v>
      </c>
      <c r="AH898" s="304">
        <f t="shared" ca="1" si="405"/>
        <v>-8.4506965038136705</v>
      </c>
    </row>
    <row r="899" spans="1:34" x14ac:dyDescent="0.2">
      <c r="A899" s="347">
        <f t="shared" ca="1" si="383"/>
        <v>1E-4</v>
      </c>
      <c r="B899" s="304">
        <f t="shared" ca="1" si="384"/>
        <v>33.551600000001898</v>
      </c>
      <c r="D899" s="306">
        <f t="shared" ca="1" si="385"/>
        <v>-0.73727538048201713</v>
      </c>
      <c r="E899" s="307">
        <f t="shared" ca="1" si="386"/>
        <v>-1.3914964575381266</v>
      </c>
      <c r="F899" s="304">
        <f t="shared" ca="1" si="387"/>
        <v>1.5747499414211954</v>
      </c>
      <c r="G899" s="306">
        <f t="shared" ca="1" si="388"/>
        <v>9.3197347607477798</v>
      </c>
      <c r="H899" s="307">
        <f t="shared" ca="1" si="389"/>
        <v>-106.4174193827189</v>
      </c>
      <c r="I899" s="304">
        <f t="shared" ca="1" si="390"/>
        <v>106.82473779087017</v>
      </c>
      <c r="J899" s="306">
        <f t="shared" ca="1" si="391"/>
        <v>737.71243752511418</v>
      </c>
      <c r="K899" s="307">
        <f t="shared" ca="1" si="392"/>
        <v>-7.6558735540859217</v>
      </c>
      <c r="L899" s="304">
        <f t="shared" ca="1" si="377"/>
        <v>737.75216223276607</v>
      </c>
      <c r="M899" s="306">
        <f t="shared" ca="1" si="393"/>
        <v>-1.4834420462524973</v>
      </c>
      <c r="N899" s="304">
        <f t="shared" ca="1" si="394"/>
        <v>-84.994968402518751</v>
      </c>
      <c r="P899" s="310">
        <f t="shared" ca="1" si="395"/>
        <v>23</v>
      </c>
      <c r="Q899" s="304">
        <f t="shared" ca="1" si="396"/>
        <v>0</v>
      </c>
      <c r="R899" s="306">
        <f t="shared" ca="1" si="397"/>
        <v>0</v>
      </c>
      <c r="S899" s="307">
        <f t="shared" ca="1" si="398"/>
        <v>5.083000000000002</v>
      </c>
      <c r="T899" s="304">
        <f t="shared" ca="1" si="378"/>
        <v>49.86423000000002</v>
      </c>
      <c r="U899" s="311">
        <f t="shared" ca="1" si="379"/>
        <v>0</v>
      </c>
      <c r="V899" s="306">
        <f t="shared" ca="1" si="380"/>
        <v>1.2259382036488007</v>
      </c>
      <c r="W899" s="304">
        <f t="shared" ca="1" si="381"/>
        <v>42.955194367989542</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1.3218677692976897</v>
      </c>
      <c r="AH899" s="304">
        <f t="shared" ca="1" si="405"/>
        <v>-8.4507264114458245</v>
      </c>
    </row>
    <row r="900" spans="1:34" x14ac:dyDescent="0.2">
      <c r="A900" s="347">
        <f t="shared" ca="1" si="383"/>
        <v>1E-4</v>
      </c>
      <c r="B900" s="304">
        <f t="shared" ca="1" si="384"/>
        <v>33.551700000001901</v>
      </c>
      <c r="D900" s="306">
        <f t="shared" ca="1" si="385"/>
        <v>-0.73727124490819029</v>
      </c>
      <c r="E900" s="307">
        <f t="shared" ca="1" si="386"/>
        <v>-1.391466073620423</v>
      </c>
      <c r="F900" s="304">
        <f t="shared" ca="1" si="387"/>
        <v>1.5747211570957917</v>
      </c>
      <c r="G900" s="306">
        <f t="shared" ca="1" si="388"/>
        <v>9.319661033623289</v>
      </c>
      <c r="H900" s="307">
        <f t="shared" ca="1" si="389"/>
        <v>-106.41755852932627</v>
      </c>
      <c r="I900" s="304">
        <f t="shared" ca="1" si="390"/>
        <v>106.82486997475924</v>
      </c>
      <c r="J900" s="306">
        <f t="shared" ca="1" si="391"/>
        <v>737.71243752511418</v>
      </c>
      <c r="K900" s="307">
        <f t="shared" ca="1" si="392"/>
        <v>-7.6665153029815238</v>
      </c>
      <c r="L900" s="304">
        <f t="shared" ref="L900:L963" ca="1" si="406">SQRT(pos_x^2+pos_z^2)</f>
        <v>737.75227274210158</v>
      </c>
      <c r="M900" s="306">
        <f t="shared" ca="1" si="393"/>
        <v>-1.4834428474292729</v>
      </c>
      <c r="N900" s="304">
        <f t="shared" ca="1" si="394"/>
        <v>-84.995014306566645</v>
      </c>
      <c r="P900" s="310">
        <f t="shared" ca="1" si="395"/>
        <v>23</v>
      </c>
      <c r="Q900" s="304">
        <f t="shared" ca="1" si="396"/>
        <v>0</v>
      </c>
      <c r="R900" s="306">
        <f t="shared" ca="1" si="397"/>
        <v>0</v>
      </c>
      <c r="S900" s="307">
        <f t="shared" ca="1" si="398"/>
        <v>5.083000000000002</v>
      </c>
      <c r="T900" s="304">
        <f t="shared" ref="T900:T963" ca="1" si="407">m*g</f>
        <v>49.86423000000002</v>
      </c>
      <c r="U900" s="311">
        <f t="shared" ref="U900:U963" ca="1" si="408">IF(pos_xz&lt;L_rampe,Poids*COS(Beta),0)</f>
        <v>0</v>
      </c>
      <c r="V900" s="306">
        <f t="shared" ref="V900:V963" ca="1" si="409">Rho_moyen*(20000-Alt_rampe-pos_z)/(20000+Alt_rampe+pos_z)</f>
        <v>1.225939508262339</v>
      </c>
      <c r="W900" s="304">
        <f t="shared" ref="W900:W963" ca="1" si="410">1/2*Rho*Sref*Cx*vit_xz^2</f>
        <v>42.955346384716144</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1.3218385477384</v>
      </c>
      <c r="AH900" s="304">
        <f t="shared" ca="1" si="405"/>
        <v>-8.4507563187073629</v>
      </c>
    </row>
    <row r="901" spans="1:34" x14ac:dyDescent="0.2">
      <c r="A901" s="347">
        <f t="shared" ref="A901:A964" ca="1" si="412">IF(B900+0.01&lt;=T_ini+ROUNDUP(Temps_fin_propu,0), 0.01, IF(K900&gt;0, 0.1, 0.0001))</f>
        <v>1E-4</v>
      </c>
      <c r="B901" s="304">
        <f t="shared" ref="B901:B964" ca="1" si="413">B900+pas</f>
        <v>33.551800000001904</v>
      </c>
      <c r="D901" s="306">
        <f t="shared" ref="D901:D964" ca="1" si="414">IF(AND(L900&lt;L_rampe,Poussee&lt;Poids*SIN(M900)),0,(-W900+Poussee)/m*COS(M900)-U900/m*SIN(M900))</f>
        <v>-0.73726710932386796</v>
      </c>
      <c r="E901" s="307">
        <f t="shared" ref="E901:E964" ca="1" si="415">IF(AND(L900&lt;L_rampe,Poussee&lt;Poids*SIN(M900)),0,(-W900+Poussee)/m*SIN(M900)+U900/m*COS(M900)-Poids/m)</f>
        <v>-1.3914356900792697</v>
      </c>
      <c r="F901" s="304">
        <f t="shared" ref="F901:F964" ca="1" si="416">SQRT(acc_x^2+acc_z^2)</f>
        <v>1.5746923731691678</v>
      </c>
      <c r="G901" s="306">
        <f t="shared" ref="G901:G964" ca="1" si="417">G900+acc_x*pas</f>
        <v>9.3195873069123571</v>
      </c>
      <c r="H901" s="307">
        <f t="shared" ref="H901:H964" ca="1" si="418">H900+acc_z*pas</f>
        <v>-106.41769767289527</v>
      </c>
      <c r="I901" s="304">
        <f t="shared" ref="I901:I964" ca="1" si="419">SQRT(vit_x^2+vit_z^2)</f>
        <v>106.82500215572617</v>
      </c>
      <c r="J901" s="306">
        <f t="shared" ref="J901:J964" ca="1" si="420">J900+0.5*(vit_x+G900)*pas*(K900&gt;=0)</f>
        <v>737.71243752511418</v>
      </c>
      <c r="K901" s="307">
        <f t="shared" ref="K901:K964" ca="1" si="421">K900+0.5*(vit_z+H900)*pas</f>
        <v>-7.6771570657916346</v>
      </c>
      <c r="L901" s="304">
        <f t="shared" ca="1" si="406"/>
        <v>737.75238340506792</v>
      </c>
      <c r="M901" s="306">
        <f t="shared" ref="M901:M964" ca="1" si="422">IF(AND(L900&gt;L_rampe,G901&gt;0),ATAN2(G901,H901),$M$4)</f>
        <v>-1.4834436485977278</v>
      </c>
      <c r="N901" s="304">
        <f t="shared" ref="N901:N964" ca="1" si="423">DEGREES(Beta)</f>
        <v>-84.99506021013778</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5.083000000000002</v>
      </c>
      <c r="T901" s="304">
        <f t="shared" ca="1" si="407"/>
        <v>49.86423000000002</v>
      </c>
      <c r="U901" s="311">
        <f t="shared" ca="1" si="408"/>
        <v>0</v>
      </c>
      <c r="V901" s="306">
        <f t="shared" ca="1" si="409"/>
        <v>1.2259408128789717</v>
      </c>
      <c r="W901" s="304">
        <f t="shared" ca="1" si="410"/>
        <v>42.95549839955892</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1.3218093265363198</v>
      </c>
      <c r="AH901" s="304">
        <f t="shared" ref="AH901:AH964" ca="1" si="434">IF(AND(L900&lt;L_rampe,Poussee&lt;Poids*SIN(M900)), g*SIN(M900), (-W900+Poussee)/m)</f>
        <v>-8.4507862255982946</v>
      </c>
    </row>
    <row r="902" spans="1:34" x14ac:dyDescent="0.2">
      <c r="A902" s="347">
        <f t="shared" ca="1" si="412"/>
        <v>1E-4</v>
      </c>
      <c r="B902" s="304">
        <f t="shared" ca="1" si="413"/>
        <v>33.551900000001908</v>
      </c>
      <c r="D902" s="306">
        <f t="shared" ca="1" si="414"/>
        <v>-0.73726297372904892</v>
      </c>
      <c r="E902" s="307">
        <f t="shared" ca="1" si="415"/>
        <v>-1.3914053069146775</v>
      </c>
      <c r="F902" s="304">
        <f t="shared" ca="1" si="416"/>
        <v>1.574663589641333</v>
      </c>
      <c r="G902" s="306">
        <f t="shared" ca="1" si="417"/>
        <v>9.3195135806149842</v>
      </c>
      <c r="H902" s="307">
        <f t="shared" ca="1" si="418"/>
        <v>-106.41783681342596</v>
      </c>
      <c r="I902" s="304">
        <f t="shared" ca="1" si="419"/>
        <v>106.82513433377103</v>
      </c>
      <c r="J902" s="306">
        <f t="shared" ca="1" si="420"/>
        <v>737.71243752511418</v>
      </c>
      <c r="K902" s="307">
        <f t="shared" ca="1" si="421"/>
        <v>-7.6877988425159502</v>
      </c>
      <c r="L902" s="304">
        <f t="shared" ca="1" si="406"/>
        <v>737.75249422166542</v>
      </c>
      <c r="M902" s="306">
        <f t="shared" ca="1" si="422"/>
        <v>-1.483444449757862</v>
      </c>
      <c r="N902" s="304">
        <f t="shared" ca="1" si="423"/>
        <v>-84.995106113232197</v>
      </c>
      <c r="P902" s="310">
        <f t="shared" ca="1" si="424"/>
        <v>23</v>
      </c>
      <c r="Q902" s="304">
        <f t="shared" ca="1" si="425"/>
        <v>0</v>
      </c>
      <c r="R902" s="306">
        <f t="shared" ca="1" si="426"/>
        <v>0</v>
      </c>
      <c r="S902" s="307">
        <f t="shared" ca="1" si="427"/>
        <v>5.083000000000002</v>
      </c>
      <c r="T902" s="304">
        <f t="shared" ca="1" si="407"/>
        <v>49.86423000000002</v>
      </c>
      <c r="U902" s="311">
        <f t="shared" ca="1" si="408"/>
        <v>0</v>
      </c>
      <c r="V902" s="306">
        <f t="shared" ca="1" si="409"/>
        <v>1.2259421174986991</v>
      </c>
      <c r="W902" s="304">
        <f t="shared" ca="1" si="410"/>
        <v>42.955650412517926</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1.3217801056914631</v>
      </c>
      <c r="AH902" s="304">
        <f t="shared" ca="1" si="434"/>
        <v>-8.4508161321186108</v>
      </c>
    </row>
    <row r="903" spans="1:34" x14ac:dyDescent="0.2">
      <c r="A903" s="347">
        <f t="shared" ca="1" si="412"/>
        <v>1E-4</v>
      </c>
      <c r="B903" s="304">
        <f t="shared" ca="1" si="413"/>
        <v>33.552000000001911</v>
      </c>
      <c r="D903" s="306">
        <f t="shared" ca="1" si="414"/>
        <v>-0.73725883812373638</v>
      </c>
      <c r="E903" s="307">
        <f t="shared" ca="1" si="415"/>
        <v>-1.3913749241266302</v>
      </c>
      <c r="F903" s="304">
        <f t="shared" ca="1" si="416"/>
        <v>1.5746348065122742</v>
      </c>
      <c r="G903" s="306">
        <f t="shared" ca="1" si="417"/>
        <v>9.3194398547311721</v>
      </c>
      <c r="H903" s="307">
        <f t="shared" ca="1" si="418"/>
        <v>-106.41797595091838</v>
      </c>
      <c r="I903" s="304">
        <f t="shared" ca="1" si="419"/>
        <v>106.82526650889383</v>
      </c>
      <c r="J903" s="306">
        <f t="shared" ca="1" si="420"/>
        <v>737.71243752511418</v>
      </c>
      <c r="K903" s="307">
        <f t="shared" ca="1" si="421"/>
        <v>-7.698440633154167</v>
      </c>
      <c r="L903" s="304">
        <f t="shared" ca="1" si="406"/>
        <v>737.75260519189465</v>
      </c>
      <c r="M903" s="306">
        <f t="shared" ca="1" si="422"/>
        <v>-1.483445250909676</v>
      </c>
      <c r="N903" s="304">
        <f t="shared" ca="1" si="423"/>
        <v>-84.995152015849882</v>
      </c>
      <c r="P903" s="310">
        <f t="shared" ca="1" si="424"/>
        <v>23</v>
      </c>
      <c r="Q903" s="304">
        <f t="shared" ca="1" si="425"/>
        <v>0</v>
      </c>
      <c r="R903" s="306">
        <f t="shared" ca="1" si="426"/>
        <v>0</v>
      </c>
      <c r="S903" s="307">
        <f t="shared" ca="1" si="427"/>
        <v>5.083000000000002</v>
      </c>
      <c r="T903" s="304">
        <f t="shared" ca="1" si="407"/>
        <v>49.86423000000002</v>
      </c>
      <c r="U903" s="311">
        <f t="shared" ca="1" si="408"/>
        <v>0</v>
      </c>
      <c r="V903" s="306">
        <f t="shared" ca="1" si="409"/>
        <v>1.2259434221215213</v>
      </c>
      <c r="W903" s="304">
        <f t="shared" ca="1" si="410"/>
        <v>42.955802423593148</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1.3217508852038122</v>
      </c>
      <c r="AH903" s="304">
        <f t="shared" ca="1" si="434"/>
        <v>-8.4508460382683275</v>
      </c>
    </row>
    <row r="904" spans="1:34" x14ac:dyDescent="0.2">
      <c r="A904" s="347">
        <f t="shared" ca="1" si="412"/>
        <v>1E-4</v>
      </c>
      <c r="B904" s="304">
        <f t="shared" ca="1" si="413"/>
        <v>33.552100000001914</v>
      </c>
      <c r="D904" s="306">
        <f t="shared" ca="1" si="414"/>
        <v>-0.73725470250792768</v>
      </c>
      <c r="E904" s="307">
        <f t="shared" ca="1" si="415"/>
        <v>-1.3913445417151298</v>
      </c>
      <c r="F904" s="304">
        <f t="shared" ca="1" si="416"/>
        <v>1.5746060237819928</v>
      </c>
      <c r="G904" s="306">
        <f t="shared" ca="1" si="417"/>
        <v>9.3193661292609207</v>
      </c>
      <c r="H904" s="307">
        <f t="shared" ca="1" si="418"/>
        <v>-106.41811508537255</v>
      </c>
      <c r="I904" s="304">
        <f t="shared" ca="1" si="419"/>
        <v>106.82539868109461</v>
      </c>
      <c r="J904" s="306">
        <f t="shared" ca="1" si="420"/>
        <v>737.71243752511418</v>
      </c>
      <c r="K904" s="307">
        <f t="shared" ca="1" si="421"/>
        <v>-7.7090824377059812</v>
      </c>
      <c r="L904" s="304">
        <f t="shared" ca="1" si="406"/>
        <v>737.75271631575629</v>
      </c>
      <c r="M904" s="306">
        <f t="shared" ca="1" si="422"/>
        <v>-1.4834460520531696</v>
      </c>
      <c r="N904" s="304">
        <f t="shared" ca="1" si="423"/>
        <v>-84.995197917990851</v>
      </c>
      <c r="P904" s="310">
        <f t="shared" ca="1" si="424"/>
        <v>23</v>
      </c>
      <c r="Q904" s="304">
        <f t="shared" ca="1" si="425"/>
        <v>0</v>
      </c>
      <c r="R904" s="306">
        <f t="shared" ca="1" si="426"/>
        <v>0</v>
      </c>
      <c r="S904" s="307">
        <f t="shared" ca="1" si="427"/>
        <v>5.083000000000002</v>
      </c>
      <c r="T904" s="304">
        <f t="shared" ca="1" si="407"/>
        <v>49.86423000000002</v>
      </c>
      <c r="U904" s="311">
        <f t="shared" ca="1" si="408"/>
        <v>0</v>
      </c>
      <c r="V904" s="306">
        <f t="shared" ca="1" si="409"/>
        <v>1.2259447267474377</v>
      </c>
      <c r="W904" s="304">
        <f t="shared" ca="1" si="410"/>
        <v>42.955954432784573</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1.3217216650733707</v>
      </c>
      <c r="AH904" s="304">
        <f t="shared" ca="1" si="434"/>
        <v>-8.4508759440474392</v>
      </c>
    </row>
    <row r="905" spans="1:34" x14ac:dyDescent="0.2">
      <c r="A905" s="347">
        <f t="shared" ca="1" si="412"/>
        <v>1E-4</v>
      </c>
      <c r="B905" s="304">
        <f t="shared" ca="1" si="413"/>
        <v>33.552200000001918</v>
      </c>
      <c r="D905" s="306">
        <f t="shared" ca="1" si="414"/>
        <v>-0.73725056688162593</v>
      </c>
      <c r="E905" s="307">
        <f t="shared" ca="1" si="415"/>
        <v>-1.3913141596801832</v>
      </c>
      <c r="F905" s="304">
        <f t="shared" ca="1" si="416"/>
        <v>1.5745772414504959</v>
      </c>
      <c r="G905" s="306">
        <f t="shared" ca="1" si="417"/>
        <v>9.3192924042042318</v>
      </c>
      <c r="H905" s="307">
        <f t="shared" ca="1" si="418"/>
        <v>-106.41825421678851</v>
      </c>
      <c r="I905" s="304">
        <f t="shared" ca="1" si="419"/>
        <v>106.82553085037343</v>
      </c>
      <c r="J905" s="306">
        <f t="shared" ca="1" si="420"/>
        <v>737.71243752511418</v>
      </c>
      <c r="K905" s="307">
        <f t="shared" ca="1" si="421"/>
        <v>-7.719724256171089</v>
      </c>
      <c r="L905" s="304">
        <f t="shared" ca="1" si="406"/>
        <v>737.7528275932508</v>
      </c>
      <c r="M905" s="306">
        <f t="shared" ca="1" si="422"/>
        <v>-1.4834468531883429</v>
      </c>
      <c r="N905" s="304">
        <f t="shared" ca="1" si="423"/>
        <v>-84.995243819655101</v>
      </c>
      <c r="P905" s="310">
        <f t="shared" ca="1" si="424"/>
        <v>23</v>
      </c>
      <c r="Q905" s="304">
        <f t="shared" ca="1" si="425"/>
        <v>0</v>
      </c>
      <c r="R905" s="306">
        <f t="shared" ca="1" si="426"/>
        <v>0</v>
      </c>
      <c r="S905" s="307">
        <f t="shared" ca="1" si="427"/>
        <v>5.083000000000002</v>
      </c>
      <c r="T905" s="304">
        <f t="shared" ca="1" si="407"/>
        <v>49.86423000000002</v>
      </c>
      <c r="U905" s="311">
        <f t="shared" ca="1" si="408"/>
        <v>0</v>
      </c>
      <c r="V905" s="306">
        <f t="shared" ca="1" si="409"/>
        <v>1.2259460313764492</v>
      </c>
      <c r="W905" s="304">
        <f t="shared" ca="1" si="410"/>
        <v>42.956106440092285</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1.3216924453001475</v>
      </c>
      <c r="AH905" s="304">
        <f t="shared" ca="1" si="434"/>
        <v>-8.4509058494559426</v>
      </c>
    </row>
    <row r="906" spans="1:34" x14ac:dyDescent="0.2">
      <c r="A906" s="347">
        <f t="shared" ca="1" si="412"/>
        <v>1E-4</v>
      </c>
      <c r="B906" s="304">
        <f t="shared" ca="1" si="413"/>
        <v>33.552300000001921</v>
      </c>
      <c r="D906" s="306">
        <f t="shared" ca="1" si="414"/>
        <v>-0.73724643124483269</v>
      </c>
      <c r="E906" s="307">
        <f t="shared" ca="1" si="415"/>
        <v>-1.3912837780217711</v>
      </c>
      <c r="F906" s="304">
        <f t="shared" ca="1" si="416"/>
        <v>1.5745484595177675</v>
      </c>
      <c r="G906" s="306">
        <f t="shared" ca="1" si="417"/>
        <v>9.3192186795611072</v>
      </c>
      <c r="H906" s="307">
        <f t="shared" ca="1" si="418"/>
        <v>-106.41839334516631</v>
      </c>
      <c r="I906" s="304">
        <f t="shared" ca="1" si="419"/>
        <v>106.82566301673029</v>
      </c>
      <c r="J906" s="306">
        <f t="shared" ca="1" si="420"/>
        <v>737.71243752511418</v>
      </c>
      <c r="K906" s="307">
        <f t="shared" ca="1" si="421"/>
        <v>-7.7303660885491867</v>
      </c>
      <c r="L906" s="304">
        <f t="shared" ca="1" si="406"/>
        <v>737.75293902437852</v>
      </c>
      <c r="M906" s="306">
        <f t="shared" ca="1" si="422"/>
        <v>-1.4834476543151962</v>
      </c>
      <c r="N906" s="304">
        <f t="shared" ca="1" si="423"/>
        <v>-84.995289720842649</v>
      </c>
      <c r="P906" s="310">
        <f t="shared" ca="1" si="424"/>
        <v>23</v>
      </c>
      <c r="Q906" s="304">
        <f t="shared" ca="1" si="425"/>
        <v>0</v>
      </c>
      <c r="R906" s="306">
        <f t="shared" ca="1" si="426"/>
        <v>0</v>
      </c>
      <c r="S906" s="307">
        <f t="shared" ca="1" si="427"/>
        <v>5.083000000000002</v>
      </c>
      <c r="T906" s="304">
        <f t="shared" ca="1" si="407"/>
        <v>49.86423000000002</v>
      </c>
      <c r="U906" s="311">
        <f t="shared" ca="1" si="408"/>
        <v>0</v>
      </c>
      <c r="V906" s="306">
        <f t="shared" ca="1" si="409"/>
        <v>1.2259473360085551</v>
      </c>
      <c r="W906" s="304">
        <f t="shared" ca="1" si="410"/>
        <v>42.956258445516241</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1.3216632258841194</v>
      </c>
      <c r="AH906" s="304">
        <f t="shared" ca="1" si="434"/>
        <v>-8.4509357544938553</v>
      </c>
    </row>
    <row r="907" spans="1:34" x14ac:dyDescent="0.2">
      <c r="A907" s="347">
        <f t="shared" ca="1" si="412"/>
        <v>1E-4</v>
      </c>
      <c r="B907" s="304">
        <f t="shared" ca="1" si="413"/>
        <v>33.552400000001924</v>
      </c>
      <c r="D907" s="306">
        <f t="shared" ca="1" si="414"/>
        <v>-0.73724229559754684</v>
      </c>
      <c r="E907" s="307">
        <f t="shared" ca="1" si="415"/>
        <v>-1.3912533967399021</v>
      </c>
      <c r="F907" s="304">
        <f t="shared" ca="1" si="416"/>
        <v>1.5745196779838149</v>
      </c>
      <c r="G907" s="306">
        <f t="shared" ca="1" si="417"/>
        <v>9.3191449553315469</v>
      </c>
      <c r="H907" s="307">
        <f t="shared" ca="1" si="418"/>
        <v>-106.41853247050598</v>
      </c>
      <c r="I907" s="304">
        <f t="shared" ca="1" si="419"/>
        <v>106.82579518016524</v>
      </c>
      <c r="J907" s="306">
        <f t="shared" ca="1" si="420"/>
        <v>737.71243752511418</v>
      </c>
      <c r="K907" s="307">
        <f t="shared" ca="1" si="421"/>
        <v>-7.7410079348399705</v>
      </c>
      <c r="L907" s="304">
        <f t="shared" ca="1" si="406"/>
        <v>737.75305060914025</v>
      </c>
      <c r="M907" s="306">
        <f t="shared" ca="1" si="422"/>
        <v>-1.4834484554337295</v>
      </c>
      <c r="N907" s="304">
        <f t="shared" ca="1" si="423"/>
        <v>-84.995335621553494</v>
      </c>
      <c r="P907" s="310">
        <f t="shared" ca="1" si="424"/>
        <v>23</v>
      </c>
      <c r="Q907" s="304">
        <f t="shared" ca="1" si="425"/>
        <v>0</v>
      </c>
      <c r="R907" s="306">
        <f t="shared" ca="1" si="426"/>
        <v>0</v>
      </c>
      <c r="S907" s="307">
        <f t="shared" ca="1" si="427"/>
        <v>5.083000000000002</v>
      </c>
      <c r="T907" s="304">
        <f t="shared" ca="1" si="407"/>
        <v>49.86423000000002</v>
      </c>
      <c r="U907" s="311">
        <f t="shared" ca="1" si="408"/>
        <v>0</v>
      </c>
      <c r="V907" s="306">
        <f t="shared" ca="1" si="409"/>
        <v>1.2259486406437556</v>
      </c>
      <c r="W907" s="304">
        <f t="shared" ca="1" si="410"/>
        <v>42.95641044905647</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1.321634006825299</v>
      </c>
      <c r="AH907" s="304">
        <f t="shared" ca="1" si="434"/>
        <v>-8.4509656591611702</v>
      </c>
    </row>
    <row r="908" spans="1:34" x14ac:dyDescent="0.2">
      <c r="A908" s="347">
        <f t="shared" ca="1" si="412"/>
        <v>1E-4</v>
      </c>
      <c r="B908" s="304">
        <f t="shared" ca="1" si="413"/>
        <v>33.552500000001928</v>
      </c>
      <c r="D908" s="306">
        <f t="shared" ca="1" si="414"/>
        <v>-0.73723815993977049</v>
      </c>
      <c r="E908" s="307">
        <f t="shared" ca="1" si="415"/>
        <v>-1.3912230158345729</v>
      </c>
      <c r="F908" s="304">
        <f t="shared" ca="1" si="416"/>
        <v>1.5744908968486362</v>
      </c>
      <c r="G908" s="306">
        <f t="shared" ca="1" si="417"/>
        <v>9.3190712315155526</v>
      </c>
      <c r="H908" s="307">
        <f t="shared" ca="1" si="418"/>
        <v>-106.41867159280757</v>
      </c>
      <c r="I908" s="304">
        <f t="shared" ca="1" si="419"/>
        <v>106.82592734067835</v>
      </c>
      <c r="J908" s="306">
        <f t="shared" ca="1" si="420"/>
        <v>737.71243752511418</v>
      </c>
      <c r="K908" s="307">
        <f t="shared" ca="1" si="421"/>
        <v>-7.7516497950431358</v>
      </c>
      <c r="L908" s="304">
        <f t="shared" ca="1" si="406"/>
        <v>737.75316234753643</v>
      </c>
      <c r="M908" s="306">
        <f t="shared" ca="1" si="422"/>
        <v>-1.4834492565439428</v>
      </c>
      <c r="N908" s="304">
        <f t="shared" ca="1" si="423"/>
        <v>-84.995381521787635</v>
      </c>
      <c r="P908" s="310">
        <f t="shared" ca="1" si="424"/>
        <v>23</v>
      </c>
      <c r="Q908" s="304">
        <f t="shared" ca="1" si="425"/>
        <v>0</v>
      </c>
      <c r="R908" s="306">
        <f t="shared" ca="1" si="426"/>
        <v>0</v>
      </c>
      <c r="S908" s="307">
        <f t="shared" ca="1" si="427"/>
        <v>5.083000000000002</v>
      </c>
      <c r="T908" s="304">
        <f t="shared" ca="1" si="407"/>
        <v>49.86423000000002</v>
      </c>
      <c r="U908" s="311">
        <f t="shared" ca="1" si="408"/>
        <v>0</v>
      </c>
      <c r="V908" s="306">
        <f t="shared" ca="1" si="409"/>
        <v>1.2259499452820504</v>
      </c>
      <c r="W908" s="304">
        <f t="shared" ca="1" si="410"/>
        <v>42.956562450712987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1.3216047881236808</v>
      </c>
      <c r="AH908" s="304">
        <f t="shared" ca="1" si="434"/>
        <v>-8.450995563457889</v>
      </c>
    </row>
    <row r="909" spans="1:34" x14ac:dyDescent="0.2">
      <c r="A909" s="347">
        <f t="shared" ca="1" si="412"/>
        <v>1E-4</v>
      </c>
      <c r="B909" s="304">
        <f t="shared" ca="1" si="413"/>
        <v>33.552600000001931</v>
      </c>
      <c r="D909" s="306">
        <f t="shared" ca="1" si="414"/>
        <v>-0.73723402427150575</v>
      </c>
      <c r="E909" s="307">
        <f t="shared" ca="1" si="415"/>
        <v>-1.3911926353057762</v>
      </c>
      <c r="F909" s="304">
        <f t="shared" ca="1" si="416"/>
        <v>1.5744621161122263</v>
      </c>
      <c r="G909" s="306">
        <f t="shared" ca="1" si="417"/>
        <v>9.3189975081131262</v>
      </c>
      <c r="H909" s="307">
        <f t="shared" ca="1" si="418"/>
        <v>-106.41881071207111</v>
      </c>
      <c r="I909" s="304">
        <f t="shared" ca="1" si="419"/>
        <v>106.82605949826961</v>
      </c>
      <c r="J909" s="306">
        <f t="shared" ca="1" si="420"/>
        <v>737.71243752511418</v>
      </c>
      <c r="K909" s="307">
        <f t="shared" ca="1" si="421"/>
        <v>-7.7622916691583796</v>
      </c>
      <c r="L909" s="304">
        <f t="shared" ca="1" si="406"/>
        <v>737.75327423956753</v>
      </c>
      <c r="M909" s="306">
        <f t="shared" ca="1" si="422"/>
        <v>-1.4834500576458365</v>
      </c>
      <c r="N909" s="304">
        <f t="shared" ca="1" si="423"/>
        <v>-84.995427421545102</v>
      </c>
      <c r="P909" s="310">
        <f t="shared" ca="1" si="424"/>
        <v>23</v>
      </c>
      <c r="Q909" s="304">
        <f t="shared" ca="1" si="425"/>
        <v>0</v>
      </c>
      <c r="R909" s="306">
        <f t="shared" ca="1" si="426"/>
        <v>0</v>
      </c>
      <c r="S909" s="307">
        <f t="shared" ca="1" si="427"/>
        <v>5.083000000000002</v>
      </c>
      <c r="T909" s="304">
        <f t="shared" ca="1" si="407"/>
        <v>49.86423000000002</v>
      </c>
      <c r="U909" s="311">
        <f t="shared" ca="1" si="408"/>
        <v>0</v>
      </c>
      <c r="V909" s="306">
        <f t="shared" ca="1" si="409"/>
        <v>1.2259512499234397</v>
      </c>
      <c r="W909" s="304">
        <f t="shared" ca="1" si="410"/>
        <v>42.956714450485805</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1.3215755697792595</v>
      </c>
      <c r="AH909" s="304">
        <f t="shared" ca="1" si="434"/>
        <v>-8.4510254673840191</v>
      </c>
    </row>
    <row r="910" spans="1:34" x14ac:dyDescent="0.2">
      <c r="A910" s="347">
        <f t="shared" ca="1" si="412"/>
        <v>1E-4</v>
      </c>
      <c r="B910" s="304">
        <f t="shared" ca="1" si="413"/>
        <v>33.552700000001934</v>
      </c>
      <c r="D910" s="306">
        <f t="shared" ca="1" si="414"/>
        <v>-0.73722988859275029</v>
      </c>
      <c r="E910" s="307">
        <f t="shared" ca="1" si="415"/>
        <v>-1.3911622551535121</v>
      </c>
      <c r="F910" s="304">
        <f t="shared" ca="1" si="416"/>
        <v>1.5744333357745841</v>
      </c>
      <c r="G910" s="306">
        <f t="shared" ca="1" si="417"/>
        <v>9.3189237851242677</v>
      </c>
      <c r="H910" s="307">
        <f t="shared" ca="1" si="418"/>
        <v>-106.41894982829662</v>
      </c>
      <c r="I910" s="304">
        <f t="shared" ca="1" si="419"/>
        <v>106.82619165293906</v>
      </c>
      <c r="J910" s="306">
        <f t="shared" ca="1" si="420"/>
        <v>737.71243752511418</v>
      </c>
      <c r="K910" s="307">
        <f t="shared" ca="1" si="421"/>
        <v>-7.7729335571853984</v>
      </c>
      <c r="L910" s="304">
        <f t="shared" ca="1" si="406"/>
        <v>737.75338628523411</v>
      </c>
      <c r="M910" s="306">
        <f t="shared" ca="1" si="422"/>
        <v>-1.4834508587394104</v>
      </c>
      <c r="N910" s="304">
        <f t="shared" ca="1" si="423"/>
        <v>-84.995473320825894</v>
      </c>
      <c r="P910" s="310">
        <f t="shared" ca="1" si="424"/>
        <v>23</v>
      </c>
      <c r="Q910" s="304">
        <f t="shared" ca="1" si="425"/>
        <v>0</v>
      </c>
      <c r="R910" s="306">
        <f t="shared" ca="1" si="426"/>
        <v>0</v>
      </c>
      <c r="S910" s="307">
        <f t="shared" ca="1" si="427"/>
        <v>5.083000000000002</v>
      </c>
      <c r="T910" s="304">
        <f t="shared" ca="1" si="407"/>
        <v>49.86423000000002</v>
      </c>
      <c r="U910" s="311">
        <f t="shared" ca="1" si="408"/>
        <v>0</v>
      </c>
      <c r="V910" s="306">
        <f t="shared" ca="1" si="409"/>
        <v>1.2259525545679237</v>
      </c>
      <c r="W910" s="304">
        <f t="shared" ca="1" si="410"/>
        <v>42.956866448374925</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1.3215463517920352</v>
      </c>
      <c r="AH910" s="304">
        <f t="shared" ca="1" si="434"/>
        <v>-8.4510553709395602</v>
      </c>
    </row>
    <row r="911" spans="1:34" x14ac:dyDescent="0.2">
      <c r="A911" s="347">
        <f t="shared" ca="1" si="412"/>
        <v>1E-4</v>
      </c>
      <c r="B911" s="304">
        <f t="shared" ca="1" si="413"/>
        <v>33.552800000001938</v>
      </c>
      <c r="D911" s="306">
        <f t="shared" ca="1" si="414"/>
        <v>-0.73722575290350834</v>
      </c>
      <c r="E911" s="307">
        <f t="shared" ca="1" si="415"/>
        <v>-1.3911318753777806</v>
      </c>
      <c r="F911" s="304">
        <f t="shared" ca="1" si="416"/>
        <v>1.574404555835712</v>
      </c>
      <c r="G911" s="306">
        <f t="shared" ca="1" si="417"/>
        <v>9.318850062548977</v>
      </c>
      <c r="H911" s="307">
        <f t="shared" ca="1" si="418"/>
        <v>-106.41908894148416</v>
      </c>
      <c r="I911" s="304">
        <f t="shared" ca="1" si="419"/>
        <v>106.82632380468677</v>
      </c>
      <c r="J911" s="306">
        <f t="shared" ca="1" si="420"/>
        <v>737.71243752511418</v>
      </c>
      <c r="K911" s="307">
        <f t="shared" ca="1" si="421"/>
        <v>-7.7835754591238873</v>
      </c>
      <c r="L911" s="304">
        <f t="shared" ca="1" si="406"/>
        <v>737.75349848453675</v>
      </c>
      <c r="M911" s="306">
        <f t="shared" ca="1" si="422"/>
        <v>-1.483451659824665</v>
      </c>
      <c r="N911" s="304">
        <f t="shared" ca="1" si="423"/>
        <v>-84.995519219630012</v>
      </c>
      <c r="P911" s="310">
        <f t="shared" ca="1" si="424"/>
        <v>23</v>
      </c>
      <c r="Q911" s="304">
        <f t="shared" ca="1" si="425"/>
        <v>0</v>
      </c>
      <c r="R911" s="306">
        <f t="shared" ca="1" si="426"/>
        <v>0</v>
      </c>
      <c r="S911" s="307">
        <f t="shared" ca="1" si="427"/>
        <v>5.083000000000002</v>
      </c>
      <c r="T911" s="304">
        <f t="shared" ca="1" si="407"/>
        <v>49.86423000000002</v>
      </c>
      <c r="U911" s="311">
        <f t="shared" ca="1" si="408"/>
        <v>0</v>
      </c>
      <c r="V911" s="306">
        <f t="shared" ca="1" si="409"/>
        <v>1.2259538592155019</v>
      </c>
      <c r="W911" s="304">
        <f t="shared" ca="1" si="410"/>
        <v>42.957018444380381</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1.3215171341620078</v>
      </c>
      <c r="AH911" s="304">
        <f t="shared" ca="1" si="434"/>
        <v>-8.4510852741245142</v>
      </c>
    </row>
    <row r="912" spans="1:34" x14ac:dyDescent="0.2">
      <c r="A912" s="347">
        <f t="shared" ca="1" si="412"/>
        <v>1E-4</v>
      </c>
      <c r="B912" s="304">
        <f t="shared" ca="1" si="413"/>
        <v>33.552900000001941</v>
      </c>
      <c r="D912" s="306">
        <f t="shared" ca="1" si="414"/>
        <v>-0.73722161720377788</v>
      </c>
      <c r="E912" s="307">
        <f t="shared" ca="1" si="415"/>
        <v>-1.391101495978571</v>
      </c>
      <c r="F912" s="304">
        <f t="shared" ca="1" si="416"/>
        <v>1.5743757762955994</v>
      </c>
      <c r="G912" s="306">
        <f t="shared" ca="1" si="417"/>
        <v>9.3187763403872559</v>
      </c>
      <c r="H912" s="307">
        <f t="shared" ca="1" si="418"/>
        <v>-106.41922805163377</v>
      </c>
      <c r="I912" s="304">
        <f t="shared" ca="1" si="419"/>
        <v>106.82645595351273</v>
      </c>
      <c r="J912" s="306">
        <f t="shared" ca="1" si="420"/>
        <v>737.71243752511418</v>
      </c>
      <c r="K912" s="307">
        <f t="shared" ca="1" si="421"/>
        <v>-7.7942173749735435</v>
      </c>
      <c r="L912" s="304">
        <f t="shared" ca="1" si="406"/>
        <v>737.75361083747589</v>
      </c>
      <c r="M912" s="306">
        <f t="shared" ca="1" si="422"/>
        <v>-1.4834524609016002</v>
      </c>
      <c r="N912" s="304">
        <f t="shared" ca="1" si="423"/>
        <v>-84.995565117957455</v>
      </c>
      <c r="P912" s="310">
        <f t="shared" ca="1" si="424"/>
        <v>23</v>
      </c>
      <c r="Q912" s="304">
        <f t="shared" ca="1" si="425"/>
        <v>0</v>
      </c>
      <c r="R912" s="306">
        <f t="shared" ca="1" si="426"/>
        <v>0</v>
      </c>
      <c r="S912" s="307">
        <f t="shared" ca="1" si="427"/>
        <v>5.083000000000002</v>
      </c>
      <c r="T912" s="304">
        <f t="shared" ca="1" si="407"/>
        <v>49.86423000000002</v>
      </c>
      <c r="U912" s="311">
        <f t="shared" ca="1" si="408"/>
        <v>0</v>
      </c>
      <c r="V912" s="306">
        <f t="shared" ca="1" si="409"/>
        <v>1.2259551638661743</v>
      </c>
      <c r="W912" s="304">
        <f t="shared" ca="1" si="410"/>
        <v>42.957170438502153</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1.3214879168891702</v>
      </c>
      <c r="AH912" s="304">
        <f t="shared" ca="1" si="434"/>
        <v>-8.4511151769388881</v>
      </c>
    </row>
    <row r="913" spans="1:34" x14ac:dyDescent="0.2">
      <c r="A913" s="347">
        <f t="shared" ca="1" si="412"/>
        <v>1E-4</v>
      </c>
      <c r="B913" s="304">
        <f t="shared" ca="1" si="413"/>
        <v>33.553000000001944</v>
      </c>
      <c r="D913" s="306">
        <f t="shared" ca="1" si="414"/>
        <v>-0.73721748149356026</v>
      </c>
      <c r="E913" s="307">
        <f t="shared" ca="1" si="415"/>
        <v>-1.391071116955894</v>
      </c>
      <c r="F913" s="304">
        <f t="shared" ca="1" si="416"/>
        <v>1.5743469971542572</v>
      </c>
      <c r="G913" s="306">
        <f t="shared" ca="1" si="417"/>
        <v>9.3187026186391062</v>
      </c>
      <c r="H913" s="307">
        <f t="shared" ca="1" si="418"/>
        <v>-106.41936715874546</v>
      </c>
      <c r="I913" s="304">
        <f t="shared" ca="1" si="419"/>
        <v>106.82658809941701</v>
      </c>
      <c r="J913" s="306">
        <f t="shared" ca="1" si="420"/>
        <v>737.71243752511418</v>
      </c>
      <c r="K913" s="307">
        <f t="shared" ca="1" si="421"/>
        <v>-7.8048593047340624</v>
      </c>
      <c r="L913" s="304">
        <f t="shared" ca="1" si="406"/>
        <v>737.7537233440521</v>
      </c>
      <c r="M913" s="306">
        <f t="shared" ca="1" si="422"/>
        <v>-1.4834532619702161</v>
      </c>
      <c r="N913" s="304">
        <f t="shared" ca="1" si="423"/>
        <v>-84.995611015808251</v>
      </c>
      <c r="P913" s="310">
        <f t="shared" ca="1" si="424"/>
        <v>23</v>
      </c>
      <c r="Q913" s="304">
        <f t="shared" ca="1" si="425"/>
        <v>0</v>
      </c>
      <c r="R913" s="306">
        <f t="shared" ca="1" si="426"/>
        <v>0</v>
      </c>
      <c r="S913" s="307">
        <f t="shared" ca="1" si="427"/>
        <v>5.083000000000002</v>
      </c>
      <c r="T913" s="304">
        <f t="shared" ca="1" si="407"/>
        <v>49.86423000000002</v>
      </c>
      <c r="U913" s="311">
        <f t="shared" ca="1" si="408"/>
        <v>0</v>
      </c>
      <c r="V913" s="306">
        <f t="shared" ca="1" si="409"/>
        <v>1.2259564685199416</v>
      </c>
      <c r="W913" s="304">
        <f t="shared" ca="1" si="410"/>
        <v>42.957322430740298</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1.3214586999735243</v>
      </c>
      <c r="AH913" s="304">
        <f t="shared" ca="1" si="434"/>
        <v>-8.451145079382675</v>
      </c>
    </row>
    <row r="914" spans="1:34" x14ac:dyDescent="0.2">
      <c r="A914" s="347">
        <f t="shared" ca="1" si="412"/>
        <v>1E-4</v>
      </c>
      <c r="B914" s="304">
        <f t="shared" ca="1" si="413"/>
        <v>33.553100000001947</v>
      </c>
      <c r="D914" s="306">
        <f t="shared" ca="1" si="414"/>
        <v>-0.73721334577285813</v>
      </c>
      <c r="E914" s="307">
        <f t="shared" ca="1" si="415"/>
        <v>-1.3910407383097336</v>
      </c>
      <c r="F914" s="304">
        <f t="shared" ca="1" si="416"/>
        <v>1.574318218411672</v>
      </c>
      <c r="G914" s="306">
        <f t="shared" ca="1" si="417"/>
        <v>9.3186288973045297</v>
      </c>
      <c r="H914" s="307">
        <f t="shared" ca="1" si="418"/>
        <v>-106.41950626281928</v>
      </c>
      <c r="I914" s="304">
        <f t="shared" ca="1" si="419"/>
        <v>106.82672024239962</v>
      </c>
      <c r="J914" s="306">
        <f t="shared" ca="1" si="420"/>
        <v>737.71243752511418</v>
      </c>
      <c r="K914" s="307">
        <f t="shared" ca="1" si="421"/>
        <v>-7.8155012484051403</v>
      </c>
      <c r="L914" s="304">
        <f t="shared" ca="1" si="406"/>
        <v>737.75383600426596</v>
      </c>
      <c r="M914" s="306">
        <f t="shared" ca="1" si="422"/>
        <v>-1.4834540630305126</v>
      </c>
      <c r="N914" s="304">
        <f t="shared" ca="1" si="423"/>
        <v>-84.995656913182373</v>
      </c>
      <c r="P914" s="310">
        <f t="shared" ca="1" si="424"/>
        <v>23</v>
      </c>
      <c r="Q914" s="304">
        <f t="shared" ca="1" si="425"/>
        <v>0</v>
      </c>
      <c r="R914" s="306">
        <f t="shared" ca="1" si="426"/>
        <v>0</v>
      </c>
      <c r="S914" s="307">
        <f t="shared" ca="1" si="427"/>
        <v>5.083000000000002</v>
      </c>
      <c r="T914" s="304">
        <f t="shared" ca="1" si="407"/>
        <v>49.86423000000002</v>
      </c>
      <c r="U914" s="311">
        <f t="shared" ca="1" si="408"/>
        <v>0</v>
      </c>
      <c r="V914" s="306">
        <f t="shared" ca="1" si="409"/>
        <v>1.2259577731768028</v>
      </c>
      <c r="W914" s="304">
        <f t="shared" ca="1" si="410"/>
        <v>42.95747442109478</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1.3214294834150646</v>
      </c>
      <c r="AH914" s="304">
        <f t="shared" ca="1" si="434"/>
        <v>-8.451174981455889</v>
      </c>
    </row>
    <row r="915" spans="1:34" x14ac:dyDescent="0.2">
      <c r="A915" s="347">
        <f t="shared" ca="1" si="412"/>
        <v>1E-4</v>
      </c>
      <c r="B915" s="304">
        <f t="shared" ca="1" si="413"/>
        <v>33.553200000001951</v>
      </c>
      <c r="D915" s="306">
        <f t="shared" ca="1" si="414"/>
        <v>-0.7372092100416725</v>
      </c>
      <c r="E915" s="307">
        <f t="shared" ca="1" si="415"/>
        <v>-1.3910103600400987</v>
      </c>
      <c r="F915" s="304">
        <f t="shared" ca="1" si="416"/>
        <v>1.5742894400678522</v>
      </c>
      <c r="G915" s="306">
        <f t="shared" ca="1" si="417"/>
        <v>9.3185551763835264</v>
      </c>
      <c r="H915" s="307">
        <f t="shared" ca="1" si="418"/>
        <v>-106.41964536385528</v>
      </c>
      <c r="I915" s="304">
        <f t="shared" ca="1" si="419"/>
        <v>106.8268523824606</v>
      </c>
      <c r="J915" s="306">
        <f t="shared" ca="1" si="420"/>
        <v>737.71243752511418</v>
      </c>
      <c r="K915" s="307">
        <f t="shared" ca="1" si="421"/>
        <v>-7.8261432059864742</v>
      </c>
      <c r="L915" s="304">
        <f t="shared" ca="1" si="406"/>
        <v>737.75394881811781</v>
      </c>
      <c r="M915" s="306">
        <f t="shared" ca="1" si="422"/>
        <v>-1.4834548640824903</v>
      </c>
      <c r="N915" s="304">
        <f t="shared" ca="1" si="423"/>
        <v>-84.995702810079862</v>
      </c>
      <c r="P915" s="310">
        <f t="shared" ca="1" si="424"/>
        <v>23</v>
      </c>
      <c r="Q915" s="304">
        <f t="shared" ca="1" si="425"/>
        <v>0</v>
      </c>
      <c r="R915" s="306">
        <f t="shared" ca="1" si="426"/>
        <v>0</v>
      </c>
      <c r="S915" s="307">
        <f t="shared" ca="1" si="427"/>
        <v>5.083000000000002</v>
      </c>
      <c r="T915" s="304">
        <f t="shared" ca="1" si="407"/>
        <v>49.86423000000002</v>
      </c>
      <c r="U915" s="311">
        <f t="shared" ca="1" si="408"/>
        <v>0</v>
      </c>
      <c r="V915" s="306">
        <f t="shared" ca="1" si="409"/>
        <v>1.2259590778367584</v>
      </c>
      <c r="W915" s="304">
        <f t="shared" ca="1" si="410"/>
        <v>42.957626409565627</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1.3214002672137966</v>
      </c>
      <c r="AH915" s="304">
        <f t="shared" ca="1" si="434"/>
        <v>-8.4512048831585211</v>
      </c>
    </row>
    <row r="916" spans="1:34" x14ac:dyDescent="0.2">
      <c r="A916" s="347">
        <f t="shared" ca="1" si="412"/>
        <v>1E-4</v>
      </c>
      <c r="B916" s="304">
        <f t="shared" ca="1" si="413"/>
        <v>33.553300000001954</v>
      </c>
      <c r="D916" s="306">
        <f t="shared" ca="1" si="414"/>
        <v>-0.73720507430000204</v>
      </c>
      <c r="E916" s="307">
        <f t="shared" ca="1" si="415"/>
        <v>-1.3909799821469822</v>
      </c>
      <c r="F916" s="304">
        <f t="shared" ca="1" si="416"/>
        <v>1.5742606621227917</v>
      </c>
      <c r="G916" s="306">
        <f t="shared" ca="1" si="417"/>
        <v>9.3184814558760962</v>
      </c>
      <c r="H916" s="307">
        <f t="shared" ca="1" si="418"/>
        <v>-106.4197844618535</v>
      </c>
      <c r="I916" s="304">
        <f t="shared" ca="1" si="419"/>
        <v>106.82698451960002</v>
      </c>
      <c r="J916" s="306">
        <f t="shared" ca="1" si="420"/>
        <v>737.71243752511418</v>
      </c>
      <c r="K916" s="307">
        <f t="shared" ca="1" si="421"/>
        <v>-7.8367851774777595</v>
      </c>
      <c r="L916" s="304">
        <f t="shared" ca="1" si="406"/>
        <v>737.75406178560854</v>
      </c>
      <c r="M916" s="306">
        <f t="shared" ca="1" si="422"/>
        <v>-1.483455665126149</v>
      </c>
      <c r="N916" s="304">
        <f t="shared" ca="1" si="423"/>
        <v>-84.99574870650072</v>
      </c>
      <c r="P916" s="310">
        <f t="shared" ca="1" si="424"/>
        <v>23</v>
      </c>
      <c r="Q916" s="304">
        <f t="shared" ca="1" si="425"/>
        <v>0</v>
      </c>
      <c r="R916" s="306">
        <f t="shared" ca="1" si="426"/>
        <v>0</v>
      </c>
      <c r="S916" s="307">
        <f t="shared" ca="1" si="427"/>
        <v>5.083000000000002</v>
      </c>
      <c r="T916" s="304">
        <f t="shared" ca="1" si="407"/>
        <v>49.86423000000002</v>
      </c>
      <c r="U916" s="311">
        <f t="shared" ca="1" si="408"/>
        <v>0</v>
      </c>
      <c r="V916" s="306">
        <f t="shared" ca="1" si="409"/>
        <v>1.225960382499808</v>
      </c>
      <c r="W916" s="304">
        <f t="shared" ca="1" si="410"/>
        <v>42.957778396152875</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1.321371051369713</v>
      </c>
      <c r="AH916" s="304">
        <f t="shared" ca="1" si="434"/>
        <v>-8.4512347844905786</v>
      </c>
    </row>
    <row r="917" spans="1:34" x14ac:dyDescent="0.2">
      <c r="A917" s="347">
        <f t="shared" ca="1" si="412"/>
        <v>1E-4</v>
      </c>
      <c r="B917" s="304">
        <f t="shared" ca="1" si="413"/>
        <v>33.553400000001957</v>
      </c>
      <c r="D917" s="306">
        <f t="shared" ca="1" si="414"/>
        <v>-0.73720093854784852</v>
      </c>
      <c r="E917" s="307">
        <f t="shared" ca="1" si="415"/>
        <v>-1.3909496046303786</v>
      </c>
      <c r="F917" s="304">
        <f t="shared" ca="1" si="416"/>
        <v>1.5742318845764862</v>
      </c>
      <c r="G917" s="306">
        <f t="shared" ca="1" si="417"/>
        <v>9.318407735782241</v>
      </c>
      <c r="H917" s="307">
        <f t="shared" ca="1" si="418"/>
        <v>-106.41992355681396</v>
      </c>
      <c r="I917" s="304">
        <f t="shared" ca="1" si="419"/>
        <v>106.82711665381788</v>
      </c>
      <c r="J917" s="306">
        <f t="shared" ca="1" si="420"/>
        <v>737.71243752511418</v>
      </c>
      <c r="K917" s="307">
        <f t="shared" ca="1" si="421"/>
        <v>-7.8474271628786925</v>
      </c>
      <c r="L917" s="304">
        <f t="shared" ca="1" si="406"/>
        <v>737.75417490673829</v>
      </c>
      <c r="M917" s="306">
        <f t="shared" ca="1" si="422"/>
        <v>-1.4834564661614889</v>
      </c>
      <c r="N917" s="304">
        <f t="shared" ca="1" si="423"/>
        <v>-84.995794602444931</v>
      </c>
      <c r="P917" s="310">
        <f t="shared" ca="1" si="424"/>
        <v>23</v>
      </c>
      <c r="Q917" s="304">
        <f t="shared" ca="1" si="425"/>
        <v>0</v>
      </c>
      <c r="R917" s="306">
        <f t="shared" ca="1" si="426"/>
        <v>0</v>
      </c>
      <c r="S917" s="307">
        <f t="shared" ca="1" si="427"/>
        <v>5.083000000000002</v>
      </c>
      <c r="T917" s="304">
        <f t="shared" ca="1" si="407"/>
        <v>49.86423000000002</v>
      </c>
      <c r="U917" s="311">
        <f t="shared" ca="1" si="408"/>
        <v>0</v>
      </c>
      <c r="V917" s="306">
        <f t="shared" ca="1" si="409"/>
        <v>1.2259616871659524</v>
      </c>
      <c r="W917" s="304">
        <f t="shared" ca="1" si="410"/>
        <v>42.957930380856553</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1.3213418358828086</v>
      </c>
      <c r="AH917" s="304">
        <f t="shared" ca="1" si="434"/>
        <v>-8.4512646854520668</v>
      </c>
    </row>
    <row r="918" spans="1:34" x14ac:dyDescent="0.2">
      <c r="A918" s="347">
        <f t="shared" ca="1" si="412"/>
        <v>1E-4</v>
      </c>
      <c r="B918" s="304">
        <f t="shared" ca="1" si="413"/>
        <v>33.553500000001961</v>
      </c>
      <c r="D918" s="306">
        <f t="shared" ca="1" si="414"/>
        <v>-0.73719680278521438</v>
      </c>
      <c r="E918" s="307">
        <f t="shared" ca="1" si="415"/>
        <v>-1.3909192274902811</v>
      </c>
      <c r="F918" s="304">
        <f t="shared" ca="1" si="416"/>
        <v>1.5742031074289311</v>
      </c>
      <c r="G918" s="306">
        <f t="shared" ca="1" si="417"/>
        <v>9.3183340161019625</v>
      </c>
      <c r="H918" s="307">
        <f t="shared" ca="1" si="418"/>
        <v>-106.4200626487367</v>
      </c>
      <c r="I918" s="304">
        <f t="shared" ca="1" si="419"/>
        <v>106.82724878511422</v>
      </c>
      <c r="J918" s="306">
        <f t="shared" ca="1" si="420"/>
        <v>737.71243752511418</v>
      </c>
      <c r="K918" s="307">
        <f t="shared" ca="1" si="421"/>
        <v>-7.8580691621889702</v>
      </c>
      <c r="L918" s="304">
        <f t="shared" ca="1" si="406"/>
        <v>737.75428818150772</v>
      </c>
      <c r="M918" s="306">
        <f t="shared" ca="1" si="422"/>
        <v>-1.4834572671885102</v>
      </c>
      <c r="N918" s="304">
        <f t="shared" ca="1" si="423"/>
        <v>-84.995840497912539</v>
      </c>
      <c r="P918" s="310">
        <f t="shared" ca="1" si="424"/>
        <v>23</v>
      </c>
      <c r="Q918" s="304">
        <f t="shared" ca="1" si="425"/>
        <v>0</v>
      </c>
      <c r="R918" s="306">
        <f t="shared" ca="1" si="426"/>
        <v>0</v>
      </c>
      <c r="S918" s="307">
        <f t="shared" ca="1" si="427"/>
        <v>5.083000000000002</v>
      </c>
      <c r="T918" s="304">
        <f t="shared" ca="1" si="407"/>
        <v>49.86423000000002</v>
      </c>
      <c r="U918" s="311">
        <f t="shared" ca="1" si="408"/>
        <v>0</v>
      </c>
      <c r="V918" s="306">
        <f t="shared" ca="1" si="409"/>
        <v>1.2259629918351904</v>
      </c>
      <c r="W918" s="304">
        <f t="shared" ca="1" si="410"/>
        <v>42.958082363676588</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1.3213126207530763</v>
      </c>
      <c r="AH918" s="304">
        <f t="shared" ca="1" si="434"/>
        <v>-8.4512945860429927</v>
      </c>
    </row>
    <row r="919" spans="1:34" x14ac:dyDescent="0.2">
      <c r="A919" s="347">
        <f t="shared" ca="1" si="412"/>
        <v>1E-4</v>
      </c>
      <c r="B919" s="304">
        <f t="shared" ca="1" si="413"/>
        <v>33.553600000001964</v>
      </c>
      <c r="D919" s="306">
        <f t="shared" ca="1" si="414"/>
        <v>-0.73719266701209651</v>
      </c>
      <c r="E919" s="307">
        <f t="shared" ca="1" si="415"/>
        <v>-1.3908888507267037</v>
      </c>
      <c r="F919" s="304">
        <f t="shared" ca="1" si="416"/>
        <v>1.5741743306801372</v>
      </c>
      <c r="G919" s="306">
        <f t="shared" ca="1" si="417"/>
        <v>9.3182602968352608</v>
      </c>
      <c r="H919" s="307">
        <f t="shared" ca="1" si="418"/>
        <v>-106.42020173762178</v>
      </c>
      <c r="I919" s="304">
        <f t="shared" ca="1" si="419"/>
        <v>106.82738091348909</v>
      </c>
      <c r="J919" s="306">
        <f t="shared" ca="1" si="420"/>
        <v>737.71243752511418</v>
      </c>
      <c r="K919" s="307">
        <f t="shared" ca="1" si="421"/>
        <v>-7.8687111754082881</v>
      </c>
      <c r="L919" s="304">
        <f t="shared" ca="1" si="406"/>
        <v>737.75440160991752</v>
      </c>
      <c r="M919" s="306">
        <f t="shared" ca="1" si="422"/>
        <v>-1.4834580682072129</v>
      </c>
      <c r="N919" s="304">
        <f t="shared" ca="1" si="423"/>
        <v>-84.995886392903515</v>
      </c>
      <c r="P919" s="310">
        <f t="shared" ca="1" si="424"/>
        <v>23</v>
      </c>
      <c r="Q919" s="304">
        <f t="shared" ca="1" si="425"/>
        <v>0</v>
      </c>
      <c r="R919" s="306">
        <f t="shared" ca="1" si="426"/>
        <v>0</v>
      </c>
      <c r="S919" s="307">
        <f t="shared" ca="1" si="427"/>
        <v>5.083000000000002</v>
      </c>
      <c r="T919" s="304">
        <f t="shared" ca="1" si="407"/>
        <v>49.86423000000002</v>
      </c>
      <c r="U919" s="311">
        <f t="shared" ca="1" si="408"/>
        <v>0</v>
      </c>
      <c r="V919" s="306">
        <f t="shared" ca="1" si="409"/>
        <v>1.2259642965075228</v>
      </c>
      <c r="W919" s="304">
        <f t="shared" ca="1" si="410"/>
        <v>42.958234344613075</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1.3212834059805321</v>
      </c>
      <c r="AH919" s="304">
        <f t="shared" ca="1" si="434"/>
        <v>-8.4513244862633421</v>
      </c>
    </row>
    <row r="920" spans="1:34" x14ac:dyDescent="0.2">
      <c r="A920" s="347">
        <f t="shared" ca="1" si="412"/>
        <v>1E-4</v>
      </c>
      <c r="B920" s="304">
        <f t="shared" ca="1" si="413"/>
        <v>33.553700000001967</v>
      </c>
      <c r="D920" s="306">
        <f t="shared" ca="1" si="414"/>
        <v>-0.73718853122849959</v>
      </c>
      <c r="E920" s="307">
        <f t="shared" ca="1" si="415"/>
        <v>-1.3908584743396286</v>
      </c>
      <c r="F920" s="304">
        <f t="shared" ca="1" si="416"/>
        <v>1.5741455543300917</v>
      </c>
      <c r="G920" s="306">
        <f t="shared" ca="1" si="417"/>
        <v>9.3181865779821376</v>
      </c>
      <c r="H920" s="307">
        <f t="shared" ca="1" si="418"/>
        <v>-106.42034082346922</v>
      </c>
      <c r="I920" s="304">
        <f t="shared" ca="1" si="419"/>
        <v>106.82751303894253</v>
      </c>
      <c r="J920" s="306">
        <f t="shared" ca="1" si="420"/>
        <v>737.71243752511418</v>
      </c>
      <c r="K920" s="307">
        <f t="shared" ca="1" si="421"/>
        <v>-7.8793532025363424</v>
      </c>
      <c r="L920" s="304">
        <f t="shared" ca="1" si="406"/>
        <v>737.75451519196804</v>
      </c>
      <c r="M920" s="306">
        <f t="shared" ca="1" si="422"/>
        <v>-1.4834588692175972</v>
      </c>
      <c r="N920" s="304">
        <f t="shared" ca="1" si="423"/>
        <v>-84.995932287417872</v>
      </c>
      <c r="P920" s="310">
        <f t="shared" ca="1" si="424"/>
        <v>23</v>
      </c>
      <c r="Q920" s="304">
        <f t="shared" ca="1" si="425"/>
        <v>0</v>
      </c>
      <c r="R920" s="306">
        <f t="shared" ca="1" si="426"/>
        <v>0</v>
      </c>
      <c r="S920" s="307">
        <f t="shared" ca="1" si="427"/>
        <v>5.083000000000002</v>
      </c>
      <c r="T920" s="304">
        <f t="shared" ca="1" si="407"/>
        <v>49.86423000000002</v>
      </c>
      <c r="U920" s="311">
        <f t="shared" ca="1" si="408"/>
        <v>0</v>
      </c>
      <c r="V920" s="306">
        <f t="shared" ca="1" si="409"/>
        <v>1.2259656011829496</v>
      </c>
      <c r="W920" s="304">
        <f t="shared" ca="1" si="410"/>
        <v>42.958386323666005</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1.3212541915651581</v>
      </c>
      <c r="AH920" s="304">
        <f t="shared" ca="1" si="434"/>
        <v>-8.4513543861131328</v>
      </c>
    </row>
    <row r="921" spans="1:34" x14ac:dyDescent="0.2">
      <c r="A921" s="347">
        <f t="shared" ca="1" si="412"/>
        <v>1E-4</v>
      </c>
      <c r="B921" s="304">
        <f t="shared" ca="1" si="413"/>
        <v>33.553800000001971</v>
      </c>
      <c r="D921" s="306">
        <f t="shared" ca="1" si="414"/>
        <v>-0.7371843954344236</v>
      </c>
      <c r="E921" s="307">
        <f t="shared" ca="1" si="415"/>
        <v>-1.390828098329056</v>
      </c>
      <c r="F921" s="304">
        <f t="shared" ca="1" si="416"/>
        <v>1.5741167783787944</v>
      </c>
      <c r="G921" s="306">
        <f t="shared" ca="1" si="417"/>
        <v>9.3181128595425946</v>
      </c>
      <c r="H921" s="307">
        <f t="shared" ca="1" si="418"/>
        <v>-106.42047990627906</v>
      </c>
      <c r="I921" s="304">
        <f t="shared" ca="1" si="419"/>
        <v>106.82764516147455</v>
      </c>
      <c r="J921" s="306">
        <f t="shared" ca="1" si="420"/>
        <v>737.71243752511418</v>
      </c>
      <c r="K921" s="307">
        <f t="shared" ca="1" si="421"/>
        <v>-7.8899952435728302</v>
      </c>
      <c r="L921" s="304">
        <f t="shared" ca="1" si="406"/>
        <v>737.75462892765984</v>
      </c>
      <c r="M921" s="306">
        <f t="shared" ca="1" si="422"/>
        <v>-1.483459670219663</v>
      </c>
      <c r="N921" s="304">
        <f t="shared" ca="1" si="423"/>
        <v>-84.995978181455627</v>
      </c>
      <c r="P921" s="310">
        <f t="shared" ca="1" si="424"/>
        <v>23</v>
      </c>
      <c r="Q921" s="304">
        <f t="shared" ca="1" si="425"/>
        <v>0</v>
      </c>
      <c r="R921" s="306">
        <f t="shared" ca="1" si="426"/>
        <v>0</v>
      </c>
      <c r="S921" s="307">
        <f t="shared" ca="1" si="427"/>
        <v>5.083000000000002</v>
      </c>
      <c r="T921" s="304">
        <f t="shared" ca="1" si="407"/>
        <v>49.86423000000002</v>
      </c>
      <c r="U921" s="311">
        <f t="shared" ca="1" si="408"/>
        <v>0</v>
      </c>
      <c r="V921" s="306">
        <f t="shared" ca="1" si="409"/>
        <v>1.2259669058614699</v>
      </c>
      <c r="W921" s="304">
        <f t="shared" ca="1" si="410"/>
        <v>42.958538300835365</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1.3212249775069544</v>
      </c>
      <c r="AH921" s="304">
        <f t="shared" ca="1" si="434"/>
        <v>-8.4513842855923649</v>
      </c>
    </row>
    <row r="922" spans="1:34" x14ac:dyDescent="0.2">
      <c r="A922" s="347">
        <f t="shared" ca="1" si="412"/>
        <v>1E-4</v>
      </c>
      <c r="B922" s="304">
        <f t="shared" ca="1" si="413"/>
        <v>33.553900000001974</v>
      </c>
      <c r="D922" s="306">
        <f t="shared" ca="1" si="414"/>
        <v>-0.73718025962986955</v>
      </c>
      <c r="E922" s="307">
        <f t="shared" ca="1" si="415"/>
        <v>-1.390797722694991</v>
      </c>
      <c r="F922" s="304">
        <f t="shared" ca="1" si="416"/>
        <v>1.5740880028262507</v>
      </c>
      <c r="G922" s="306">
        <f t="shared" ca="1" si="417"/>
        <v>9.3180391415166319</v>
      </c>
      <c r="H922" s="307">
        <f t="shared" ca="1" si="418"/>
        <v>-106.42061898605132</v>
      </c>
      <c r="I922" s="304">
        <f t="shared" ca="1" si="419"/>
        <v>106.8277772810852</v>
      </c>
      <c r="J922" s="306">
        <f t="shared" ca="1" si="420"/>
        <v>737.71243752511418</v>
      </c>
      <c r="K922" s="307">
        <f t="shared" ca="1" si="421"/>
        <v>-7.9006372985174469</v>
      </c>
      <c r="L922" s="304">
        <f t="shared" ca="1" si="406"/>
        <v>737.75474281699348</v>
      </c>
      <c r="M922" s="306">
        <f t="shared" ca="1" si="422"/>
        <v>-1.4834604712134107</v>
      </c>
      <c r="N922" s="304">
        <f t="shared" ca="1" si="423"/>
        <v>-84.996024075016791</v>
      </c>
      <c r="P922" s="310">
        <f t="shared" ca="1" si="424"/>
        <v>23</v>
      </c>
      <c r="Q922" s="304">
        <f t="shared" ca="1" si="425"/>
        <v>0</v>
      </c>
      <c r="R922" s="306">
        <f t="shared" ca="1" si="426"/>
        <v>0</v>
      </c>
      <c r="S922" s="307">
        <f t="shared" ca="1" si="427"/>
        <v>5.083000000000002</v>
      </c>
      <c r="T922" s="304">
        <f t="shared" ca="1" si="407"/>
        <v>49.86423000000002</v>
      </c>
      <c r="U922" s="311">
        <f t="shared" ca="1" si="408"/>
        <v>0</v>
      </c>
      <c r="V922" s="306">
        <f t="shared" ca="1" si="409"/>
        <v>1.2259682105430849</v>
      </c>
      <c r="W922" s="304">
        <f t="shared" ca="1" si="410"/>
        <v>42.95869027612121</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1.3211957638059264</v>
      </c>
      <c r="AH922" s="304">
        <f t="shared" ca="1" si="434"/>
        <v>-8.4514141847010329</v>
      </c>
    </row>
    <row r="923" spans="1:34" x14ac:dyDescent="0.2">
      <c r="A923" s="347">
        <f t="shared" ca="1" si="412"/>
        <v>1E-4</v>
      </c>
      <c r="B923" s="304">
        <f t="shared" ca="1" si="413"/>
        <v>33.554000000001977</v>
      </c>
      <c r="D923" s="306">
        <f t="shared" ca="1" si="414"/>
        <v>-0.73717612381483677</v>
      </c>
      <c r="E923" s="307">
        <f t="shared" ca="1" si="415"/>
        <v>-1.3907673474374214</v>
      </c>
      <c r="F923" s="304">
        <f t="shared" ca="1" si="416"/>
        <v>1.5740592276724497</v>
      </c>
      <c r="G923" s="306">
        <f t="shared" ca="1" si="417"/>
        <v>9.3179654239042513</v>
      </c>
      <c r="H923" s="307">
        <f t="shared" ca="1" si="418"/>
        <v>-106.42075806278606</v>
      </c>
      <c r="I923" s="304">
        <f t="shared" ca="1" si="419"/>
        <v>106.8279093977745</v>
      </c>
      <c r="J923" s="306">
        <f t="shared" ca="1" si="420"/>
        <v>737.71243752511418</v>
      </c>
      <c r="K923" s="307">
        <f t="shared" ca="1" si="421"/>
        <v>-7.9112793673698887</v>
      </c>
      <c r="L923" s="304">
        <f t="shared" ca="1" si="406"/>
        <v>737.75485685996944</v>
      </c>
      <c r="M923" s="306">
        <f t="shared" ca="1" si="422"/>
        <v>-1.4834612721988403</v>
      </c>
      <c r="N923" s="304">
        <f t="shared" ca="1" si="423"/>
        <v>-84.996069968101352</v>
      </c>
      <c r="P923" s="310">
        <f t="shared" ca="1" si="424"/>
        <v>23</v>
      </c>
      <c r="Q923" s="304">
        <f t="shared" ca="1" si="425"/>
        <v>0</v>
      </c>
      <c r="R923" s="306">
        <f t="shared" ca="1" si="426"/>
        <v>0</v>
      </c>
      <c r="S923" s="307">
        <f t="shared" ca="1" si="427"/>
        <v>5.083000000000002</v>
      </c>
      <c r="T923" s="304">
        <f t="shared" ca="1" si="407"/>
        <v>49.86423000000002</v>
      </c>
      <c r="U923" s="311">
        <f t="shared" ca="1" si="408"/>
        <v>0</v>
      </c>
      <c r="V923" s="306">
        <f t="shared" ca="1" si="409"/>
        <v>1.2259695152277938</v>
      </c>
      <c r="W923" s="304">
        <f t="shared" ca="1" si="410"/>
        <v>42.958842249523506</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1.3211665504620616</v>
      </c>
      <c r="AH923" s="304">
        <f t="shared" ca="1" si="434"/>
        <v>-8.4514440834391493</v>
      </c>
    </row>
    <row r="924" spans="1:34" x14ac:dyDescent="0.2">
      <c r="A924" s="347">
        <f t="shared" ca="1" si="412"/>
        <v>1E-4</v>
      </c>
      <c r="B924" s="304">
        <f t="shared" ca="1" si="413"/>
        <v>33.554100000001981</v>
      </c>
      <c r="D924" s="306">
        <f t="shared" ca="1" si="414"/>
        <v>-0.73717198798932781</v>
      </c>
      <c r="E924" s="307">
        <f t="shared" ca="1" si="415"/>
        <v>-1.3907369725563523</v>
      </c>
      <c r="F924" s="304">
        <f t="shared" ca="1" si="416"/>
        <v>1.574030452917397</v>
      </c>
      <c r="G924" s="306">
        <f t="shared" ca="1" si="417"/>
        <v>9.3178917067054527</v>
      </c>
      <c r="H924" s="307">
        <f t="shared" ca="1" si="418"/>
        <v>-106.42089713648332</v>
      </c>
      <c r="I924" s="304">
        <f t="shared" ca="1" si="419"/>
        <v>106.82804151154252</v>
      </c>
      <c r="J924" s="306">
        <f t="shared" ca="1" si="420"/>
        <v>737.71243752511418</v>
      </c>
      <c r="K924" s="307">
        <f t="shared" ca="1" si="421"/>
        <v>-7.9219214501298518</v>
      </c>
      <c r="L924" s="304">
        <f t="shared" ca="1" si="406"/>
        <v>737.75497105658826</v>
      </c>
      <c r="M924" s="306">
        <f t="shared" ca="1" si="422"/>
        <v>-1.4834620731759518</v>
      </c>
      <c r="N924" s="304">
        <f t="shared" ca="1" si="423"/>
        <v>-84.996115860709324</v>
      </c>
      <c r="P924" s="310">
        <f t="shared" ca="1" si="424"/>
        <v>23</v>
      </c>
      <c r="Q924" s="304">
        <f t="shared" ca="1" si="425"/>
        <v>0</v>
      </c>
      <c r="R924" s="306">
        <f t="shared" ca="1" si="426"/>
        <v>0</v>
      </c>
      <c r="S924" s="307">
        <f t="shared" ca="1" si="427"/>
        <v>5.083000000000002</v>
      </c>
      <c r="T924" s="304">
        <f t="shared" ca="1" si="407"/>
        <v>49.86423000000002</v>
      </c>
      <c r="U924" s="311">
        <f t="shared" ca="1" si="408"/>
        <v>0</v>
      </c>
      <c r="V924" s="306">
        <f t="shared" ca="1" si="409"/>
        <v>1.2259708199155963</v>
      </c>
      <c r="W924" s="304">
        <f t="shared" ca="1" si="410"/>
        <v>42.958994221042296</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1.3211373374753705</v>
      </c>
      <c r="AH924" s="304">
        <f t="shared" ca="1" si="434"/>
        <v>-8.4514739818067071</v>
      </c>
    </row>
    <row r="925" spans="1:34" x14ac:dyDescent="0.2">
      <c r="A925" s="347">
        <f t="shared" ca="1" si="412"/>
        <v>1E-4</v>
      </c>
      <c r="B925" s="304">
        <f t="shared" ca="1" si="413"/>
        <v>33.554200000001984</v>
      </c>
      <c r="D925" s="306">
        <f t="shared" ca="1" si="414"/>
        <v>-0.73716785215334346</v>
      </c>
      <c r="E925" s="307">
        <f t="shared" ca="1" si="415"/>
        <v>-1.3907065980517785</v>
      </c>
      <c r="F925" s="304">
        <f t="shared" ca="1" si="416"/>
        <v>1.5740016785610886</v>
      </c>
      <c r="G925" s="306">
        <f t="shared" ca="1" si="417"/>
        <v>9.317817989920238</v>
      </c>
      <c r="H925" s="307">
        <f t="shared" ca="1" si="418"/>
        <v>-106.42103620714312</v>
      </c>
      <c r="I925" s="304">
        <f t="shared" ca="1" si="419"/>
        <v>106.82817362238927</v>
      </c>
      <c r="J925" s="306">
        <f t="shared" ca="1" si="420"/>
        <v>737.71243752511418</v>
      </c>
      <c r="K925" s="307">
        <f t="shared" ca="1" si="421"/>
        <v>-7.9325635467970335</v>
      </c>
      <c r="L925" s="304">
        <f t="shared" ca="1" si="406"/>
        <v>737.75508540685064</v>
      </c>
      <c r="M925" s="306">
        <f t="shared" ca="1" si="422"/>
        <v>-1.4834628741447455</v>
      </c>
      <c r="N925" s="304">
        <f t="shared" ca="1" si="423"/>
        <v>-84.996161752840734</v>
      </c>
      <c r="P925" s="310">
        <f t="shared" ca="1" si="424"/>
        <v>23</v>
      </c>
      <c r="Q925" s="304">
        <f t="shared" ca="1" si="425"/>
        <v>0</v>
      </c>
      <c r="R925" s="306">
        <f t="shared" ca="1" si="426"/>
        <v>0</v>
      </c>
      <c r="S925" s="307">
        <f t="shared" ca="1" si="427"/>
        <v>5.083000000000002</v>
      </c>
      <c r="T925" s="304">
        <f t="shared" ca="1" si="407"/>
        <v>49.86423000000002</v>
      </c>
      <c r="U925" s="311">
        <f t="shared" ca="1" si="408"/>
        <v>0</v>
      </c>
      <c r="V925" s="306">
        <f t="shared" ca="1" si="409"/>
        <v>1.2259721246064936</v>
      </c>
      <c r="W925" s="304">
        <f t="shared" ca="1" si="410"/>
        <v>42.959146190677608</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1.3211081248458392</v>
      </c>
      <c r="AH925" s="304">
        <f t="shared" ca="1" si="434"/>
        <v>-8.451503879803715</v>
      </c>
    </row>
    <row r="926" spans="1:34" x14ac:dyDescent="0.2">
      <c r="A926" s="347">
        <f t="shared" ca="1" si="412"/>
        <v>1E-4</v>
      </c>
      <c r="B926" s="304">
        <f t="shared" ca="1" si="413"/>
        <v>33.554300000001987</v>
      </c>
      <c r="D926" s="306">
        <f t="shared" ca="1" si="414"/>
        <v>-0.73716371630688349</v>
      </c>
      <c r="E926" s="307">
        <f t="shared" ca="1" si="415"/>
        <v>-1.3906762239236929</v>
      </c>
      <c r="F926" s="304">
        <f t="shared" ca="1" si="416"/>
        <v>1.5739729046035185</v>
      </c>
      <c r="G926" s="306">
        <f t="shared" ca="1" si="417"/>
        <v>9.3177442735486071</v>
      </c>
      <c r="H926" s="307">
        <f t="shared" ca="1" si="418"/>
        <v>-106.42117527476552</v>
      </c>
      <c r="I926" s="304">
        <f t="shared" ca="1" si="419"/>
        <v>106.8283057303148</v>
      </c>
      <c r="J926" s="306">
        <f t="shared" ca="1" si="420"/>
        <v>737.71243752511418</v>
      </c>
      <c r="K926" s="307">
        <f t="shared" ca="1" si="421"/>
        <v>-7.9432056573711289</v>
      </c>
      <c r="L926" s="304">
        <f t="shared" ca="1" si="406"/>
        <v>737.7551999107568</v>
      </c>
      <c r="M926" s="306">
        <f t="shared" ca="1" si="422"/>
        <v>-1.4834636751052215</v>
      </c>
      <c r="N926" s="304">
        <f t="shared" ca="1" si="423"/>
        <v>-84.996207644495556</v>
      </c>
      <c r="P926" s="310">
        <f t="shared" ca="1" si="424"/>
        <v>23</v>
      </c>
      <c r="Q926" s="304">
        <f t="shared" ca="1" si="425"/>
        <v>0</v>
      </c>
      <c r="R926" s="306">
        <f t="shared" ca="1" si="426"/>
        <v>0</v>
      </c>
      <c r="S926" s="307">
        <f t="shared" ca="1" si="427"/>
        <v>5.083000000000002</v>
      </c>
      <c r="T926" s="304">
        <f t="shared" ca="1" si="407"/>
        <v>49.86423000000002</v>
      </c>
      <c r="U926" s="311">
        <f t="shared" ca="1" si="408"/>
        <v>0</v>
      </c>
      <c r="V926" s="306">
        <f t="shared" ca="1" si="409"/>
        <v>1.2259734293004843</v>
      </c>
      <c r="W926" s="304">
        <f t="shared" ca="1" si="410"/>
        <v>42.959298158429405</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1.3210789125734692</v>
      </c>
      <c r="AH926" s="304">
        <f t="shared" ca="1" si="434"/>
        <v>-8.4515337774301766</v>
      </c>
    </row>
    <row r="927" spans="1:34" x14ac:dyDescent="0.2">
      <c r="A927" s="347">
        <f t="shared" ca="1" si="412"/>
        <v>1E-4</v>
      </c>
      <c r="B927" s="304">
        <f t="shared" ca="1" si="413"/>
        <v>33.554400000001991</v>
      </c>
      <c r="D927" s="306">
        <f t="shared" ca="1" si="414"/>
        <v>-0.73715958044994967</v>
      </c>
      <c r="E927" s="307">
        <f t="shared" ca="1" si="415"/>
        <v>-1.3906458501721009</v>
      </c>
      <c r="F927" s="304">
        <f t="shared" ca="1" si="416"/>
        <v>1.5739441310446922</v>
      </c>
      <c r="G927" s="306">
        <f t="shared" ca="1" si="417"/>
        <v>9.3176705575905618</v>
      </c>
      <c r="H927" s="307">
        <f t="shared" ca="1" si="418"/>
        <v>-106.42131433935053</v>
      </c>
      <c r="I927" s="304">
        <f t="shared" ca="1" si="419"/>
        <v>106.82843783531914</v>
      </c>
      <c r="J927" s="306">
        <f t="shared" ca="1" si="420"/>
        <v>737.71243752511418</v>
      </c>
      <c r="K927" s="307">
        <f t="shared" ca="1" si="421"/>
        <v>-7.9538477818518345</v>
      </c>
      <c r="L927" s="304">
        <f t="shared" ca="1" si="406"/>
        <v>737.75531456830754</v>
      </c>
      <c r="M927" s="306">
        <f t="shared" ca="1" si="422"/>
        <v>-1.4834644760573801</v>
      </c>
      <c r="N927" s="304">
        <f t="shared" ca="1" si="423"/>
        <v>-84.996253535673844</v>
      </c>
      <c r="P927" s="310">
        <f t="shared" ca="1" si="424"/>
        <v>23</v>
      </c>
      <c r="Q927" s="304">
        <f t="shared" ca="1" si="425"/>
        <v>0</v>
      </c>
      <c r="R927" s="306">
        <f t="shared" ca="1" si="426"/>
        <v>0</v>
      </c>
      <c r="S927" s="307">
        <f t="shared" ca="1" si="427"/>
        <v>5.083000000000002</v>
      </c>
      <c r="T927" s="304">
        <f t="shared" ca="1" si="407"/>
        <v>49.86423000000002</v>
      </c>
      <c r="U927" s="311">
        <f t="shared" ca="1" si="408"/>
        <v>0</v>
      </c>
      <c r="V927" s="306">
        <f t="shared" ca="1" si="409"/>
        <v>1.2259747339975695</v>
      </c>
      <c r="W927" s="304">
        <f t="shared" ca="1" si="410"/>
        <v>42.959450124297774</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1.3210497006582607</v>
      </c>
      <c r="AH927" s="304">
        <f t="shared" ca="1" si="434"/>
        <v>-8.4515636746860885</v>
      </c>
    </row>
    <row r="928" spans="1:34" x14ac:dyDescent="0.2">
      <c r="A928" s="347">
        <f t="shared" ca="1" si="412"/>
        <v>1E-4</v>
      </c>
      <c r="B928" s="304">
        <f t="shared" ca="1" si="413"/>
        <v>33.554500000001994</v>
      </c>
      <c r="D928" s="306">
        <f t="shared" ca="1" si="414"/>
        <v>-0.73715544458254079</v>
      </c>
      <c r="E928" s="307">
        <f t="shared" ca="1" si="415"/>
        <v>-1.390615476796988</v>
      </c>
      <c r="F928" s="304">
        <f t="shared" ca="1" si="416"/>
        <v>1.5739153578845966</v>
      </c>
      <c r="G928" s="306">
        <f t="shared" ca="1" si="417"/>
        <v>9.3175968420461039</v>
      </c>
      <c r="H928" s="307">
        <f t="shared" ca="1" si="418"/>
        <v>-106.42145340089822</v>
      </c>
      <c r="I928" s="304">
        <f t="shared" ca="1" si="419"/>
        <v>106.82856993740232</v>
      </c>
      <c r="J928" s="306">
        <f t="shared" ca="1" si="420"/>
        <v>737.71243752511418</v>
      </c>
      <c r="K928" s="307">
        <f t="shared" ca="1" si="421"/>
        <v>-7.9644899202388473</v>
      </c>
      <c r="L928" s="304">
        <f t="shared" ca="1" si="406"/>
        <v>737.75542937950308</v>
      </c>
      <c r="M928" s="306">
        <f t="shared" ca="1" si="422"/>
        <v>-1.4834652770012209</v>
      </c>
      <c r="N928" s="304">
        <f t="shared" ca="1" si="423"/>
        <v>-84.996299426375543</v>
      </c>
      <c r="P928" s="310">
        <f t="shared" ca="1" si="424"/>
        <v>23</v>
      </c>
      <c r="Q928" s="304">
        <f t="shared" ca="1" si="425"/>
        <v>0</v>
      </c>
      <c r="R928" s="306">
        <f t="shared" ca="1" si="426"/>
        <v>0</v>
      </c>
      <c r="S928" s="307">
        <f t="shared" ca="1" si="427"/>
        <v>5.083000000000002</v>
      </c>
      <c r="T928" s="304">
        <f t="shared" ca="1" si="407"/>
        <v>49.86423000000002</v>
      </c>
      <c r="U928" s="311">
        <f t="shared" ca="1" si="408"/>
        <v>0</v>
      </c>
      <c r="V928" s="306">
        <f t="shared" ca="1" si="409"/>
        <v>1.2259760386977481</v>
      </c>
      <c r="W928" s="304">
        <f t="shared" ca="1" si="410"/>
        <v>42.959602088282651</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1.3210204891002011</v>
      </c>
      <c r="AH928" s="304">
        <f t="shared" ca="1" si="434"/>
        <v>-8.4515935715714647</v>
      </c>
    </row>
    <row r="929" spans="1:34" x14ac:dyDescent="0.2">
      <c r="A929" s="347">
        <f t="shared" ca="1" si="412"/>
        <v>1E-4</v>
      </c>
      <c r="B929" s="304">
        <f t="shared" ca="1" si="413"/>
        <v>33.554600000001997</v>
      </c>
      <c r="D929" s="306">
        <f t="shared" ca="1" si="414"/>
        <v>-0.7371513087046615</v>
      </c>
      <c r="E929" s="307">
        <f t="shared" ca="1" si="415"/>
        <v>-1.3905851037983634</v>
      </c>
      <c r="F929" s="304">
        <f t="shared" ca="1" si="416"/>
        <v>1.573886585123242</v>
      </c>
      <c r="G929" s="306">
        <f t="shared" ca="1" si="417"/>
        <v>9.3175231269152334</v>
      </c>
      <c r="H929" s="307">
        <f t="shared" ca="1" si="418"/>
        <v>-106.4215924594086</v>
      </c>
      <c r="I929" s="304">
        <f t="shared" ca="1" si="419"/>
        <v>106.82870203656438</v>
      </c>
      <c r="J929" s="306">
        <f t="shared" ca="1" si="420"/>
        <v>737.71243752511418</v>
      </c>
      <c r="K929" s="307">
        <f t="shared" ca="1" si="421"/>
        <v>-7.9751320725318626</v>
      </c>
      <c r="L929" s="304">
        <f t="shared" ca="1" si="406"/>
        <v>737.75554434434434</v>
      </c>
      <c r="M929" s="306">
        <f t="shared" ca="1" si="422"/>
        <v>-1.4834660779367443</v>
      </c>
      <c r="N929" s="304">
        <f t="shared" ca="1" si="423"/>
        <v>-84.996345316600696</v>
      </c>
      <c r="P929" s="310">
        <f t="shared" ca="1" si="424"/>
        <v>23</v>
      </c>
      <c r="Q929" s="304">
        <f t="shared" ca="1" si="425"/>
        <v>0</v>
      </c>
      <c r="R929" s="306">
        <f t="shared" ca="1" si="426"/>
        <v>0</v>
      </c>
      <c r="S929" s="307">
        <f t="shared" ca="1" si="427"/>
        <v>5.083000000000002</v>
      </c>
      <c r="T929" s="304">
        <f t="shared" ca="1" si="407"/>
        <v>49.86423000000002</v>
      </c>
      <c r="U929" s="311">
        <f t="shared" ca="1" si="408"/>
        <v>0</v>
      </c>
      <c r="V929" s="306">
        <f t="shared" ca="1" si="409"/>
        <v>1.2259773434010206</v>
      </c>
      <c r="W929" s="304">
        <f t="shared" ca="1" si="410"/>
        <v>42.959754050384078</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1.3209912778993029</v>
      </c>
      <c r="AH929" s="304">
        <f t="shared" ca="1" si="434"/>
        <v>-8.4516234680862947</v>
      </c>
    </row>
    <row r="930" spans="1:34" x14ac:dyDescent="0.2">
      <c r="A930" s="347">
        <f t="shared" ca="1" si="412"/>
        <v>1E-4</v>
      </c>
      <c r="B930" s="304">
        <f t="shared" ca="1" si="413"/>
        <v>33.554700000002001</v>
      </c>
      <c r="D930" s="306">
        <f t="shared" ca="1" si="414"/>
        <v>-0.73714717281631004</v>
      </c>
      <c r="E930" s="307">
        <f t="shared" ca="1" si="415"/>
        <v>-1.3905547311762234</v>
      </c>
      <c r="F930" s="304">
        <f t="shared" ca="1" si="416"/>
        <v>1.5738578127606249</v>
      </c>
      <c r="G930" s="306">
        <f t="shared" ca="1" si="417"/>
        <v>9.3174494121979521</v>
      </c>
      <c r="H930" s="307">
        <f t="shared" ca="1" si="418"/>
        <v>-106.42173151488171</v>
      </c>
      <c r="I930" s="304">
        <f t="shared" ca="1" si="419"/>
        <v>106.82883413280534</v>
      </c>
      <c r="J930" s="306">
        <f t="shared" ca="1" si="420"/>
        <v>737.71243752511418</v>
      </c>
      <c r="K930" s="307">
        <f t="shared" ca="1" si="421"/>
        <v>-7.9857742387305768</v>
      </c>
      <c r="L930" s="304">
        <f t="shared" ca="1" si="406"/>
        <v>737.75565946283143</v>
      </c>
      <c r="M930" s="306">
        <f t="shared" ca="1" si="422"/>
        <v>-1.4834668788639507</v>
      </c>
      <c r="N930" s="304">
        <f t="shared" ca="1" si="423"/>
        <v>-84.996391206349315</v>
      </c>
      <c r="P930" s="310">
        <f t="shared" ca="1" si="424"/>
        <v>23</v>
      </c>
      <c r="Q930" s="304">
        <f t="shared" ca="1" si="425"/>
        <v>0</v>
      </c>
      <c r="R930" s="306">
        <f t="shared" ca="1" si="426"/>
        <v>0</v>
      </c>
      <c r="S930" s="307">
        <f t="shared" ca="1" si="427"/>
        <v>5.083000000000002</v>
      </c>
      <c r="T930" s="304">
        <f t="shared" ca="1" si="407"/>
        <v>49.86423000000002</v>
      </c>
      <c r="U930" s="311">
        <f t="shared" ca="1" si="408"/>
        <v>0</v>
      </c>
      <c r="V930" s="306">
        <f t="shared" ca="1" si="409"/>
        <v>1.2259786481073869</v>
      </c>
      <c r="W930" s="304">
        <f t="shared" ca="1" si="410"/>
        <v>42.959906010602062</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1.3209620670555591</v>
      </c>
      <c r="AH930" s="304">
        <f t="shared" ca="1" si="434"/>
        <v>-8.4516533642305838</v>
      </c>
    </row>
    <row r="931" spans="1:34" x14ac:dyDescent="0.2">
      <c r="A931" s="347">
        <f t="shared" ca="1" si="412"/>
        <v>1E-4</v>
      </c>
      <c r="B931" s="304">
        <f t="shared" ca="1" si="413"/>
        <v>33.554800000002004</v>
      </c>
      <c r="D931" s="306">
        <f t="shared" ca="1" si="414"/>
        <v>-0.73714303691748684</v>
      </c>
      <c r="E931" s="307">
        <f t="shared" ca="1" si="415"/>
        <v>-1.3905243589305645</v>
      </c>
      <c r="F931" s="304">
        <f t="shared" ca="1" si="416"/>
        <v>1.5738290407967419</v>
      </c>
      <c r="G931" s="306">
        <f t="shared" ca="1" si="417"/>
        <v>9.3173756978942599</v>
      </c>
      <c r="H931" s="307">
        <f t="shared" ca="1" si="418"/>
        <v>-106.42187056731761</v>
      </c>
      <c r="I931" s="304">
        <f t="shared" ca="1" si="419"/>
        <v>106.82896622612527</v>
      </c>
      <c r="J931" s="306">
        <f t="shared" ca="1" si="420"/>
        <v>737.71243752511418</v>
      </c>
      <c r="K931" s="307">
        <f t="shared" ca="1" si="421"/>
        <v>-7.9964164188346869</v>
      </c>
      <c r="L931" s="304">
        <f t="shared" ca="1" si="406"/>
        <v>737.75577473496526</v>
      </c>
      <c r="M931" s="306">
        <f t="shared" ca="1" si="422"/>
        <v>-1.4834676797828397</v>
      </c>
      <c r="N931" s="304">
        <f t="shared" ca="1" si="423"/>
        <v>-84.996437095621388</v>
      </c>
      <c r="P931" s="310">
        <f t="shared" ca="1" si="424"/>
        <v>23</v>
      </c>
      <c r="Q931" s="304">
        <f t="shared" ca="1" si="425"/>
        <v>0</v>
      </c>
      <c r="R931" s="306">
        <f t="shared" ca="1" si="426"/>
        <v>0</v>
      </c>
      <c r="S931" s="307">
        <f t="shared" ca="1" si="427"/>
        <v>5.083000000000002</v>
      </c>
      <c r="T931" s="304">
        <f t="shared" ca="1" si="407"/>
        <v>49.86423000000002</v>
      </c>
      <c r="U931" s="311">
        <f t="shared" ca="1" si="408"/>
        <v>0</v>
      </c>
      <c r="V931" s="306">
        <f t="shared" ca="1" si="409"/>
        <v>1.2259799528168469</v>
      </c>
      <c r="W931" s="304">
        <f t="shared" ca="1" si="410"/>
        <v>42.960057968936624</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1.3209328565689642</v>
      </c>
      <c r="AH931" s="304">
        <f t="shared" ca="1" si="434"/>
        <v>-8.4516832600043372</v>
      </c>
    </row>
    <row r="932" spans="1:34" x14ac:dyDescent="0.2">
      <c r="A932" s="347">
        <f t="shared" ca="1" si="412"/>
        <v>1E-4</v>
      </c>
      <c r="B932" s="304">
        <f t="shared" ca="1" si="413"/>
        <v>33.554900000002007</v>
      </c>
      <c r="D932" s="306">
        <f t="shared" ca="1" si="414"/>
        <v>-0.73713890100819524</v>
      </c>
      <c r="E932" s="307">
        <f t="shared" ca="1" si="415"/>
        <v>-1.3904939870613795</v>
      </c>
      <c r="F932" s="304">
        <f t="shared" ca="1" si="416"/>
        <v>1.5738002692315889</v>
      </c>
      <c r="G932" s="306">
        <f t="shared" ca="1" si="417"/>
        <v>9.3173019840041587</v>
      </c>
      <c r="H932" s="307">
        <f t="shared" ca="1" si="418"/>
        <v>-106.42200961671632</v>
      </c>
      <c r="I932" s="304">
        <f t="shared" ca="1" si="419"/>
        <v>106.82909831652418</v>
      </c>
      <c r="J932" s="306">
        <f t="shared" ca="1" si="420"/>
        <v>737.71243752511418</v>
      </c>
      <c r="K932" s="307">
        <f t="shared" ca="1" si="421"/>
        <v>-8.0070586128438883</v>
      </c>
      <c r="L932" s="304">
        <f t="shared" ca="1" si="406"/>
        <v>737.75589016074616</v>
      </c>
      <c r="M932" s="306">
        <f t="shared" ca="1" si="422"/>
        <v>-1.4834684806934118</v>
      </c>
      <c r="N932" s="304">
        <f t="shared" ca="1" si="423"/>
        <v>-84.996482984416943</v>
      </c>
      <c r="P932" s="310">
        <f t="shared" ca="1" si="424"/>
        <v>23</v>
      </c>
      <c r="Q932" s="304">
        <f t="shared" ca="1" si="425"/>
        <v>0</v>
      </c>
      <c r="R932" s="306">
        <f t="shared" ca="1" si="426"/>
        <v>0</v>
      </c>
      <c r="S932" s="307">
        <f t="shared" ca="1" si="427"/>
        <v>5.083000000000002</v>
      </c>
      <c r="T932" s="304">
        <f t="shared" ca="1" si="407"/>
        <v>49.86423000000002</v>
      </c>
      <c r="U932" s="311">
        <f t="shared" ca="1" si="408"/>
        <v>0</v>
      </c>
      <c r="V932" s="306">
        <f t="shared" ca="1" si="409"/>
        <v>1.2259812575294009</v>
      </c>
      <c r="W932" s="304">
        <f t="shared" ca="1" si="410"/>
        <v>42.960209925387787</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1.3209036464395201</v>
      </c>
      <c r="AH932" s="304">
        <f t="shared" ca="1" si="434"/>
        <v>-8.4517131554075569</v>
      </c>
    </row>
    <row r="933" spans="1:34" x14ac:dyDescent="0.2">
      <c r="A933" s="347">
        <f t="shared" ca="1" si="412"/>
        <v>1E-4</v>
      </c>
      <c r="B933" s="304">
        <f t="shared" ca="1" si="413"/>
        <v>33.555000000002011</v>
      </c>
      <c r="D933" s="306">
        <f t="shared" ca="1" si="414"/>
        <v>-0.73713476508843379</v>
      </c>
      <c r="E933" s="307">
        <f t="shared" ca="1" si="415"/>
        <v>-1.3904636155686685</v>
      </c>
      <c r="F933" s="304">
        <f t="shared" ca="1" si="416"/>
        <v>1.5737714980651651</v>
      </c>
      <c r="G933" s="306">
        <f t="shared" ca="1" si="417"/>
        <v>9.3172282705276501</v>
      </c>
      <c r="H933" s="307">
        <f t="shared" ca="1" si="418"/>
        <v>-106.42214866307788</v>
      </c>
      <c r="I933" s="304">
        <f t="shared" ca="1" si="419"/>
        <v>106.8292304040021</v>
      </c>
      <c r="J933" s="306">
        <f t="shared" ca="1" si="420"/>
        <v>737.71243752511418</v>
      </c>
      <c r="K933" s="307">
        <f t="shared" ca="1" si="421"/>
        <v>-8.0177008207578773</v>
      </c>
      <c r="L933" s="304">
        <f t="shared" ca="1" si="406"/>
        <v>737.75600574017471</v>
      </c>
      <c r="M933" s="306">
        <f t="shared" ca="1" si="422"/>
        <v>-1.4834692815956669</v>
      </c>
      <c r="N933" s="304">
        <f t="shared" ca="1" si="423"/>
        <v>-84.996528872735965</v>
      </c>
      <c r="P933" s="310">
        <f t="shared" ca="1" si="424"/>
        <v>23</v>
      </c>
      <c r="Q933" s="304">
        <f t="shared" ca="1" si="425"/>
        <v>0</v>
      </c>
      <c r="R933" s="306">
        <f t="shared" ca="1" si="426"/>
        <v>0</v>
      </c>
      <c r="S933" s="307">
        <f t="shared" ca="1" si="427"/>
        <v>5.083000000000002</v>
      </c>
      <c r="T933" s="304">
        <f t="shared" ca="1" si="407"/>
        <v>49.86423000000002</v>
      </c>
      <c r="U933" s="311">
        <f t="shared" ca="1" si="408"/>
        <v>0</v>
      </c>
      <c r="V933" s="306">
        <f t="shared" ca="1" si="409"/>
        <v>1.2259825622450489</v>
      </c>
      <c r="W933" s="304">
        <f t="shared" ca="1" si="410"/>
        <v>42.960361879955549</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1.3208744366672232</v>
      </c>
      <c r="AH933" s="304">
        <f t="shared" ca="1" si="434"/>
        <v>-8.4517430504402462</v>
      </c>
    </row>
    <row r="934" spans="1:34" x14ac:dyDescent="0.2">
      <c r="A934" s="347">
        <f t="shared" ca="1" si="412"/>
        <v>1E-4</v>
      </c>
      <c r="B934" s="304">
        <f t="shared" ca="1" si="413"/>
        <v>33.555100000002014</v>
      </c>
      <c r="D934" s="306">
        <f t="shared" ca="1" si="414"/>
        <v>-0.73713062915820415</v>
      </c>
      <c r="E934" s="307">
        <f t="shared" ca="1" si="415"/>
        <v>-1.3904332444524297</v>
      </c>
      <c r="F934" s="304">
        <f t="shared" ca="1" si="416"/>
        <v>1.5737427272974702</v>
      </c>
      <c r="G934" s="306">
        <f t="shared" ca="1" si="417"/>
        <v>9.3171545574647343</v>
      </c>
      <c r="H934" s="307">
        <f t="shared" ca="1" si="418"/>
        <v>-106.42228770640232</v>
      </c>
      <c r="I934" s="304">
        <f t="shared" ca="1" si="419"/>
        <v>106.82936248855908</v>
      </c>
      <c r="J934" s="306">
        <f t="shared" ca="1" si="420"/>
        <v>737.71243752511418</v>
      </c>
      <c r="K934" s="307">
        <f t="shared" ca="1" si="421"/>
        <v>-8.0283430425763509</v>
      </c>
      <c r="L934" s="304">
        <f t="shared" ca="1" si="406"/>
        <v>737.75612147325126</v>
      </c>
      <c r="M934" s="306">
        <f t="shared" ca="1" si="422"/>
        <v>-1.4834700824896052</v>
      </c>
      <c r="N934" s="304">
        <f t="shared" ca="1" si="423"/>
        <v>-84.996574760578468</v>
      </c>
      <c r="P934" s="310">
        <f t="shared" ca="1" si="424"/>
        <v>23</v>
      </c>
      <c r="Q934" s="304">
        <f t="shared" ca="1" si="425"/>
        <v>0</v>
      </c>
      <c r="R934" s="306">
        <f t="shared" ca="1" si="426"/>
        <v>0</v>
      </c>
      <c r="S934" s="307">
        <f t="shared" ca="1" si="427"/>
        <v>5.083000000000002</v>
      </c>
      <c r="T934" s="304">
        <f t="shared" ca="1" si="407"/>
        <v>49.86423000000002</v>
      </c>
      <c r="U934" s="311">
        <f t="shared" ca="1" si="408"/>
        <v>0</v>
      </c>
      <c r="V934" s="306">
        <f t="shared" ca="1" si="409"/>
        <v>1.2259838669637904</v>
      </c>
      <c r="W934" s="304">
        <f t="shared" ca="1" si="410"/>
        <v>42.960513832639919</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1.3208452272520663</v>
      </c>
      <c r="AH934" s="304">
        <f t="shared" ca="1" si="434"/>
        <v>-8.4517729451024071</v>
      </c>
    </row>
    <row r="935" spans="1:34" x14ac:dyDescent="0.2">
      <c r="A935" s="347">
        <f t="shared" ca="1" si="412"/>
        <v>1E-4</v>
      </c>
      <c r="B935" s="304">
        <f t="shared" ca="1" si="413"/>
        <v>33.555200000002017</v>
      </c>
      <c r="D935" s="306">
        <f t="shared" ca="1" si="414"/>
        <v>-0.73712649321750789</v>
      </c>
      <c r="E935" s="307">
        <f t="shared" ca="1" si="415"/>
        <v>-1.3904028737126612</v>
      </c>
      <c r="F935" s="304">
        <f t="shared" ca="1" si="416"/>
        <v>1.5737139569285032</v>
      </c>
      <c r="G935" s="306">
        <f t="shared" ca="1" si="417"/>
        <v>9.317080844815413</v>
      </c>
      <c r="H935" s="307">
        <f t="shared" ca="1" si="418"/>
        <v>-106.42242674668968</v>
      </c>
      <c r="I935" s="304">
        <f t="shared" ca="1" si="419"/>
        <v>106.82949457019515</v>
      </c>
      <c r="J935" s="306">
        <f t="shared" ca="1" si="420"/>
        <v>737.71243752511418</v>
      </c>
      <c r="K935" s="307">
        <f t="shared" ca="1" si="421"/>
        <v>-8.0389852782990054</v>
      </c>
      <c r="L935" s="304">
        <f t="shared" ca="1" si="406"/>
        <v>737.75623735997658</v>
      </c>
      <c r="M935" s="306">
        <f t="shared" ca="1" si="422"/>
        <v>-1.4834708833752268</v>
      </c>
      <c r="N935" s="304">
        <f t="shared" ca="1" si="423"/>
        <v>-84.996620647944454</v>
      </c>
      <c r="P935" s="310">
        <f t="shared" ca="1" si="424"/>
        <v>23</v>
      </c>
      <c r="Q935" s="304">
        <f t="shared" ca="1" si="425"/>
        <v>0</v>
      </c>
      <c r="R935" s="306">
        <f t="shared" ca="1" si="426"/>
        <v>0</v>
      </c>
      <c r="S935" s="307">
        <f t="shared" ca="1" si="427"/>
        <v>5.083000000000002</v>
      </c>
      <c r="T935" s="304">
        <f t="shared" ca="1" si="407"/>
        <v>49.86423000000002</v>
      </c>
      <c r="U935" s="311">
        <f t="shared" ca="1" si="408"/>
        <v>0</v>
      </c>
      <c r="V935" s="306">
        <f t="shared" ca="1" si="409"/>
        <v>1.2259851716856254</v>
      </c>
      <c r="W935" s="304">
        <f t="shared" ca="1" si="410"/>
        <v>42.960665783440902</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1.3208160181940549</v>
      </c>
      <c r="AH935" s="304">
        <f t="shared" ca="1" si="434"/>
        <v>-8.4518028393940394</v>
      </c>
    </row>
    <row r="936" spans="1:34" x14ac:dyDescent="0.2">
      <c r="A936" s="347">
        <f t="shared" ca="1" si="412"/>
        <v>1E-4</v>
      </c>
      <c r="B936" s="304">
        <f t="shared" ca="1" si="413"/>
        <v>33.555300000002021</v>
      </c>
      <c r="D936" s="306">
        <f t="shared" ca="1" si="414"/>
        <v>-0.73712235726634501</v>
      </c>
      <c r="E936" s="307">
        <f t="shared" ca="1" si="415"/>
        <v>-1.3903725033493632</v>
      </c>
      <c r="F936" s="304">
        <f t="shared" ca="1" si="416"/>
        <v>1.5736851869582646</v>
      </c>
      <c r="G936" s="306">
        <f t="shared" ca="1" si="417"/>
        <v>9.3170071325796862</v>
      </c>
      <c r="H936" s="307">
        <f t="shared" ca="1" si="418"/>
        <v>-106.42256578394002</v>
      </c>
      <c r="I936" s="304">
        <f t="shared" ca="1" si="419"/>
        <v>106.82962664891038</v>
      </c>
      <c r="J936" s="306">
        <f t="shared" ca="1" si="420"/>
        <v>737.71243752511418</v>
      </c>
      <c r="K936" s="307">
        <f t="shared" ca="1" si="421"/>
        <v>-8.0496275279255372</v>
      </c>
      <c r="L936" s="304">
        <f t="shared" ca="1" si="406"/>
        <v>737.75635340035114</v>
      </c>
      <c r="M936" s="306">
        <f t="shared" ca="1" si="422"/>
        <v>-1.483471684252532</v>
      </c>
      <c r="N936" s="304">
        <f t="shared" ca="1" si="423"/>
        <v>-84.996666534833949</v>
      </c>
      <c r="P936" s="310">
        <f t="shared" ca="1" si="424"/>
        <v>23</v>
      </c>
      <c r="Q936" s="304">
        <f t="shared" ca="1" si="425"/>
        <v>0</v>
      </c>
      <c r="R936" s="306">
        <f t="shared" ca="1" si="426"/>
        <v>0</v>
      </c>
      <c r="S936" s="307">
        <f t="shared" ca="1" si="427"/>
        <v>5.083000000000002</v>
      </c>
      <c r="T936" s="304">
        <f t="shared" ca="1" si="407"/>
        <v>49.86423000000002</v>
      </c>
      <c r="U936" s="311">
        <f t="shared" ca="1" si="408"/>
        <v>0</v>
      </c>
      <c r="V936" s="306">
        <f t="shared" ca="1" si="409"/>
        <v>1.2259864764105544</v>
      </c>
      <c r="W936" s="304">
        <f t="shared" ca="1" si="410"/>
        <v>42.960817732358556</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1.3207868094931872</v>
      </c>
      <c r="AH936" s="304">
        <f t="shared" ca="1" si="434"/>
        <v>-8.4518327333151451</v>
      </c>
    </row>
    <row r="937" spans="1:34" x14ac:dyDescent="0.2">
      <c r="A937" s="347">
        <f t="shared" ca="1" si="412"/>
        <v>1E-4</v>
      </c>
      <c r="B937" s="304">
        <f t="shared" ca="1" si="413"/>
        <v>33.555400000002024</v>
      </c>
      <c r="D937" s="306">
        <f t="shared" ca="1" si="414"/>
        <v>-0.73711822130471638</v>
      </c>
      <c r="E937" s="307">
        <f t="shared" ca="1" si="415"/>
        <v>-1.3903421333625232</v>
      </c>
      <c r="F937" s="304">
        <f t="shared" ca="1" si="416"/>
        <v>1.5736564173867436</v>
      </c>
      <c r="G937" s="306">
        <f t="shared" ca="1" si="417"/>
        <v>9.3169334207575556</v>
      </c>
      <c r="H937" s="307">
        <f t="shared" ca="1" si="418"/>
        <v>-106.42270481815335</v>
      </c>
      <c r="I937" s="304">
        <f t="shared" ca="1" si="419"/>
        <v>106.82975872470473</v>
      </c>
      <c r="J937" s="306">
        <f t="shared" ca="1" si="420"/>
        <v>737.71243752511418</v>
      </c>
      <c r="K937" s="307">
        <f t="shared" ca="1" si="421"/>
        <v>-8.0602697914556423</v>
      </c>
      <c r="L937" s="304">
        <f t="shared" ca="1" si="406"/>
        <v>737.75646959437529</v>
      </c>
      <c r="M937" s="306">
        <f t="shared" ca="1" si="422"/>
        <v>-1.4834724851215206</v>
      </c>
      <c r="N937" s="304">
        <f t="shared" ca="1" si="423"/>
        <v>-84.99671242124694</v>
      </c>
      <c r="P937" s="310">
        <f t="shared" ca="1" si="424"/>
        <v>23</v>
      </c>
      <c r="Q937" s="304">
        <f t="shared" ca="1" si="425"/>
        <v>0</v>
      </c>
      <c r="R937" s="306">
        <f t="shared" ca="1" si="426"/>
        <v>0</v>
      </c>
      <c r="S937" s="307">
        <f t="shared" ca="1" si="427"/>
        <v>5.083000000000002</v>
      </c>
      <c r="T937" s="304">
        <f t="shared" ca="1" si="407"/>
        <v>49.86423000000002</v>
      </c>
      <c r="U937" s="311">
        <f t="shared" ca="1" si="408"/>
        <v>0</v>
      </c>
      <c r="V937" s="306">
        <f t="shared" ca="1" si="409"/>
        <v>1.2259877811385769</v>
      </c>
      <c r="W937" s="304">
        <f t="shared" ca="1" si="410"/>
        <v>42.960969679392832</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1.3207576011494488</v>
      </c>
      <c r="AH937" s="304">
        <f t="shared" ca="1" si="434"/>
        <v>-8.4518626268657364</v>
      </c>
    </row>
    <row r="938" spans="1:34" x14ac:dyDescent="0.2">
      <c r="A938" s="347">
        <f t="shared" ca="1" si="412"/>
        <v>1E-4</v>
      </c>
      <c r="B938" s="304">
        <f t="shared" ca="1" si="413"/>
        <v>33.555500000002027</v>
      </c>
      <c r="D938" s="306">
        <f t="shared" ca="1" si="414"/>
        <v>-0.73711408533262268</v>
      </c>
      <c r="E938" s="307">
        <f t="shared" ca="1" si="415"/>
        <v>-1.39031176375215</v>
      </c>
      <c r="F938" s="304">
        <f t="shared" ca="1" si="416"/>
        <v>1.5736276482139486</v>
      </c>
      <c r="G938" s="306">
        <f t="shared" ca="1" si="417"/>
        <v>9.3168597093490231</v>
      </c>
      <c r="H938" s="307">
        <f t="shared" ca="1" si="418"/>
        <v>-106.42284384932972</v>
      </c>
      <c r="I938" s="304">
        <f t="shared" ca="1" si="419"/>
        <v>106.82989079757833</v>
      </c>
      <c r="J938" s="306">
        <f t="shared" ca="1" si="420"/>
        <v>737.71243752511418</v>
      </c>
      <c r="K938" s="307">
        <f t="shared" ca="1" si="421"/>
        <v>-8.070912068889017</v>
      </c>
      <c r="L938" s="304">
        <f t="shared" ca="1" si="406"/>
        <v>737.75658594204992</v>
      </c>
      <c r="M938" s="306">
        <f t="shared" ca="1" si="422"/>
        <v>-1.4834732859821929</v>
      </c>
      <c r="N938" s="304">
        <f t="shared" ca="1" si="423"/>
        <v>-84.996758307183441</v>
      </c>
      <c r="P938" s="310">
        <f t="shared" ca="1" si="424"/>
        <v>23</v>
      </c>
      <c r="Q938" s="304">
        <f t="shared" ca="1" si="425"/>
        <v>0</v>
      </c>
      <c r="R938" s="306">
        <f t="shared" ca="1" si="426"/>
        <v>0</v>
      </c>
      <c r="S938" s="307">
        <f t="shared" ca="1" si="427"/>
        <v>5.083000000000002</v>
      </c>
      <c r="T938" s="304">
        <f t="shared" ca="1" si="407"/>
        <v>49.86423000000002</v>
      </c>
      <c r="U938" s="311">
        <f t="shared" ca="1" si="408"/>
        <v>0</v>
      </c>
      <c r="V938" s="306">
        <f t="shared" ca="1" si="409"/>
        <v>1.2259890858696929</v>
      </c>
      <c r="W938" s="304">
        <f t="shared" ca="1" si="410"/>
        <v>42.961121624543814</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1.3207283931628524</v>
      </c>
      <c r="AH938" s="304">
        <f t="shared" ca="1" si="434"/>
        <v>-8.4518925200458028</v>
      </c>
    </row>
    <row r="939" spans="1:34" x14ac:dyDescent="0.2">
      <c r="A939" s="347">
        <f t="shared" ca="1" si="412"/>
        <v>1E-4</v>
      </c>
      <c r="B939" s="304">
        <f t="shared" ca="1" si="413"/>
        <v>33.55560000000203</v>
      </c>
      <c r="D939" s="306">
        <f t="shared" ca="1" si="414"/>
        <v>-0.73710994935006713</v>
      </c>
      <c r="E939" s="307">
        <f t="shared" ca="1" si="415"/>
        <v>-1.3902813945182295</v>
      </c>
      <c r="F939" s="304">
        <f t="shared" ca="1" si="416"/>
        <v>1.573598879439869</v>
      </c>
      <c r="G939" s="306">
        <f t="shared" ca="1" si="417"/>
        <v>9.3167859983540886</v>
      </c>
      <c r="H939" s="307">
        <f t="shared" ca="1" si="418"/>
        <v>-106.42298287746918</v>
      </c>
      <c r="I939" s="304">
        <f t="shared" ca="1" si="419"/>
        <v>106.83002286753114</v>
      </c>
      <c r="J939" s="306">
        <f t="shared" ca="1" si="420"/>
        <v>737.71243752511418</v>
      </c>
      <c r="K939" s="307">
        <f t="shared" ca="1" si="421"/>
        <v>-8.0815543602253577</v>
      </c>
      <c r="L939" s="304">
        <f t="shared" ca="1" si="406"/>
        <v>737.75670244337516</v>
      </c>
      <c r="M939" s="306">
        <f t="shared" ca="1" si="422"/>
        <v>-1.4834740868345491</v>
      </c>
      <c r="N939" s="304">
        <f t="shared" ca="1" si="423"/>
        <v>-84.996804192643467</v>
      </c>
      <c r="P939" s="310">
        <f t="shared" ca="1" si="424"/>
        <v>23</v>
      </c>
      <c r="Q939" s="304">
        <f t="shared" ca="1" si="425"/>
        <v>0</v>
      </c>
      <c r="R939" s="306">
        <f t="shared" ca="1" si="426"/>
        <v>0</v>
      </c>
      <c r="S939" s="307">
        <f t="shared" ca="1" si="427"/>
        <v>5.083000000000002</v>
      </c>
      <c r="T939" s="304">
        <f t="shared" ca="1" si="407"/>
        <v>49.86423000000002</v>
      </c>
      <c r="U939" s="311">
        <f t="shared" ca="1" si="408"/>
        <v>0</v>
      </c>
      <c r="V939" s="306">
        <f t="shared" ca="1" si="409"/>
        <v>1.2259903906039029</v>
      </c>
      <c r="W939" s="304">
        <f t="shared" ca="1" si="410"/>
        <v>42.96127356781146</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1.3206991855333818</v>
      </c>
      <c r="AH939" s="304">
        <f t="shared" ca="1" si="434"/>
        <v>-8.4519224128553603</v>
      </c>
    </row>
    <row r="940" spans="1:34" x14ac:dyDescent="0.2">
      <c r="A940" s="347">
        <f t="shared" ca="1" si="412"/>
        <v>1E-4</v>
      </c>
      <c r="B940" s="304">
        <f t="shared" ca="1" si="413"/>
        <v>33.555700000002034</v>
      </c>
      <c r="D940" s="306">
        <f t="shared" ca="1" si="414"/>
        <v>-0.73710581335704672</v>
      </c>
      <c r="E940" s="307">
        <f t="shared" ca="1" si="415"/>
        <v>-1.390251025660767</v>
      </c>
      <c r="F940" s="304">
        <f t="shared" ca="1" si="416"/>
        <v>1.5735701110645079</v>
      </c>
      <c r="G940" s="306">
        <f t="shared" ca="1" si="417"/>
        <v>9.3167122877727522</v>
      </c>
      <c r="H940" s="307">
        <f t="shared" ca="1" si="418"/>
        <v>-106.42312190257175</v>
      </c>
      <c r="I940" s="304">
        <f t="shared" ca="1" si="419"/>
        <v>106.83015493456323</v>
      </c>
      <c r="J940" s="306">
        <f t="shared" ca="1" si="420"/>
        <v>737.71243752511418</v>
      </c>
      <c r="K940" s="307">
        <f t="shared" ca="1" si="421"/>
        <v>-8.0921966654643604</v>
      </c>
      <c r="L940" s="304">
        <f t="shared" ca="1" si="406"/>
        <v>737.75681909835168</v>
      </c>
      <c r="M940" s="306">
        <f t="shared" ca="1" si="422"/>
        <v>-1.483474887678589</v>
      </c>
      <c r="N940" s="304">
        <f t="shared" ca="1" si="423"/>
        <v>-84.996850077627002</v>
      </c>
      <c r="P940" s="310">
        <f t="shared" ca="1" si="424"/>
        <v>23</v>
      </c>
      <c r="Q940" s="304">
        <f t="shared" ca="1" si="425"/>
        <v>0</v>
      </c>
      <c r="R940" s="306">
        <f t="shared" ca="1" si="426"/>
        <v>0</v>
      </c>
      <c r="S940" s="307">
        <f t="shared" ca="1" si="427"/>
        <v>5.083000000000002</v>
      </c>
      <c r="T940" s="304">
        <f t="shared" ca="1" si="407"/>
        <v>49.86423000000002</v>
      </c>
      <c r="U940" s="311">
        <f t="shared" ca="1" si="408"/>
        <v>0</v>
      </c>
      <c r="V940" s="306">
        <f t="shared" ca="1" si="409"/>
        <v>1.225991695341206</v>
      </c>
      <c r="W940" s="304">
        <f t="shared" ca="1" si="410"/>
        <v>42.961425509195784</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1.3206699782610443</v>
      </c>
      <c r="AH940" s="304">
        <f t="shared" ca="1" si="434"/>
        <v>-8.4519523052944017</v>
      </c>
    </row>
    <row r="941" spans="1:34" x14ac:dyDescent="0.2">
      <c r="A941" s="347">
        <f t="shared" ca="1" si="412"/>
        <v>1E-4</v>
      </c>
      <c r="B941" s="304">
        <f t="shared" ca="1" si="413"/>
        <v>33.555800000002037</v>
      </c>
      <c r="D941" s="306">
        <f t="shared" ca="1" si="414"/>
        <v>-0.73710167735356524</v>
      </c>
      <c r="E941" s="307">
        <f t="shared" ca="1" si="415"/>
        <v>-1.3902206571797606</v>
      </c>
      <c r="F941" s="304">
        <f t="shared" ca="1" si="416"/>
        <v>1.573541343087866</v>
      </c>
      <c r="G941" s="306">
        <f t="shared" ca="1" si="417"/>
        <v>9.3166385776050173</v>
      </c>
      <c r="H941" s="307">
        <f t="shared" ca="1" si="418"/>
        <v>-106.42326092463748</v>
      </c>
      <c r="I941" s="304">
        <f t="shared" ca="1" si="419"/>
        <v>106.83028699867462</v>
      </c>
      <c r="J941" s="306">
        <f t="shared" ca="1" si="420"/>
        <v>737.71243752511418</v>
      </c>
      <c r="K941" s="307">
        <f t="shared" ca="1" si="421"/>
        <v>-8.1028389846057216</v>
      </c>
      <c r="L941" s="304">
        <f t="shared" ca="1" si="406"/>
        <v>737.75693590698006</v>
      </c>
      <c r="M941" s="306">
        <f t="shared" ca="1" si="422"/>
        <v>-1.4834756885143132</v>
      </c>
      <c r="N941" s="304">
        <f t="shared" ca="1" si="423"/>
        <v>-84.996895962134076</v>
      </c>
      <c r="P941" s="310">
        <f t="shared" ca="1" si="424"/>
        <v>23</v>
      </c>
      <c r="Q941" s="304">
        <f t="shared" ca="1" si="425"/>
        <v>0</v>
      </c>
      <c r="R941" s="306">
        <f t="shared" ca="1" si="426"/>
        <v>0</v>
      </c>
      <c r="S941" s="307">
        <f t="shared" ca="1" si="427"/>
        <v>5.083000000000002</v>
      </c>
      <c r="T941" s="304">
        <f t="shared" ca="1" si="407"/>
        <v>49.86423000000002</v>
      </c>
      <c r="U941" s="311">
        <f t="shared" ca="1" si="408"/>
        <v>0</v>
      </c>
      <c r="V941" s="306">
        <f t="shared" ca="1" si="409"/>
        <v>1.2259930000816031</v>
      </c>
      <c r="W941" s="304">
        <f t="shared" ca="1" si="410"/>
        <v>42.961577448696836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1.3206407713458379</v>
      </c>
      <c r="AH941" s="304">
        <f t="shared" ca="1" si="434"/>
        <v>-8.4519821973629288</v>
      </c>
    </row>
    <row r="942" spans="1:34" x14ac:dyDescent="0.2">
      <c r="A942" s="347">
        <f t="shared" ca="1" si="412"/>
        <v>1E-4</v>
      </c>
      <c r="B942" s="304">
        <f t="shared" ca="1" si="413"/>
        <v>33.55590000000204</v>
      </c>
      <c r="D942" s="306">
        <f t="shared" ca="1" si="414"/>
        <v>-0.73709754133962169</v>
      </c>
      <c r="E942" s="307">
        <f t="shared" ca="1" si="415"/>
        <v>-1.3901902890751998</v>
      </c>
      <c r="F942" s="304">
        <f t="shared" ca="1" si="416"/>
        <v>1.5735125755099331</v>
      </c>
      <c r="G942" s="306">
        <f t="shared" ca="1" si="417"/>
        <v>9.3165648678508841</v>
      </c>
      <c r="H942" s="307">
        <f t="shared" ca="1" si="418"/>
        <v>-106.42339994366638</v>
      </c>
      <c r="I942" s="304">
        <f t="shared" ca="1" si="419"/>
        <v>106.83041905986535</v>
      </c>
      <c r="J942" s="306">
        <f t="shared" ca="1" si="420"/>
        <v>737.71243752511418</v>
      </c>
      <c r="K942" s="307">
        <f t="shared" ca="1" si="421"/>
        <v>-8.1134813176491374</v>
      </c>
      <c r="L942" s="304">
        <f t="shared" ca="1" si="406"/>
        <v>737.75705286926075</v>
      </c>
      <c r="M942" s="306">
        <f t="shared" ca="1" si="422"/>
        <v>-1.4834764893417214</v>
      </c>
      <c r="N942" s="304">
        <f t="shared" ca="1" si="423"/>
        <v>-84.996941846164688</v>
      </c>
      <c r="P942" s="310">
        <f t="shared" ca="1" si="424"/>
        <v>23</v>
      </c>
      <c r="Q942" s="304">
        <f t="shared" ca="1" si="425"/>
        <v>0</v>
      </c>
      <c r="R942" s="306">
        <f t="shared" ca="1" si="426"/>
        <v>0</v>
      </c>
      <c r="S942" s="307">
        <f t="shared" ca="1" si="427"/>
        <v>5.083000000000002</v>
      </c>
      <c r="T942" s="304">
        <f t="shared" ca="1" si="407"/>
        <v>49.86423000000002</v>
      </c>
      <c r="U942" s="311">
        <f t="shared" ca="1" si="408"/>
        <v>0</v>
      </c>
      <c r="V942" s="306">
        <f t="shared" ca="1" si="409"/>
        <v>1.2259943048250934</v>
      </c>
      <c r="W942" s="304">
        <f t="shared" ca="1" si="410"/>
        <v>42.961729386314573</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1.3206115647877539</v>
      </c>
      <c r="AH942" s="304">
        <f t="shared" ca="1" si="434"/>
        <v>-8.4520120890609522</v>
      </c>
    </row>
    <row r="943" spans="1:34" x14ac:dyDescent="0.2">
      <c r="A943" s="347">
        <f t="shared" ca="1" si="412"/>
        <v>1E-4</v>
      </c>
      <c r="B943" s="304">
        <f t="shared" ca="1" si="413"/>
        <v>33.556000000002044</v>
      </c>
      <c r="D943" s="306">
        <f t="shared" ca="1" si="414"/>
        <v>-0.73709340531521861</v>
      </c>
      <c r="E943" s="307">
        <f t="shared" ca="1" si="415"/>
        <v>-1.3901599213470952</v>
      </c>
      <c r="F943" s="304">
        <f t="shared" ca="1" si="416"/>
        <v>1.5734838083307203</v>
      </c>
      <c r="G943" s="306">
        <f t="shared" ca="1" si="417"/>
        <v>9.3164911585103525</v>
      </c>
      <c r="H943" s="307">
        <f t="shared" ca="1" si="418"/>
        <v>-106.42353895965852</v>
      </c>
      <c r="I943" s="304">
        <f t="shared" ca="1" si="419"/>
        <v>106.83055111813547</v>
      </c>
      <c r="J943" s="306">
        <f t="shared" ca="1" si="420"/>
        <v>737.71243752511418</v>
      </c>
      <c r="K943" s="307">
        <f t="shared" ca="1" si="421"/>
        <v>-8.124123664594304</v>
      </c>
      <c r="L943" s="304">
        <f t="shared" ca="1" si="406"/>
        <v>737.75716998519442</v>
      </c>
      <c r="M943" s="306">
        <f t="shared" ca="1" si="422"/>
        <v>-1.483477290160814</v>
      </c>
      <c r="N943" s="304">
        <f t="shared" ca="1" si="423"/>
        <v>-84.996987729718839</v>
      </c>
      <c r="P943" s="310">
        <f t="shared" ca="1" si="424"/>
        <v>23</v>
      </c>
      <c r="Q943" s="304">
        <f t="shared" ca="1" si="425"/>
        <v>0</v>
      </c>
      <c r="R943" s="306">
        <f t="shared" ca="1" si="426"/>
        <v>0</v>
      </c>
      <c r="S943" s="307">
        <f t="shared" ca="1" si="427"/>
        <v>5.083000000000002</v>
      </c>
      <c r="T943" s="304">
        <f t="shared" ca="1" si="407"/>
        <v>49.86423000000002</v>
      </c>
      <c r="U943" s="311">
        <f t="shared" ca="1" si="408"/>
        <v>0</v>
      </c>
      <c r="V943" s="306">
        <f t="shared" ca="1" si="409"/>
        <v>1.2259956095716771</v>
      </c>
      <c r="W943" s="304">
        <f t="shared" ca="1" si="410"/>
        <v>42.961881322049059</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1.3205823585868011</v>
      </c>
      <c r="AH943" s="304">
        <f t="shared" ca="1" si="434"/>
        <v>-8.4520419803884632</v>
      </c>
    </row>
    <row r="944" spans="1:34" x14ac:dyDescent="0.2">
      <c r="A944" s="347">
        <f t="shared" ca="1" si="412"/>
        <v>1E-4</v>
      </c>
      <c r="B944" s="304">
        <f t="shared" ca="1" si="413"/>
        <v>33.556100000002047</v>
      </c>
      <c r="D944" s="306">
        <f t="shared" ca="1" si="414"/>
        <v>-0.73708926928035501</v>
      </c>
      <c r="E944" s="307">
        <f t="shared" ca="1" si="415"/>
        <v>-1.3901295539954344</v>
      </c>
      <c r="F944" s="304">
        <f t="shared" ca="1" si="416"/>
        <v>1.5734550415502162</v>
      </c>
      <c r="G944" s="306">
        <f t="shared" ca="1" si="417"/>
        <v>9.3164174495834242</v>
      </c>
      <c r="H944" s="307">
        <f t="shared" ca="1" si="418"/>
        <v>-106.42367797261392</v>
      </c>
      <c r="I944" s="304">
        <f t="shared" ca="1" si="419"/>
        <v>106.830683173485</v>
      </c>
      <c r="J944" s="306">
        <f t="shared" ca="1" si="420"/>
        <v>737.71243752511418</v>
      </c>
      <c r="K944" s="307">
        <f t="shared" ca="1" si="421"/>
        <v>-8.1347660254409178</v>
      </c>
      <c r="L944" s="304">
        <f t="shared" ca="1" si="406"/>
        <v>737.75728725478143</v>
      </c>
      <c r="M944" s="306">
        <f t="shared" ca="1" si="422"/>
        <v>-1.4834780909715908</v>
      </c>
      <c r="N944" s="304">
        <f t="shared" ca="1" si="423"/>
        <v>-84.997033612796542</v>
      </c>
      <c r="P944" s="310">
        <f t="shared" ca="1" si="424"/>
        <v>23</v>
      </c>
      <c r="Q944" s="304">
        <f t="shared" ca="1" si="425"/>
        <v>0</v>
      </c>
      <c r="R944" s="306">
        <f t="shared" ca="1" si="426"/>
        <v>0</v>
      </c>
      <c r="S944" s="307">
        <f t="shared" ca="1" si="427"/>
        <v>5.083000000000002</v>
      </c>
      <c r="T944" s="304">
        <f t="shared" ca="1" si="407"/>
        <v>49.86423000000002</v>
      </c>
      <c r="U944" s="311">
        <f t="shared" ca="1" si="408"/>
        <v>0</v>
      </c>
      <c r="V944" s="306">
        <f t="shared" ca="1" si="409"/>
        <v>1.225996914321354</v>
      </c>
      <c r="W944" s="304">
        <f t="shared" ca="1" si="410"/>
        <v>42.962033255900266</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1.320553152742967</v>
      </c>
      <c r="AH944" s="304">
        <f t="shared" ca="1" si="434"/>
        <v>-8.4520718713454741</v>
      </c>
    </row>
    <row r="945" spans="1:34" x14ac:dyDescent="0.2">
      <c r="A945" s="347">
        <f t="shared" ca="1" si="412"/>
        <v>1E-4</v>
      </c>
      <c r="B945" s="304">
        <f t="shared" ca="1" si="413"/>
        <v>33.55620000000205</v>
      </c>
      <c r="D945" s="306">
        <f t="shared" ca="1" si="414"/>
        <v>-0.73708513323503388</v>
      </c>
      <c r="E945" s="307">
        <f t="shared" ca="1" si="415"/>
        <v>-1.3900991870202208</v>
      </c>
      <c r="F945" s="304">
        <f t="shared" ca="1" si="416"/>
        <v>1.5734262751684258</v>
      </c>
      <c r="G945" s="306">
        <f t="shared" ca="1" si="417"/>
        <v>9.3163437410701011</v>
      </c>
      <c r="H945" s="307">
        <f t="shared" ca="1" si="418"/>
        <v>-106.42381698253261</v>
      </c>
      <c r="I945" s="304">
        <f t="shared" ca="1" si="419"/>
        <v>106.83081522591397</v>
      </c>
      <c r="J945" s="306">
        <f t="shared" ca="1" si="420"/>
        <v>737.71243752511418</v>
      </c>
      <c r="K945" s="307">
        <f t="shared" ca="1" si="421"/>
        <v>-8.1454084001886748</v>
      </c>
      <c r="L945" s="304">
        <f t="shared" ca="1" si="406"/>
        <v>737.75740467802234</v>
      </c>
      <c r="M945" s="306">
        <f t="shared" ca="1" si="422"/>
        <v>-1.4834788917740522</v>
      </c>
      <c r="N945" s="304">
        <f t="shared" ca="1" si="423"/>
        <v>-84.997079495397813</v>
      </c>
      <c r="P945" s="310">
        <f t="shared" ca="1" si="424"/>
        <v>23</v>
      </c>
      <c r="Q945" s="304">
        <f t="shared" ca="1" si="425"/>
        <v>0</v>
      </c>
      <c r="R945" s="306">
        <f t="shared" ca="1" si="426"/>
        <v>0</v>
      </c>
      <c r="S945" s="307">
        <f t="shared" ca="1" si="427"/>
        <v>5.083000000000002</v>
      </c>
      <c r="T945" s="304">
        <f t="shared" ca="1" si="407"/>
        <v>49.86423000000002</v>
      </c>
      <c r="U945" s="311">
        <f t="shared" ca="1" si="408"/>
        <v>0</v>
      </c>
      <c r="V945" s="306">
        <f t="shared" ca="1" si="409"/>
        <v>1.2259982190741248</v>
      </c>
      <c r="W945" s="304">
        <f t="shared" ca="1" si="410"/>
        <v>42.962185187868236</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1.3205239472562553</v>
      </c>
      <c r="AH945" s="304">
        <f t="shared" ca="1" si="434"/>
        <v>-8.4521017619319796</v>
      </c>
    </row>
    <row r="946" spans="1:34" x14ac:dyDescent="0.2">
      <c r="A946" s="347">
        <f t="shared" ca="1" si="412"/>
        <v>1E-4</v>
      </c>
      <c r="B946" s="304">
        <f t="shared" ca="1" si="413"/>
        <v>33.556300000002054</v>
      </c>
      <c r="D946" s="306">
        <f t="shared" ca="1" si="414"/>
        <v>-0.73708099717925391</v>
      </c>
      <c r="E946" s="307">
        <f t="shared" ca="1" si="415"/>
        <v>-1.3900688204214457</v>
      </c>
      <c r="F946" s="304">
        <f t="shared" ca="1" si="416"/>
        <v>1.5733975091853403</v>
      </c>
      <c r="G946" s="306">
        <f t="shared" ca="1" si="417"/>
        <v>9.3162700329703831</v>
      </c>
      <c r="H946" s="307">
        <f t="shared" ca="1" si="418"/>
        <v>-106.42395598941465</v>
      </c>
      <c r="I946" s="304">
        <f t="shared" ca="1" si="419"/>
        <v>106.83094727542243</v>
      </c>
      <c r="J946" s="306">
        <f t="shared" ca="1" si="420"/>
        <v>737.71243752511418</v>
      </c>
      <c r="K946" s="307">
        <f t="shared" ca="1" si="421"/>
        <v>-8.1560507888372715</v>
      </c>
      <c r="L946" s="304">
        <f t="shared" ca="1" si="406"/>
        <v>737.75752225491783</v>
      </c>
      <c r="M946" s="306">
        <f t="shared" ca="1" si="422"/>
        <v>-1.4834796925681981</v>
      </c>
      <c r="N946" s="304">
        <f t="shared" ca="1" si="423"/>
        <v>-84.997125377522622</v>
      </c>
      <c r="P946" s="310">
        <f t="shared" ca="1" si="424"/>
        <v>23</v>
      </c>
      <c r="Q946" s="304">
        <f t="shared" ca="1" si="425"/>
        <v>0</v>
      </c>
      <c r="R946" s="306">
        <f t="shared" ca="1" si="426"/>
        <v>0</v>
      </c>
      <c r="S946" s="307">
        <f t="shared" ca="1" si="427"/>
        <v>5.083000000000002</v>
      </c>
      <c r="T946" s="304">
        <f t="shared" ca="1" si="407"/>
        <v>49.86423000000002</v>
      </c>
      <c r="U946" s="311">
        <f t="shared" ca="1" si="408"/>
        <v>0</v>
      </c>
      <c r="V946" s="306">
        <f t="shared" ca="1" si="409"/>
        <v>1.225999523829989</v>
      </c>
      <c r="W946" s="304">
        <f t="shared" ca="1" si="410"/>
        <v>42.962337117952991</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1.3204947421266624</v>
      </c>
      <c r="AH946" s="304">
        <f t="shared" ca="1" si="434"/>
        <v>-8.4521316521479868</v>
      </c>
    </row>
    <row r="947" spans="1:34" x14ac:dyDescent="0.2">
      <c r="A947" s="347">
        <f t="shared" ca="1" si="412"/>
        <v>1E-4</v>
      </c>
      <c r="B947" s="304">
        <f t="shared" ca="1" si="413"/>
        <v>33.556400000002057</v>
      </c>
      <c r="D947" s="306">
        <f t="shared" ca="1" si="414"/>
        <v>-0.73707686111301929</v>
      </c>
      <c r="E947" s="307">
        <f t="shared" ca="1" si="415"/>
        <v>-1.3900384541991073</v>
      </c>
      <c r="F947" s="304">
        <f t="shared" ca="1" si="416"/>
        <v>1.5733687436009605</v>
      </c>
      <c r="G947" s="306">
        <f t="shared" ca="1" si="417"/>
        <v>9.3161963252842721</v>
      </c>
      <c r="H947" s="307">
        <f t="shared" ca="1" si="418"/>
        <v>-106.42409499326007</v>
      </c>
      <c r="I947" s="304">
        <f t="shared" ca="1" si="419"/>
        <v>106.83107932201042</v>
      </c>
      <c r="J947" s="306">
        <f t="shared" ca="1" si="420"/>
        <v>737.71243752511418</v>
      </c>
      <c r="K947" s="307">
        <f t="shared" ca="1" si="421"/>
        <v>-8.1666931913864058</v>
      </c>
      <c r="L947" s="304">
        <f t="shared" ca="1" si="406"/>
        <v>737.75763998546824</v>
      </c>
      <c r="M947" s="306">
        <f t="shared" ca="1" si="422"/>
        <v>-1.4834804933540289</v>
      </c>
      <c r="N947" s="304">
        <f t="shared" ca="1" si="423"/>
        <v>-84.997171259171026</v>
      </c>
      <c r="P947" s="310">
        <f t="shared" ca="1" si="424"/>
        <v>23</v>
      </c>
      <c r="Q947" s="304">
        <f t="shared" ca="1" si="425"/>
        <v>0</v>
      </c>
      <c r="R947" s="306">
        <f t="shared" ca="1" si="426"/>
        <v>0</v>
      </c>
      <c r="S947" s="307">
        <f t="shared" ca="1" si="427"/>
        <v>5.083000000000002</v>
      </c>
      <c r="T947" s="304">
        <f t="shared" ca="1" si="407"/>
        <v>49.86423000000002</v>
      </c>
      <c r="U947" s="311">
        <f t="shared" ca="1" si="408"/>
        <v>0</v>
      </c>
      <c r="V947" s="306">
        <f t="shared" ca="1" si="409"/>
        <v>1.2260008285889459</v>
      </c>
      <c r="W947" s="304">
        <f t="shared" ca="1" si="410"/>
        <v>42.962489046154502</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1.3204655373541794</v>
      </c>
      <c r="AH947" s="304">
        <f t="shared" ca="1" si="434"/>
        <v>-8.4521615419935028</v>
      </c>
    </row>
    <row r="948" spans="1:34" x14ac:dyDescent="0.2">
      <c r="A948" s="347">
        <f t="shared" ca="1" si="412"/>
        <v>1E-4</v>
      </c>
      <c r="B948" s="304">
        <f t="shared" ca="1" si="413"/>
        <v>33.55650000000206</v>
      </c>
      <c r="D948" s="306">
        <f t="shared" ca="1" si="414"/>
        <v>-0.73707272503632704</v>
      </c>
      <c r="E948" s="307">
        <f t="shared" ca="1" si="415"/>
        <v>-1.3900080883532073</v>
      </c>
      <c r="F948" s="304">
        <f t="shared" ca="1" si="416"/>
        <v>1.5733399784152866</v>
      </c>
      <c r="G948" s="306">
        <f t="shared" ca="1" si="417"/>
        <v>9.316122618011768</v>
      </c>
      <c r="H948" s="307">
        <f t="shared" ca="1" si="418"/>
        <v>-106.4242339940689</v>
      </c>
      <c r="I948" s="304">
        <f t="shared" ca="1" si="419"/>
        <v>106.83121136567796</v>
      </c>
      <c r="J948" s="306">
        <f t="shared" ca="1" si="420"/>
        <v>737.71243752511418</v>
      </c>
      <c r="K948" s="307">
        <f t="shared" ca="1" si="421"/>
        <v>-8.1773356078357722</v>
      </c>
      <c r="L948" s="304">
        <f t="shared" ca="1" si="406"/>
        <v>737.75775786967404</v>
      </c>
      <c r="M948" s="306">
        <f t="shared" ca="1" si="422"/>
        <v>-1.4834812941315445</v>
      </c>
      <c r="N948" s="304">
        <f t="shared" ca="1" si="423"/>
        <v>-84.997217140342997</v>
      </c>
      <c r="P948" s="310">
        <f t="shared" ca="1" si="424"/>
        <v>23</v>
      </c>
      <c r="Q948" s="304">
        <f t="shared" ca="1" si="425"/>
        <v>0</v>
      </c>
      <c r="R948" s="306">
        <f t="shared" ca="1" si="426"/>
        <v>0</v>
      </c>
      <c r="S948" s="307">
        <f t="shared" ca="1" si="427"/>
        <v>5.083000000000002</v>
      </c>
      <c r="T948" s="304">
        <f t="shared" ca="1" si="407"/>
        <v>49.86423000000002</v>
      </c>
      <c r="U948" s="311">
        <f t="shared" ca="1" si="408"/>
        <v>0</v>
      </c>
      <c r="V948" s="306">
        <f t="shared" ca="1" si="409"/>
        <v>1.2260021333509969</v>
      </c>
      <c r="W948" s="304">
        <f t="shared" ca="1" si="410"/>
        <v>42.962640972472819</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1.3204363329388151</v>
      </c>
      <c r="AH948" s="304">
        <f t="shared" ca="1" si="434"/>
        <v>-8.4521914314685205</v>
      </c>
    </row>
    <row r="949" spans="1:34" x14ac:dyDescent="0.2">
      <c r="A949" s="347">
        <f t="shared" ca="1" si="412"/>
        <v>1E-4</v>
      </c>
      <c r="B949" s="304">
        <f t="shared" ca="1" si="413"/>
        <v>33.556600000002064</v>
      </c>
      <c r="D949" s="306">
        <f t="shared" ca="1" si="414"/>
        <v>-0.73706858894917981</v>
      </c>
      <c r="E949" s="307">
        <f t="shared" ca="1" si="415"/>
        <v>-1.3899777228837422</v>
      </c>
      <c r="F949" s="304">
        <f t="shared" ca="1" si="416"/>
        <v>1.5733112136283172</v>
      </c>
      <c r="G949" s="306">
        <f t="shared" ca="1" si="417"/>
        <v>9.3160489111528726</v>
      </c>
      <c r="H949" s="307">
        <f t="shared" ca="1" si="418"/>
        <v>-106.42437299184118</v>
      </c>
      <c r="I949" s="304">
        <f t="shared" ca="1" si="419"/>
        <v>106.83134340642509</v>
      </c>
      <c r="J949" s="306">
        <f t="shared" ca="1" si="420"/>
        <v>737.71243752511418</v>
      </c>
      <c r="K949" s="307">
        <f t="shared" ca="1" si="421"/>
        <v>-8.1879780381850669</v>
      </c>
      <c r="L949" s="304">
        <f t="shared" ca="1" si="406"/>
        <v>737.757875907536</v>
      </c>
      <c r="M949" s="306">
        <f t="shared" ca="1" si="422"/>
        <v>-1.483482094900745</v>
      </c>
      <c r="N949" s="304">
        <f t="shared" ca="1" si="423"/>
        <v>-84.997263021038549</v>
      </c>
      <c r="P949" s="310">
        <f t="shared" ca="1" si="424"/>
        <v>23</v>
      </c>
      <c r="Q949" s="304">
        <f t="shared" ca="1" si="425"/>
        <v>0</v>
      </c>
      <c r="R949" s="306">
        <f t="shared" ca="1" si="426"/>
        <v>0</v>
      </c>
      <c r="S949" s="307">
        <f t="shared" ca="1" si="427"/>
        <v>5.083000000000002</v>
      </c>
      <c r="T949" s="304">
        <f t="shared" ca="1" si="407"/>
        <v>49.86423000000002</v>
      </c>
      <c r="U949" s="311">
        <f t="shared" ca="1" si="408"/>
        <v>0</v>
      </c>
      <c r="V949" s="306">
        <f t="shared" ca="1" si="409"/>
        <v>1.2260034381161407</v>
      </c>
      <c r="W949" s="304">
        <f t="shared" ca="1" si="410"/>
        <v>42.962792896907928</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1.3204071288805572</v>
      </c>
      <c r="AH949" s="304">
        <f t="shared" ca="1" si="434"/>
        <v>-8.4522213205730488</v>
      </c>
    </row>
    <row r="950" spans="1:34" x14ac:dyDescent="0.2">
      <c r="A950" s="347">
        <f t="shared" ca="1" si="412"/>
        <v>1E-4</v>
      </c>
      <c r="B950" s="304">
        <f t="shared" ca="1" si="413"/>
        <v>33.556700000002067</v>
      </c>
      <c r="D950" s="306">
        <f t="shared" ca="1" si="414"/>
        <v>-0.73706445285157862</v>
      </c>
      <c r="E950" s="307">
        <f t="shared" ca="1" si="415"/>
        <v>-1.3899473577907102</v>
      </c>
      <c r="F950" s="304">
        <f t="shared" ca="1" si="416"/>
        <v>1.573282449240051</v>
      </c>
      <c r="G950" s="306">
        <f t="shared" ca="1" si="417"/>
        <v>9.3159752047075877</v>
      </c>
      <c r="H950" s="307">
        <f t="shared" ca="1" si="418"/>
        <v>-106.42451198657696</v>
      </c>
      <c r="I950" s="304">
        <f t="shared" ca="1" si="419"/>
        <v>106.83147544425186</v>
      </c>
      <c r="J950" s="306">
        <f t="shared" ca="1" si="420"/>
        <v>737.71243752511418</v>
      </c>
      <c r="K950" s="307">
        <f t="shared" ca="1" si="421"/>
        <v>-8.1986204824339879</v>
      </c>
      <c r="L950" s="304">
        <f t="shared" ca="1" si="406"/>
        <v>737.75799409905437</v>
      </c>
      <c r="M950" s="306">
        <f t="shared" ca="1" si="422"/>
        <v>-1.4834828956616306</v>
      </c>
      <c r="N950" s="304">
        <f t="shared" ca="1" si="423"/>
        <v>-84.997308901257696</v>
      </c>
      <c r="P950" s="310">
        <f t="shared" ca="1" si="424"/>
        <v>23</v>
      </c>
      <c r="Q950" s="304">
        <f t="shared" ca="1" si="425"/>
        <v>0</v>
      </c>
      <c r="R950" s="306">
        <f t="shared" ca="1" si="426"/>
        <v>0</v>
      </c>
      <c r="S950" s="307">
        <f t="shared" ca="1" si="427"/>
        <v>5.083000000000002</v>
      </c>
      <c r="T950" s="304">
        <f t="shared" ca="1" si="407"/>
        <v>49.86423000000002</v>
      </c>
      <c r="U950" s="311">
        <f t="shared" ca="1" si="408"/>
        <v>0</v>
      </c>
      <c r="V950" s="306">
        <f t="shared" ca="1" si="409"/>
        <v>1.2260047428843779</v>
      </c>
      <c r="W950" s="304">
        <f t="shared" ca="1" si="410"/>
        <v>42.962944819459878</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1.3203779251794145</v>
      </c>
      <c r="AH950" s="304">
        <f t="shared" ca="1" si="434"/>
        <v>-8.4522512093070841</v>
      </c>
    </row>
    <row r="951" spans="1:34" x14ac:dyDescent="0.2">
      <c r="A951" s="347">
        <f t="shared" ca="1" si="412"/>
        <v>1E-4</v>
      </c>
      <c r="B951" s="304">
        <f t="shared" ca="1" si="413"/>
        <v>33.55680000000207</v>
      </c>
      <c r="D951" s="306">
        <f t="shared" ca="1" si="414"/>
        <v>-0.73706031674352479</v>
      </c>
      <c r="E951" s="307">
        <f t="shared" ca="1" si="415"/>
        <v>-1.3899169930741007</v>
      </c>
      <c r="F951" s="304">
        <f t="shared" ca="1" si="416"/>
        <v>1.5732536852504795</v>
      </c>
      <c r="G951" s="306">
        <f t="shared" ca="1" si="417"/>
        <v>9.3159014986759132</v>
      </c>
      <c r="H951" s="307">
        <f t="shared" ca="1" si="418"/>
        <v>-106.42465097827626</v>
      </c>
      <c r="I951" s="304">
        <f t="shared" ca="1" si="419"/>
        <v>106.83160747915829</v>
      </c>
      <c r="J951" s="306">
        <f t="shared" ca="1" si="420"/>
        <v>737.71243752511418</v>
      </c>
      <c r="K951" s="307">
        <f t="shared" ca="1" si="421"/>
        <v>-8.2092629405822297</v>
      </c>
      <c r="L951" s="304">
        <f t="shared" ca="1" si="406"/>
        <v>737.75811244422994</v>
      </c>
      <c r="M951" s="306">
        <f t="shared" ca="1" si="422"/>
        <v>-1.4834836964142015</v>
      </c>
      <c r="N951" s="304">
        <f t="shared" ca="1" si="423"/>
        <v>-84.997354781000439</v>
      </c>
      <c r="P951" s="310">
        <f t="shared" ca="1" si="424"/>
        <v>23</v>
      </c>
      <c r="Q951" s="304">
        <f t="shared" ca="1" si="425"/>
        <v>0</v>
      </c>
      <c r="R951" s="306">
        <f t="shared" ca="1" si="426"/>
        <v>0</v>
      </c>
      <c r="S951" s="307">
        <f t="shared" ca="1" si="427"/>
        <v>5.083000000000002</v>
      </c>
      <c r="T951" s="304">
        <f t="shared" ca="1" si="407"/>
        <v>49.86423000000002</v>
      </c>
      <c r="U951" s="311">
        <f t="shared" ca="1" si="408"/>
        <v>0</v>
      </c>
      <c r="V951" s="306">
        <f t="shared" ca="1" si="409"/>
        <v>1.2260060476557082</v>
      </c>
      <c r="W951" s="304">
        <f t="shared" ca="1" si="410"/>
        <v>42.963096740128641</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1.3203487218353711</v>
      </c>
      <c r="AH951" s="304">
        <f t="shared" ca="1" si="434"/>
        <v>-8.4522810976706388</v>
      </c>
    </row>
    <row r="952" spans="1:34" x14ac:dyDescent="0.2">
      <c r="A952" s="347">
        <f t="shared" ca="1" si="412"/>
        <v>1E-4</v>
      </c>
      <c r="B952" s="304">
        <f t="shared" ca="1" si="413"/>
        <v>33.556900000002074</v>
      </c>
      <c r="D952" s="306">
        <f t="shared" ca="1" si="414"/>
        <v>-0.73705618062501721</v>
      </c>
      <c r="E952" s="307">
        <f t="shared" ca="1" si="415"/>
        <v>-1.3898866287339189</v>
      </c>
      <c r="F952" s="304">
        <f t="shared" ca="1" si="416"/>
        <v>1.573224921659607</v>
      </c>
      <c r="G952" s="306">
        <f t="shared" ca="1" si="417"/>
        <v>9.315827793057851</v>
      </c>
      <c r="H952" s="307">
        <f t="shared" ca="1" si="418"/>
        <v>-106.42478996693913</v>
      </c>
      <c r="I952" s="304">
        <f t="shared" ca="1" si="419"/>
        <v>106.83173951114442</v>
      </c>
      <c r="J952" s="306">
        <f t="shared" ca="1" si="420"/>
        <v>737.71243752511418</v>
      </c>
      <c r="K952" s="307">
        <f t="shared" ca="1" si="421"/>
        <v>-8.2199054126294904</v>
      </c>
      <c r="L952" s="304">
        <f t="shared" ca="1" si="406"/>
        <v>737.75823094306315</v>
      </c>
      <c r="M952" s="306">
        <f t="shared" ca="1" si="422"/>
        <v>-1.4834844971584578</v>
      </c>
      <c r="N952" s="304">
        <f t="shared" ca="1" si="423"/>
        <v>-84.997400660266791</v>
      </c>
      <c r="P952" s="310">
        <f t="shared" ca="1" si="424"/>
        <v>23</v>
      </c>
      <c r="Q952" s="304">
        <f t="shared" ca="1" si="425"/>
        <v>0</v>
      </c>
      <c r="R952" s="306">
        <f t="shared" ca="1" si="426"/>
        <v>0</v>
      </c>
      <c r="S952" s="307">
        <f t="shared" ca="1" si="427"/>
        <v>5.083000000000002</v>
      </c>
      <c r="T952" s="304">
        <f t="shared" ca="1" si="407"/>
        <v>49.86423000000002</v>
      </c>
      <c r="U952" s="311">
        <f t="shared" ca="1" si="408"/>
        <v>0</v>
      </c>
      <c r="V952" s="306">
        <f t="shared" ca="1" si="409"/>
        <v>1.2260073524301316</v>
      </c>
      <c r="W952" s="304">
        <f t="shared" ca="1" si="410"/>
        <v>42.963248658914246</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1.3203195188484376</v>
      </c>
      <c r="AH952" s="304">
        <f t="shared" ca="1" si="434"/>
        <v>-8.4523109856637078</v>
      </c>
    </row>
    <row r="953" spans="1:34" x14ac:dyDescent="0.2">
      <c r="A953" s="347">
        <f t="shared" ca="1" si="412"/>
        <v>1E-4</v>
      </c>
      <c r="B953" s="304">
        <f t="shared" ca="1" si="413"/>
        <v>33.557000000002077</v>
      </c>
      <c r="D953" s="306">
        <f t="shared" ca="1" si="414"/>
        <v>-0.73705204449605788</v>
      </c>
      <c r="E953" s="307">
        <f t="shared" ca="1" si="415"/>
        <v>-1.3898562647701631</v>
      </c>
      <c r="F953" s="304">
        <f t="shared" ca="1" si="416"/>
        <v>1.573196158467433</v>
      </c>
      <c r="G953" s="306">
        <f t="shared" ca="1" si="417"/>
        <v>9.3157540878534011</v>
      </c>
      <c r="H953" s="307">
        <f t="shared" ca="1" si="418"/>
        <v>-106.42492895256561</v>
      </c>
      <c r="I953" s="304">
        <f t="shared" ca="1" si="419"/>
        <v>106.8318715402103</v>
      </c>
      <c r="J953" s="306">
        <f t="shared" ca="1" si="420"/>
        <v>737.71243752511418</v>
      </c>
      <c r="K953" s="307">
        <f t="shared" ca="1" si="421"/>
        <v>-8.2305478985754661</v>
      </c>
      <c r="L953" s="304">
        <f t="shared" ca="1" si="406"/>
        <v>737.75834959555436</v>
      </c>
      <c r="M953" s="306">
        <f t="shared" ca="1" si="422"/>
        <v>-1.4834852978943993</v>
      </c>
      <c r="N953" s="304">
        <f t="shared" ca="1" si="423"/>
        <v>-84.997446539056753</v>
      </c>
      <c r="P953" s="310">
        <f t="shared" ca="1" si="424"/>
        <v>23</v>
      </c>
      <c r="Q953" s="304">
        <f t="shared" ca="1" si="425"/>
        <v>0</v>
      </c>
      <c r="R953" s="306">
        <f t="shared" ca="1" si="426"/>
        <v>0</v>
      </c>
      <c r="S953" s="307">
        <f t="shared" ca="1" si="427"/>
        <v>5.083000000000002</v>
      </c>
      <c r="T953" s="304">
        <f t="shared" ca="1" si="407"/>
        <v>49.86423000000002</v>
      </c>
      <c r="U953" s="311">
        <f t="shared" ca="1" si="408"/>
        <v>0</v>
      </c>
      <c r="V953" s="306">
        <f t="shared" ca="1" si="409"/>
        <v>1.2260086572076487</v>
      </c>
      <c r="W953" s="304">
        <f t="shared" ca="1" si="410"/>
        <v>42.963400575816728</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1.3202903162186068</v>
      </c>
      <c r="AH953" s="304">
        <f t="shared" ca="1" si="434"/>
        <v>-8.4523408732862926</v>
      </c>
    </row>
    <row r="954" spans="1:34" x14ac:dyDescent="0.2">
      <c r="A954" s="347">
        <f t="shared" ca="1" si="412"/>
        <v>1E-4</v>
      </c>
      <c r="B954" s="304">
        <f t="shared" ca="1" si="413"/>
        <v>33.55710000000208</v>
      </c>
      <c r="D954" s="306">
        <f t="shared" ca="1" si="414"/>
        <v>-0.73704790835664935</v>
      </c>
      <c r="E954" s="307">
        <f t="shared" ca="1" si="415"/>
        <v>-1.3898259011828245</v>
      </c>
      <c r="F954" s="304">
        <f t="shared" ca="1" si="416"/>
        <v>1.5731673956739511</v>
      </c>
      <c r="G954" s="306">
        <f t="shared" ca="1" si="417"/>
        <v>9.3156803830625652</v>
      </c>
      <c r="H954" s="307">
        <f t="shared" ca="1" si="418"/>
        <v>-106.42506793515572</v>
      </c>
      <c r="I954" s="304">
        <f t="shared" ca="1" si="419"/>
        <v>106.83200356635594</v>
      </c>
      <c r="J954" s="306">
        <f t="shared" ca="1" si="420"/>
        <v>737.71243752511418</v>
      </c>
      <c r="K954" s="307">
        <f t="shared" ca="1" si="421"/>
        <v>-8.2411903984198513</v>
      </c>
      <c r="L954" s="304">
        <f t="shared" ca="1" si="406"/>
        <v>737.75846840170425</v>
      </c>
      <c r="M954" s="306">
        <f t="shared" ca="1" si="422"/>
        <v>-1.4834860986220266</v>
      </c>
      <c r="N954" s="304">
        <f t="shared" ca="1" si="423"/>
        <v>-84.997492417370339</v>
      </c>
      <c r="P954" s="310">
        <f t="shared" ca="1" si="424"/>
        <v>23</v>
      </c>
      <c r="Q954" s="304">
        <f t="shared" ca="1" si="425"/>
        <v>0</v>
      </c>
      <c r="R954" s="306">
        <f t="shared" ca="1" si="426"/>
        <v>0</v>
      </c>
      <c r="S954" s="307">
        <f t="shared" ca="1" si="427"/>
        <v>5.083000000000002</v>
      </c>
      <c r="T954" s="304">
        <f t="shared" ca="1" si="407"/>
        <v>49.86423000000002</v>
      </c>
      <c r="U954" s="311">
        <f t="shared" ca="1" si="408"/>
        <v>0</v>
      </c>
      <c r="V954" s="306">
        <f t="shared" ca="1" si="409"/>
        <v>1.2260099619882587</v>
      </c>
      <c r="W954" s="304">
        <f t="shared" ca="1" si="410"/>
        <v>42.963552490836065</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1.3202611139458718</v>
      </c>
      <c r="AH954" s="304">
        <f t="shared" ca="1" si="434"/>
        <v>-8.452370760538404</v>
      </c>
    </row>
    <row r="955" spans="1:34" x14ac:dyDescent="0.2">
      <c r="A955" s="347">
        <f t="shared" ca="1" si="412"/>
        <v>1E-4</v>
      </c>
      <c r="B955" s="304">
        <f t="shared" ca="1" si="413"/>
        <v>33.557200000002084</v>
      </c>
      <c r="D955" s="306">
        <f t="shared" ca="1" si="414"/>
        <v>-0.73704377220678907</v>
      </c>
      <c r="E955" s="307">
        <f t="shared" ca="1" si="415"/>
        <v>-1.3897955379719047</v>
      </c>
      <c r="F955" s="304">
        <f t="shared" ca="1" si="416"/>
        <v>1.5731386332791617</v>
      </c>
      <c r="G955" s="306">
        <f t="shared" ca="1" si="417"/>
        <v>9.3156066786853451</v>
      </c>
      <c r="H955" s="307">
        <f t="shared" ca="1" si="418"/>
        <v>-106.42520691470952</v>
      </c>
      <c r="I955" s="304">
        <f t="shared" ca="1" si="419"/>
        <v>106.83213558958138</v>
      </c>
      <c r="J955" s="306">
        <f t="shared" ca="1" si="420"/>
        <v>737.71243752511418</v>
      </c>
      <c r="K955" s="307">
        <f t="shared" ca="1" si="421"/>
        <v>-8.2518329121623442</v>
      </c>
      <c r="L955" s="304">
        <f t="shared" ca="1" si="406"/>
        <v>737.75858736151338</v>
      </c>
      <c r="M955" s="306">
        <f t="shared" ca="1" si="422"/>
        <v>-1.4834868993413395</v>
      </c>
      <c r="N955" s="304">
        <f t="shared" ca="1" si="423"/>
        <v>-84.997538295207534</v>
      </c>
      <c r="P955" s="310">
        <f t="shared" ca="1" si="424"/>
        <v>23</v>
      </c>
      <c r="Q955" s="304">
        <f t="shared" ca="1" si="425"/>
        <v>0</v>
      </c>
      <c r="R955" s="306">
        <f t="shared" ca="1" si="426"/>
        <v>0</v>
      </c>
      <c r="S955" s="307">
        <f t="shared" ca="1" si="427"/>
        <v>5.083000000000002</v>
      </c>
      <c r="T955" s="304">
        <f t="shared" ca="1" si="407"/>
        <v>49.86423000000002</v>
      </c>
      <c r="U955" s="311">
        <f t="shared" ca="1" si="408"/>
        <v>0</v>
      </c>
      <c r="V955" s="306">
        <f t="shared" ca="1" si="409"/>
        <v>1.2260112667719618</v>
      </c>
      <c r="W955" s="304">
        <f t="shared" ca="1" si="410"/>
        <v>42.963704403972287</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1.3202319120302359</v>
      </c>
      <c r="AH955" s="304">
        <f t="shared" ca="1" si="434"/>
        <v>-8.4524006474200366</v>
      </c>
    </row>
    <row r="956" spans="1:34" x14ac:dyDescent="0.2">
      <c r="A956" s="347">
        <f t="shared" ca="1" si="412"/>
        <v>1E-4</v>
      </c>
      <c r="B956" s="304">
        <f t="shared" ca="1" si="413"/>
        <v>33.557300000002087</v>
      </c>
      <c r="D956" s="306">
        <f t="shared" ca="1" si="414"/>
        <v>-0.73703963604648104</v>
      </c>
      <c r="E956" s="307">
        <f t="shared" ca="1" si="415"/>
        <v>-1.3897651751374021</v>
      </c>
      <c r="F956" s="304">
        <f t="shared" ca="1" si="416"/>
        <v>1.5731098712830656</v>
      </c>
      <c r="G956" s="306">
        <f t="shared" ca="1" si="417"/>
        <v>9.3155329747217408</v>
      </c>
      <c r="H956" s="307">
        <f t="shared" ca="1" si="418"/>
        <v>-106.42534589122704</v>
      </c>
      <c r="I956" s="304">
        <f t="shared" ca="1" si="419"/>
        <v>106.83226760988669</v>
      </c>
      <c r="J956" s="306">
        <f t="shared" ca="1" si="420"/>
        <v>737.71243752511418</v>
      </c>
      <c r="K956" s="307">
        <f t="shared" ca="1" si="421"/>
        <v>-8.2624754398026408</v>
      </c>
      <c r="L956" s="304">
        <f t="shared" ca="1" si="406"/>
        <v>737.75870647498209</v>
      </c>
      <c r="M956" s="306">
        <f t="shared" ca="1" si="422"/>
        <v>-1.4834877000523381</v>
      </c>
      <c r="N956" s="304">
        <f t="shared" ca="1" si="423"/>
        <v>-84.997584172568367</v>
      </c>
      <c r="P956" s="310">
        <f t="shared" ca="1" si="424"/>
        <v>23</v>
      </c>
      <c r="Q956" s="304">
        <f t="shared" ca="1" si="425"/>
        <v>0</v>
      </c>
      <c r="R956" s="306">
        <f t="shared" ca="1" si="426"/>
        <v>0</v>
      </c>
      <c r="S956" s="307">
        <f t="shared" ca="1" si="427"/>
        <v>5.083000000000002</v>
      </c>
      <c r="T956" s="304">
        <f t="shared" ca="1" si="407"/>
        <v>49.86423000000002</v>
      </c>
      <c r="U956" s="311">
        <f t="shared" ca="1" si="408"/>
        <v>0</v>
      </c>
      <c r="V956" s="306">
        <f t="shared" ca="1" si="409"/>
        <v>1.2260125715587575</v>
      </c>
      <c r="W956" s="304">
        <f t="shared" ca="1" si="410"/>
        <v>42.963856315225392</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1.3202027104716958</v>
      </c>
      <c r="AH956" s="304">
        <f t="shared" ca="1" si="434"/>
        <v>-8.4524305339311958</v>
      </c>
    </row>
    <row r="957" spans="1:34" x14ac:dyDescent="0.2">
      <c r="A957" s="347">
        <f t="shared" ca="1" si="412"/>
        <v>1E-4</v>
      </c>
      <c r="B957" s="304">
        <f t="shared" ca="1" si="413"/>
        <v>33.55740000000209</v>
      </c>
      <c r="D957" s="306">
        <f t="shared" ca="1" si="414"/>
        <v>-0.73703549987572492</v>
      </c>
      <c r="E957" s="307">
        <f t="shared" ca="1" si="415"/>
        <v>-1.3897348126793148</v>
      </c>
      <c r="F957" s="304">
        <f t="shared" ca="1" si="416"/>
        <v>1.5730811096856607</v>
      </c>
      <c r="G957" s="306">
        <f t="shared" ca="1" si="417"/>
        <v>9.3154592711717541</v>
      </c>
      <c r="H957" s="307">
        <f t="shared" ca="1" si="418"/>
        <v>-106.42548486470831</v>
      </c>
      <c r="I957" s="304">
        <f t="shared" ca="1" si="419"/>
        <v>106.83239962727187</v>
      </c>
      <c r="J957" s="306">
        <f t="shared" ca="1" si="420"/>
        <v>737.71243752511418</v>
      </c>
      <c r="K957" s="307">
        <f t="shared" ca="1" si="421"/>
        <v>-8.2731179813404374</v>
      </c>
      <c r="L957" s="304">
        <f t="shared" ca="1" si="406"/>
        <v>737.75882574211107</v>
      </c>
      <c r="M957" s="306">
        <f t="shared" ca="1" si="422"/>
        <v>-1.4834885007550227</v>
      </c>
      <c r="N957" s="304">
        <f t="shared" ca="1" si="423"/>
        <v>-84.997630049452837</v>
      </c>
      <c r="P957" s="310">
        <f t="shared" ca="1" si="424"/>
        <v>23</v>
      </c>
      <c r="Q957" s="304">
        <f t="shared" ca="1" si="425"/>
        <v>0</v>
      </c>
      <c r="R957" s="306">
        <f t="shared" ca="1" si="426"/>
        <v>0</v>
      </c>
      <c r="S957" s="307">
        <f t="shared" ca="1" si="427"/>
        <v>5.083000000000002</v>
      </c>
      <c r="T957" s="304">
        <f t="shared" ca="1" si="407"/>
        <v>49.86423000000002</v>
      </c>
      <c r="U957" s="311">
        <f t="shared" ca="1" si="408"/>
        <v>0</v>
      </c>
      <c r="V957" s="306">
        <f t="shared" ca="1" si="409"/>
        <v>1.226013876348647</v>
      </c>
      <c r="W957" s="304">
        <f t="shared" ca="1" si="410"/>
        <v>42.964008224595432</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1.3201735092702531</v>
      </c>
      <c r="AH957" s="304">
        <f t="shared" ca="1" si="434"/>
        <v>-8.4524604200718816</v>
      </c>
    </row>
    <row r="958" spans="1:34" x14ac:dyDescent="0.2">
      <c r="A958" s="347">
        <f t="shared" ca="1" si="412"/>
        <v>1E-4</v>
      </c>
      <c r="B958" s="304">
        <f t="shared" ca="1" si="413"/>
        <v>33.557500000002094</v>
      </c>
      <c r="D958" s="306">
        <f t="shared" ca="1" si="414"/>
        <v>-0.73703136369452149</v>
      </c>
      <c r="E958" s="307">
        <f t="shared" ca="1" si="415"/>
        <v>-1.3897044505976321</v>
      </c>
      <c r="F958" s="304">
        <f t="shared" ca="1" si="416"/>
        <v>1.5730523484869385</v>
      </c>
      <c r="G958" s="306">
        <f t="shared" ca="1" si="417"/>
        <v>9.315385568035385</v>
      </c>
      <c r="H958" s="307">
        <f t="shared" ca="1" si="418"/>
        <v>-106.42562383515337</v>
      </c>
      <c r="I958" s="304">
        <f t="shared" ca="1" si="419"/>
        <v>106.83253164173696</v>
      </c>
      <c r="J958" s="306">
        <f t="shared" ca="1" si="420"/>
        <v>737.71243752511418</v>
      </c>
      <c r="K958" s="307">
        <f t="shared" ca="1" si="421"/>
        <v>-8.2837605367754303</v>
      </c>
      <c r="L958" s="304">
        <f t="shared" ca="1" si="406"/>
        <v>737.75894516290077</v>
      </c>
      <c r="M958" s="306">
        <f t="shared" ca="1" si="422"/>
        <v>-1.4834893014493935</v>
      </c>
      <c r="N958" s="304">
        <f t="shared" ca="1" si="423"/>
        <v>-84.99767592586096</v>
      </c>
      <c r="P958" s="310">
        <f t="shared" ca="1" si="424"/>
        <v>23</v>
      </c>
      <c r="Q958" s="304">
        <f t="shared" ca="1" si="425"/>
        <v>0</v>
      </c>
      <c r="R958" s="306">
        <f t="shared" ca="1" si="426"/>
        <v>0</v>
      </c>
      <c r="S958" s="307">
        <f t="shared" ca="1" si="427"/>
        <v>5.083000000000002</v>
      </c>
      <c r="T958" s="304">
        <f t="shared" ca="1" si="407"/>
        <v>49.86423000000002</v>
      </c>
      <c r="U958" s="311">
        <f t="shared" ca="1" si="408"/>
        <v>0</v>
      </c>
      <c r="V958" s="306">
        <f t="shared" ca="1" si="409"/>
        <v>1.2260151811416291</v>
      </c>
      <c r="W958" s="304">
        <f t="shared" ca="1" si="410"/>
        <v>42.964160132082377</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1.3201443084258937</v>
      </c>
      <c r="AH958" s="304">
        <f t="shared" ca="1" si="434"/>
        <v>-8.4524903058421046</v>
      </c>
    </row>
    <row r="959" spans="1:34" x14ac:dyDescent="0.2">
      <c r="A959" s="347">
        <f t="shared" ca="1" si="412"/>
        <v>1E-4</v>
      </c>
      <c r="B959" s="304">
        <f t="shared" ca="1" si="413"/>
        <v>33.557600000002097</v>
      </c>
      <c r="D959" s="306">
        <f t="shared" ca="1" si="414"/>
        <v>-0.73702722750286986</v>
      </c>
      <c r="E959" s="307">
        <f t="shared" ca="1" si="415"/>
        <v>-1.3896740888923595</v>
      </c>
      <c r="F959" s="304">
        <f t="shared" ca="1" si="416"/>
        <v>1.5730235876869032</v>
      </c>
      <c r="G959" s="306">
        <f t="shared" ca="1" si="417"/>
        <v>9.3153118653126352</v>
      </c>
      <c r="H959" s="307">
        <f t="shared" ca="1" si="418"/>
        <v>-106.42576280256226</v>
      </c>
      <c r="I959" s="304">
        <f t="shared" ca="1" si="419"/>
        <v>106.83266365328198</v>
      </c>
      <c r="J959" s="306">
        <f t="shared" ca="1" si="420"/>
        <v>737.71243752511418</v>
      </c>
      <c r="K959" s="307">
        <f t="shared" ca="1" si="421"/>
        <v>-8.2944031061073158</v>
      </c>
      <c r="L959" s="304">
        <f t="shared" ca="1" si="406"/>
        <v>737.75906473735188</v>
      </c>
      <c r="M959" s="306">
        <f t="shared" ca="1" si="422"/>
        <v>-1.4834901021354503</v>
      </c>
      <c r="N959" s="304">
        <f t="shared" ca="1" si="423"/>
        <v>-84.997721801792736</v>
      </c>
      <c r="P959" s="310">
        <f t="shared" ca="1" si="424"/>
        <v>23</v>
      </c>
      <c r="Q959" s="304">
        <f t="shared" ca="1" si="425"/>
        <v>0</v>
      </c>
      <c r="R959" s="306">
        <f t="shared" ca="1" si="426"/>
        <v>0</v>
      </c>
      <c r="S959" s="307">
        <f t="shared" ca="1" si="427"/>
        <v>5.083000000000002</v>
      </c>
      <c r="T959" s="304">
        <f t="shared" ca="1" si="407"/>
        <v>49.86423000000002</v>
      </c>
      <c r="U959" s="311">
        <f t="shared" ca="1" si="408"/>
        <v>0</v>
      </c>
      <c r="V959" s="306">
        <f t="shared" ca="1" si="409"/>
        <v>1.2260164859377043</v>
      </c>
      <c r="W959" s="304">
        <f t="shared" ca="1" si="410"/>
        <v>42.964312037686234</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1.3201151079386264</v>
      </c>
      <c r="AH959" s="304">
        <f t="shared" ca="1" si="434"/>
        <v>-8.4525201912418577</v>
      </c>
    </row>
    <row r="960" spans="1:34" x14ac:dyDescent="0.2">
      <c r="A960" s="347">
        <f t="shared" ca="1" si="412"/>
        <v>1E-4</v>
      </c>
      <c r="B960" s="304">
        <f t="shared" ca="1" si="413"/>
        <v>33.5577000000021</v>
      </c>
      <c r="D960" s="306">
        <f t="shared" ca="1" si="414"/>
        <v>-0.7370230913007737</v>
      </c>
      <c r="E960" s="307">
        <f t="shared" ca="1" si="415"/>
        <v>-1.389643727563497</v>
      </c>
      <c r="F960" s="304">
        <f t="shared" ca="1" si="416"/>
        <v>1.572994827285557</v>
      </c>
      <c r="G960" s="306">
        <f t="shared" ca="1" si="417"/>
        <v>9.3152381630035048</v>
      </c>
      <c r="H960" s="307">
        <f t="shared" ca="1" si="418"/>
        <v>-106.42590176693501</v>
      </c>
      <c r="I960" s="304">
        <f t="shared" ca="1" si="419"/>
        <v>106.83279566190701</v>
      </c>
      <c r="J960" s="306">
        <f t="shared" ca="1" si="420"/>
        <v>737.71243752511418</v>
      </c>
      <c r="K960" s="307">
        <f t="shared" ca="1" si="421"/>
        <v>-8.30504568933579</v>
      </c>
      <c r="L960" s="304">
        <f t="shared" ca="1" si="406"/>
        <v>737.75918446546461</v>
      </c>
      <c r="M960" s="306">
        <f t="shared" ca="1" si="422"/>
        <v>-1.4834909028131933</v>
      </c>
      <c r="N960" s="304">
        <f t="shared" ca="1" si="423"/>
        <v>-84.997767677248163</v>
      </c>
      <c r="P960" s="310">
        <f t="shared" ca="1" si="424"/>
        <v>23</v>
      </c>
      <c r="Q960" s="304">
        <f t="shared" ca="1" si="425"/>
        <v>0</v>
      </c>
      <c r="R960" s="306">
        <f t="shared" ca="1" si="426"/>
        <v>0</v>
      </c>
      <c r="S960" s="307">
        <f t="shared" ca="1" si="427"/>
        <v>5.083000000000002</v>
      </c>
      <c r="T960" s="304">
        <f t="shared" ca="1" si="407"/>
        <v>49.86423000000002</v>
      </c>
      <c r="U960" s="311">
        <f t="shared" ca="1" si="408"/>
        <v>0</v>
      </c>
      <c r="V960" s="306">
        <f t="shared" ca="1" si="409"/>
        <v>1.2260177907368723</v>
      </c>
      <c r="W960" s="304">
        <f t="shared" ca="1" si="410"/>
        <v>42.964463941407054</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1.3200859078084513</v>
      </c>
      <c r="AH960" s="304">
        <f t="shared" ca="1" si="434"/>
        <v>-8.4525500762711427</v>
      </c>
    </row>
    <row r="961" spans="1:34" x14ac:dyDescent="0.2">
      <c r="A961" s="347">
        <f t="shared" ca="1" si="412"/>
        <v>1E-4</v>
      </c>
      <c r="B961" s="304">
        <f t="shared" ca="1" si="413"/>
        <v>33.557800000002104</v>
      </c>
      <c r="D961" s="306">
        <f t="shared" ca="1" si="414"/>
        <v>-0.7370189550882339</v>
      </c>
      <c r="E961" s="307">
        <f t="shared" ca="1" si="415"/>
        <v>-1.3896133666110355</v>
      </c>
      <c r="F961" s="304">
        <f t="shared" ca="1" si="416"/>
        <v>1.5729660672828922</v>
      </c>
      <c r="G961" s="306">
        <f t="shared" ca="1" si="417"/>
        <v>9.3151644611079956</v>
      </c>
      <c r="H961" s="307">
        <f t="shared" ca="1" si="418"/>
        <v>-106.42604072827167</v>
      </c>
      <c r="I961" s="304">
        <f t="shared" ca="1" si="419"/>
        <v>106.83292766761205</v>
      </c>
      <c r="J961" s="306">
        <f t="shared" ca="1" si="420"/>
        <v>737.71243752511418</v>
      </c>
      <c r="K961" s="307">
        <f t="shared" ca="1" si="421"/>
        <v>-8.315688286460551</v>
      </c>
      <c r="L961" s="304">
        <f t="shared" ca="1" si="406"/>
        <v>737.75930434723966</v>
      </c>
      <c r="M961" s="306">
        <f t="shared" ca="1" si="422"/>
        <v>-1.4834917034826227</v>
      </c>
      <c r="N961" s="304">
        <f t="shared" ca="1" si="423"/>
        <v>-84.997813552227257</v>
      </c>
      <c r="P961" s="310">
        <f t="shared" ca="1" si="424"/>
        <v>23</v>
      </c>
      <c r="Q961" s="304">
        <f t="shared" ca="1" si="425"/>
        <v>0</v>
      </c>
      <c r="R961" s="306">
        <f t="shared" ca="1" si="426"/>
        <v>0</v>
      </c>
      <c r="S961" s="307">
        <f t="shared" ca="1" si="427"/>
        <v>5.083000000000002</v>
      </c>
      <c r="T961" s="304">
        <f t="shared" ca="1" si="407"/>
        <v>49.86423000000002</v>
      </c>
      <c r="U961" s="311">
        <f t="shared" ca="1" si="408"/>
        <v>0</v>
      </c>
      <c r="V961" s="306">
        <f t="shared" ca="1" si="409"/>
        <v>1.2260190955391332</v>
      </c>
      <c r="W961" s="304">
        <f t="shared" ca="1" si="410"/>
        <v>42.964615843244808</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1.3200567080353576</v>
      </c>
      <c r="AH961" s="304">
        <f t="shared" ca="1" si="434"/>
        <v>-8.4525799609299703</v>
      </c>
    </row>
    <row r="962" spans="1:34" x14ac:dyDescent="0.2">
      <c r="A962" s="347">
        <f t="shared" ca="1" si="412"/>
        <v>1E-4</v>
      </c>
      <c r="B962" s="304">
        <f t="shared" ca="1" si="413"/>
        <v>33.557900000002107</v>
      </c>
      <c r="D962" s="306">
        <f t="shared" ca="1" si="414"/>
        <v>-0.73701481886524944</v>
      </c>
      <c r="E962" s="307">
        <f t="shared" ca="1" si="415"/>
        <v>-1.3895830060349788</v>
      </c>
      <c r="F962" s="304">
        <f t="shared" ca="1" si="416"/>
        <v>1.5729373076789119</v>
      </c>
      <c r="G962" s="306">
        <f t="shared" ca="1" si="417"/>
        <v>9.3150907596261092</v>
      </c>
      <c r="H962" s="307">
        <f t="shared" ca="1" si="418"/>
        <v>-106.42617968657228</v>
      </c>
      <c r="I962" s="304">
        <f t="shared" ca="1" si="419"/>
        <v>106.83305967039716</v>
      </c>
      <c r="J962" s="306">
        <f t="shared" ca="1" si="420"/>
        <v>737.71243752511418</v>
      </c>
      <c r="K962" s="307">
        <f t="shared" ca="1" si="421"/>
        <v>-8.3263308974812933</v>
      </c>
      <c r="L962" s="304">
        <f t="shared" ca="1" si="406"/>
        <v>737.75942438267759</v>
      </c>
      <c r="M962" s="306">
        <f t="shared" ca="1" si="422"/>
        <v>-1.4834925041437388</v>
      </c>
      <c r="N962" s="304">
        <f t="shared" ca="1" si="423"/>
        <v>-84.997859426730017</v>
      </c>
      <c r="P962" s="310">
        <f t="shared" ca="1" si="424"/>
        <v>23</v>
      </c>
      <c r="Q962" s="304">
        <f t="shared" ca="1" si="425"/>
        <v>0</v>
      </c>
      <c r="R962" s="306">
        <f t="shared" ca="1" si="426"/>
        <v>0</v>
      </c>
      <c r="S962" s="307">
        <f t="shared" ca="1" si="427"/>
        <v>5.083000000000002</v>
      </c>
      <c r="T962" s="304">
        <f t="shared" ca="1" si="407"/>
        <v>49.86423000000002</v>
      </c>
      <c r="U962" s="311">
        <f t="shared" ca="1" si="408"/>
        <v>0</v>
      </c>
      <c r="V962" s="306">
        <f t="shared" ca="1" si="409"/>
        <v>1.2260204003444874</v>
      </c>
      <c r="W962" s="304">
        <f t="shared" ca="1" si="410"/>
        <v>42.964767743199573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1.3200275086193525</v>
      </c>
      <c r="AH962" s="304">
        <f t="shared" ca="1" si="434"/>
        <v>-8.4526098452183334</v>
      </c>
    </row>
    <row r="963" spans="1:34" x14ac:dyDescent="0.2">
      <c r="A963" s="347">
        <f t="shared" ca="1" si="412"/>
        <v>1E-4</v>
      </c>
      <c r="B963" s="304">
        <f t="shared" ca="1" si="413"/>
        <v>33.55800000000211</v>
      </c>
      <c r="D963" s="306">
        <f t="shared" ca="1" si="414"/>
        <v>-0.73701068263182168</v>
      </c>
      <c r="E963" s="307">
        <f t="shared" ca="1" si="415"/>
        <v>-1.3895526458353107</v>
      </c>
      <c r="F963" s="304">
        <f t="shared" ca="1" si="416"/>
        <v>1.5729085484736027</v>
      </c>
      <c r="G963" s="306">
        <f t="shared" ca="1" si="417"/>
        <v>9.3150170585578458</v>
      </c>
      <c r="H963" s="307">
        <f t="shared" ca="1" si="418"/>
        <v>-106.42631864183687</v>
      </c>
      <c r="I963" s="304">
        <f t="shared" ca="1" si="419"/>
        <v>106.83319167026238</v>
      </c>
      <c r="J963" s="306">
        <f t="shared" ca="1" si="420"/>
        <v>737.71243752511418</v>
      </c>
      <c r="K963" s="307">
        <f t="shared" ca="1" si="421"/>
        <v>-8.3369735223977131</v>
      </c>
      <c r="L963" s="304">
        <f t="shared" ca="1" si="406"/>
        <v>737.75954457177897</v>
      </c>
      <c r="M963" s="306">
        <f t="shared" ca="1" si="422"/>
        <v>-1.4834933047965413</v>
      </c>
      <c r="N963" s="304">
        <f t="shared" ca="1" si="423"/>
        <v>-84.997905300756457</v>
      </c>
      <c r="P963" s="310">
        <f t="shared" ca="1" si="424"/>
        <v>23</v>
      </c>
      <c r="Q963" s="304">
        <f t="shared" ca="1" si="425"/>
        <v>0</v>
      </c>
      <c r="R963" s="306">
        <f t="shared" ca="1" si="426"/>
        <v>0</v>
      </c>
      <c r="S963" s="307">
        <f t="shared" ca="1" si="427"/>
        <v>5.083000000000002</v>
      </c>
      <c r="T963" s="304">
        <f t="shared" ca="1" si="407"/>
        <v>49.86423000000002</v>
      </c>
      <c r="U963" s="311">
        <f t="shared" ca="1" si="408"/>
        <v>0</v>
      </c>
      <c r="V963" s="306">
        <f t="shared" ca="1" si="409"/>
        <v>1.2260217051529341</v>
      </c>
      <c r="W963" s="304">
        <f t="shared" ca="1" si="410"/>
        <v>42.964919641271315</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1.3199983095604164</v>
      </c>
      <c r="AH963" s="304">
        <f t="shared" ca="1" si="434"/>
        <v>-8.4526397291362496</v>
      </c>
    </row>
    <row r="964" spans="1:34" x14ac:dyDescent="0.2">
      <c r="A964" s="347">
        <f t="shared" ca="1" si="412"/>
        <v>1E-4</v>
      </c>
      <c r="B964" s="304">
        <f t="shared" ca="1" si="413"/>
        <v>33.558100000002113</v>
      </c>
      <c r="D964" s="306">
        <f t="shared" ca="1" si="414"/>
        <v>-0.73700654638795327</v>
      </c>
      <c r="E964" s="307">
        <f t="shared" ca="1" si="415"/>
        <v>-1.389522286012042</v>
      </c>
      <c r="F964" s="304">
        <f t="shared" ca="1" si="416"/>
        <v>1.5728797896669755</v>
      </c>
      <c r="G964" s="306">
        <f t="shared" ca="1" si="417"/>
        <v>9.314943357903207</v>
      </c>
      <c r="H964" s="307">
        <f t="shared" ca="1" si="418"/>
        <v>-106.42645759406547</v>
      </c>
      <c r="I964" s="304">
        <f t="shared" ca="1" si="419"/>
        <v>106.83332366720771</v>
      </c>
      <c r="J964" s="306">
        <f t="shared" ca="1" si="420"/>
        <v>737.71243752511418</v>
      </c>
      <c r="K964" s="307">
        <f t="shared" ca="1" si="421"/>
        <v>-8.3476161612095083</v>
      </c>
      <c r="L964" s="304">
        <f t="shared" ref="L964:L1004" ca="1" si="435">SQRT(pos_x^2+pos_z^2)</f>
        <v>737.75966491454415</v>
      </c>
      <c r="M964" s="306">
        <f t="shared" ca="1" si="422"/>
        <v>-1.4834941054410307</v>
      </c>
      <c r="N964" s="304">
        <f t="shared" ca="1" si="423"/>
        <v>-84.997951174306593</v>
      </c>
      <c r="P964" s="310">
        <f t="shared" ca="1" si="424"/>
        <v>23</v>
      </c>
      <c r="Q964" s="304">
        <f t="shared" ca="1" si="425"/>
        <v>0</v>
      </c>
      <c r="R964" s="306">
        <f t="shared" ca="1" si="426"/>
        <v>0</v>
      </c>
      <c r="S964" s="307">
        <f t="shared" ca="1" si="427"/>
        <v>5.083000000000002</v>
      </c>
      <c r="T964" s="304">
        <f t="shared" ref="T964:T1004" ca="1" si="436">m*g</f>
        <v>49.86423000000002</v>
      </c>
      <c r="U964" s="311">
        <f t="shared" ref="U964:U1004" ca="1" si="437">IF(pos_xz&lt;L_rampe,Poids*COS(Beta),0)</f>
        <v>0</v>
      </c>
      <c r="V964" s="306">
        <f t="shared" ref="V964:V1004" ca="1" si="438">Rho_moyen*(20000-Alt_rampe-pos_z)/(20000+Alt_rampe+pos_z)</f>
        <v>1.2260230099644738</v>
      </c>
      <c r="W964" s="304">
        <f t="shared" ref="W964:W1003" ca="1" si="439">1/2*Rho*Sref*Cx*vit_xz^2</f>
        <v>42.965071537460041</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1.3199691108585618</v>
      </c>
      <c r="AH964" s="304">
        <f t="shared" ca="1" si="434"/>
        <v>-8.4526696126837102</v>
      </c>
    </row>
    <row r="965" spans="1:34" x14ac:dyDescent="0.2">
      <c r="A965" s="347">
        <f t="shared" ref="A965:A1004" ca="1" si="441">IF(B964+0.01&lt;=T_ini+ROUNDUP(Temps_fin_propu,0), 0.01, IF(K964&gt;0, 0.1, 0.0001))</f>
        <v>1E-4</v>
      </c>
      <c r="B965" s="304">
        <f t="shared" ref="B965:B1004" ca="1" si="442">B964+pas</f>
        <v>33.558200000002117</v>
      </c>
      <c r="D965" s="306">
        <f t="shared" ref="D965:D1004" ca="1" si="443">IF(AND(L964&lt;L_rampe,Poussee&lt;Poids*SIN(M964)),0,(-W964+Poussee)/m*COS(M964)-U964/m*SIN(M964))</f>
        <v>-0.73700241013364232</v>
      </c>
      <c r="E965" s="307">
        <f t="shared" ref="E965:E1004" ca="1" si="444">IF(AND(L964&lt;L_rampe,Poussee&lt;Poids*SIN(M964)),0,(-W964+Poussee)/m*SIN(M964)+U964/m*COS(M964)-Poids/m)</f>
        <v>-1.3894919265651655</v>
      </c>
      <c r="F965" s="304">
        <f t="shared" ref="F965:F1004" ca="1" si="445">SQRT(acc_x^2+acc_z^2)</f>
        <v>1.5728510312590231</v>
      </c>
      <c r="G965" s="306">
        <f t="shared" ref="G965:G1004" ca="1" si="446">G964+acc_x*pas</f>
        <v>9.314869657662193</v>
      </c>
      <c r="H965" s="307">
        <f t="shared" ref="H965:H1004" ca="1" si="447">H964+acc_z*pas</f>
        <v>-106.42659654325813</v>
      </c>
      <c r="I965" s="304">
        <f t="shared" ref="I965:I1004" ca="1" si="448">SQRT(vit_x^2+vit_z^2)</f>
        <v>106.83345566123319</v>
      </c>
      <c r="J965" s="306">
        <f t="shared" ref="J965:J1004" ca="1" si="449">J964+0.5*(vit_x+G964)*pas*(K964&gt;=0)</f>
        <v>737.71243752511418</v>
      </c>
      <c r="K965" s="307">
        <f t="shared" ref="K965:K1004" ca="1" si="450">K964+0.5*(vit_z+H964)*pas</f>
        <v>-8.3582588139163754</v>
      </c>
      <c r="L965" s="304">
        <f t="shared" ca="1" si="435"/>
        <v>737.75978541097368</v>
      </c>
      <c r="M965" s="306">
        <f t="shared" ref="M965:M1004" ca="1" si="451">IF(AND(L964&gt;L_rampe,G965&gt;0),ATAN2(G965,H965),$M$4)</f>
        <v>-1.4834949060772069</v>
      </c>
      <c r="N965" s="304">
        <f t="shared" ref="N965:N1004" ca="1" si="452">DEGREES(Beta)</f>
        <v>-84.997997047380423</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5.083000000000002</v>
      </c>
      <c r="T965" s="304">
        <f t="shared" ca="1" si="436"/>
        <v>49.86423000000002</v>
      </c>
      <c r="U965" s="311">
        <f t="shared" ca="1" si="437"/>
        <v>0</v>
      </c>
      <c r="V965" s="306">
        <f t="shared" ca="1" si="438"/>
        <v>1.2260243147791066</v>
      </c>
      <c r="W965" s="304">
        <f t="shared" ca="1" si="439"/>
        <v>42.965223431765772</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1.3199399125137852</v>
      </c>
      <c r="AH965" s="304">
        <f t="shared" ref="AH965:AH1004" ca="1" si="463">IF(AND(L964&lt;L_rampe,Poussee&lt;Poids*SIN(M964)), g*SIN(M964), (-W964+Poussee)/m)</f>
        <v>-8.4526994958607169</v>
      </c>
    </row>
    <row r="966" spans="1:34" x14ac:dyDescent="0.2">
      <c r="A966" s="347">
        <f t="shared" ca="1" si="441"/>
        <v>1E-4</v>
      </c>
      <c r="B966" s="304">
        <f t="shared" ca="1" si="442"/>
        <v>33.55830000000212</v>
      </c>
      <c r="D966" s="306">
        <f t="shared" ca="1" si="443"/>
        <v>-0.73699827386889094</v>
      </c>
      <c r="E966" s="307">
        <f t="shared" ca="1" si="444"/>
        <v>-1.3894615674946813</v>
      </c>
      <c r="F966" s="304">
        <f t="shared" ca="1" si="445"/>
        <v>1.572822273249747</v>
      </c>
      <c r="G966" s="306">
        <f t="shared" ca="1" si="446"/>
        <v>9.3147959578348054</v>
      </c>
      <c r="H966" s="307">
        <f t="shared" ca="1" si="447"/>
        <v>-106.42673548941488</v>
      </c>
      <c r="I966" s="304">
        <f t="shared" ca="1" si="448"/>
        <v>106.83358765233889</v>
      </c>
      <c r="J966" s="306">
        <f t="shared" ca="1" si="449"/>
        <v>737.71243752511418</v>
      </c>
      <c r="K966" s="307">
        <f t="shared" ca="1" si="450"/>
        <v>-8.3689014805180086</v>
      </c>
      <c r="L966" s="304">
        <f t="shared" ca="1" si="435"/>
        <v>737.75990606106814</v>
      </c>
      <c r="M966" s="306">
        <f t="shared" ca="1" si="451"/>
        <v>-1.48349570670507</v>
      </c>
      <c r="N966" s="304">
        <f t="shared" ca="1" si="452"/>
        <v>-84.998042919977934</v>
      </c>
      <c r="P966" s="310">
        <f t="shared" ca="1" si="453"/>
        <v>23</v>
      </c>
      <c r="Q966" s="304">
        <f t="shared" ca="1" si="454"/>
        <v>0</v>
      </c>
      <c r="R966" s="306">
        <f t="shared" ca="1" si="455"/>
        <v>0</v>
      </c>
      <c r="S966" s="307">
        <f t="shared" ca="1" si="456"/>
        <v>5.083000000000002</v>
      </c>
      <c r="T966" s="304">
        <f t="shared" ca="1" si="436"/>
        <v>49.86423000000002</v>
      </c>
      <c r="U966" s="311">
        <f t="shared" ca="1" si="437"/>
        <v>0</v>
      </c>
      <c r="V966" s="306">
        <f t="shared" ca="1" si="438"/>
        <v>1.2260256195968315</v>
      </c>
      <c r="W966" s="304">
        <f t="shared" ca="1" si="439"/>
        <v>42.965375324188521</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1.3199107145260811</v>
      </c>
      <c r="AH966" s="304">
        <f t="shared" ca="1" si="463"/>
        <v>-8.452729378667275</v>
      </c>
    </row>
    <row r="967" spans="1:34" x14ac:dyDescent="0.2">
      <c r="A967" s="347">
        <f t="shared" ca="1" si="441"/>
        <v>1E-4</v>
      </c>
      <c r="B967" s="304">
        <f t="shared" ca="1" si="442"/>
        <v>33.558400000002123</v>
      </c>
      <c r="D967" s="306">
        <f t="shared" ca="1" si="443"/>
        <v>-0.7369941375937008</v>
      </c>
      <c r="E967" s="307">
        <f t="shared" ca="1" si="444"/>
        <v>-1.3894312088005858</v>
      </c>
      <c r="F967" s="304">
        <f t="shared" ca="1" si="445"/>
        <v>1.5727935156391446</v>
      </c>
      <c r="G967" s="306">
        <f t="shared" ca="1" si="446"/>
        <v>9.3147222584210461</v>
      </c>
      <c r="H967" s="307">
        <f t="shared" ca="1" si="447"/>
        <v>-106.42687443253575</v>
      </c>
      <c r="I967" s="304">
        <f t="shared" ca="1" si="448"/>
        <v>106.83371964052481</v>
      </c>
      <c r="J967" s="306">
        <f t="shared" ca="1" si="449"/>
        <v>737.71243752511418</v>
      </c>
      <c r="K967" s="307">
        <f t="shared" ca="1" si="450"/>
        <v>-8.3795441610141062</v>
      </c>
      <c r="L967" s="304">
        <f t="shared" ca="1" si="435"/>
        <v>737.76002686482809</v>
      </c>
      <c r="M967" s="306">
        <f t="shared" ca="1" si="451"/>
        <v>-1.4834965073246202</v>
      </c>
      <c r="N967" s="304">
        <f t="shared" ca="1" si="452"/>
        <v>-84.998088792099153</v>
      </c>
      <c r="P967" s="310">
        <f t="shared" ca="1" si="453"/>
        <v>23</v>
      </c>
      <c r="Q967" s="304">
        <f t="shared" ca="1" si="454"/>
        <v>0</v>
      </c>
      <c r="R967" s="306">
        <f t="shared" ca="1" si="455"/>
        <v>0</v>
      </c>
      <c r="S967" s="307">
        <f t="shared" ca="1" si="456"/>
        <v>5.083000000000002</v>
      </c>
      <c r="T967" s="304">
        <f t="shared" ca="1" si="436"/>
        <v>49.86423000000002</v>
      </c>
      <c r="U967" s="311">
        <f t="shared" ca="1" si="437"/>
        <v>0</v>
      </c>
      <c r="V967" s="306">
        <f t="shared" ca="1" si="438"/>
        <v>1.2260269244176494</v>
      </c>
      <c r="W967" s="304">
        <f t="shared" ca="1" si="439"/>
        <v>42.96552721472829</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1.3198815168954514</v>
      </c>
      <c r="AH967" s="304">
        <f t="shared" ca="1" si="463"/>
        <v>-8.4527592611033846</v>
      </c>
    </row>
    <row r="968" spans="1:34" x14ac:dyDescent="0.2">
      <c r="A968" s="347">
        <f t="shared" ca="1" si="441"/>
        <v>1E-4</v>
      </c>
      <c r="B968" s="304">
        <f t="shared" ca="1" si="442"/>
        <v>33.558500000002127</v>
      </c>
      <c r="D968" s="306">
        <f t="shared" ca="1" si="443"/>
        <v>-0.73699000130807202</v>
      </c>
      <c r="E968" s="307">
        <f t="shared" ca="1" si="444"/>
        <v>-1.389400850482879</v>
      </c>
      <c r="F968" s="304">
        <f t="shared" ca="1" si="445"/>
        <v>1.572764758427216</v>
      </c>
      <c r="G968" s="306">
        <f t="shared" ca="1" si="446"/>
        <v>9.314648559420915</v>
      </c>
      <c r="H968" s="307">
        <f t="shared" ca="1" si="447"/>
        <v>-106.42701337262081</v>
      </c>
      <c r="I968" s="304">
        <f t="shared" ca="1" si="448"/>
        <v>106.83385162579101</v>
      </c>
      <c r="J968" s="306">
        <f t="shared" ca="1" si="449"/>
        <v>737.71243752511418</v>
      </c>
      <c r="K968" s="307">
        <f t="shared" ca="1" si="450"/>
        <v>-8.3901868554043642</v>
      </c>
      <c r="L968" s="304">
        <f t="shared" ca="1" si="435"/>
        <v>737.760147822254</v>
      </c>
      <c r="M968" s="306">
        <f t="shared" ca="1" si="451"/>
        <v>-1.4834973079358578</v>
      </c>
      <c r="N968" s="304">
        <f t="shared" ca="1" si="452"/>
        <v>-84.998134663744096</v>
      </c>
      <c r="P968" s="310">
        <f t="shared" ca="1" si="453"/>
        <v>23</v>
      </c>
      <c r="Q968" s="304">
        <f t="shared" ca="1" si="454"/>
        <v>0</v>
      </c>
      <c r="R968" s="306">
        <f t="shared" ca="1" si="455"/>
        <v>0</v>
      </c>
      <c r="S968" s="307">
        <f t="shared" ca="1" si="456"/>
        <v>5.083000000000002</v>
      </c>
      <c r="T968" s="304">
        <f t="shared" ca="1" si="436"/>
        <v>49.86423000000002</v>
      </c>
      <c r="U968" s="311">
        <f t="shared" ca="1" si="437"/>
        <v>0</v>
      </c>
      <c r="V968" s="306">
        <f t="shared" ca="1" si="438"/>
        <v>1.2260282292415605</v>
      </c>
      <c r="W968" s="304">
        <f t="shared" ca="1" si="439"/>
        <v>42.965679103385149</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1.3198523196218925</v>
      </c>
      <c r="AH968" s="304">
        <f t="shared" ca="1" si="463"/>
        <v>-8.4527891431690492</v>
      </c>
    </row>
    <row r="969" spans="1:34" x14ac:dyDescent="0.2">
      <c r="A969" s="347">
        <f t="shared" ca="1" si="441"/>
        <v>1E-4</v>
      </c>
      <c r="B969" s="304">
        <f t="shared" ca="1" si="442"/>
        <v>33.55860000000213</v>
      </c>
      <c r="D969" s="306">
        <f t="shared" ca="1" si="443"/>
        <v>-0.73698586501200536</v>
      </c>
      <c r="E969" s="307">
        <f t="shared" ca="1" si="444"/>
        <v>-1.3893704925415467</v>
      </c>
      <c r="F969" s="304">
        <f t="shared" ca="1" si="445"/>
        <v>1.5727360016139498</v>
      </c>
      <c r="G969" s="306">
        <f t="shared" ca="1" si="446"/>
        <v>9.3145748608344139</v>
      </c>
      <c r="H969" s="307">
        <f t="shared" ca="1" si="447"/>
        <v>-106.42715230967006</v>
      </c>
      <c r="I969" s="304">
        <f t="shared" ca="1" si="448"/>
        <v>106.83398360813753</v>
      </c>
      <c r="J969" s="306">
        <f t="shared" ca="1" si="449"/>
        <v>737.71243752511418</v>
      </c>
      <c r="K969" s="307">
        <f t="shared" ca="1" si="450"/>
        <v>-8.4008295636884789</v>
      </c>
      <c r="L969" s="304">
        <f t="shared" ca="1" si="435"/>
        <v>737.76026893334642</v>
      </c>
      <c r="M969" s="306">
        <f t="shared" ca="1" si="451"/>
        <v>-1.4834981085387826</v>
      </c>
      <c r="N969" s="304">
        <f t="shared" ca="1" si="452"/>
        <v>-84.998180534912763</v>
      </c>
      <c r="P969" s="310">
        <f t="shared" ca="1" si="453"/>
        <v>23</v>
      </c>
      <c r="Q969" s="304">
        <f t="shared" ca="1" si="454"/>
        <v>0</v>
      </c>
      <c r="R969" s="306">
        <f t="shared" ca="1" si="455"/>
        <v>0</v>
      </c>
      <c r="S969" s="307">
        <f t="shared" ca="1" si="456"/>
        <v>5.083000000000002</v>
      </c>
      <c r="T969" s="304">
        <f t="shared" ca="1" si="436"/>
        <v>49.86423000000002</v>
      </c>
      <c r="U969" s="311">
        <f t="shared" ca="1" si="437"/>
        <v>0</v>
      </c>
      <c r="V969" s="306">
        <f t="shared" ca="1" si="438"/>
        <v>1.2260295340685639</v>
      </c>
      <c r="W969" s="304">
        <f t="shared" ca="1" si="439"/>
        <v>42.965830990159041</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1.3198231227053938</v>
      </c>
      <c r="AH969" s="304">
        <f t="shared" ca="1" si="463"/>
        <v>-8.4528190248642794</v>
      </c>
    </row>
    <row r="970" spans="1:34" x14ac:dyDescent="0.2">
      <c r="A970" s="347">
        <f t="shared" ca="1" si="441"/>
        <v>1E-4</v>
      </c>
      <c r="B970" s="304">
        <f t="shared" ca="1" si="442"/>
        <v>33.558700000002133</v>
      </c>
      <c r="D970" s="306">
        <f t="shared" ca="1" si="443"/>
        <v>-0.73698172870550138</v>
      </c>
      <c r="E970" s="307">
        <f t="shared" ca="1" si="444"/>
        <v>-1.3893401349765977</v>
      </c>
      <c r="F970" s="304">
        <f t="shared" ca="1" si="445"/>
        <v>1.5727072451993536</v>
      </c>
      <c r="G970" s="306">
        <f t="shared" ca="1" si="446"/>
        <v>9.3145011626615428</v>
      </c>
      <c r="H970" s="307">
        <f t="shared" ca="1" si="447"/>
        <v>-106.42729124368356</v>
      </c>
      <c r="I970" s="304">
        <f t="shared" ca="1" si="448"/>
        <v>106.83411558756437</v>
      </c>
      <c r="J970" s="306">
        <f t="shared" ca="1" si="449"/>
        <v>737.71243752511418</v>
      </c>
      <c r="K970" s="307">
        <f t="shared" ca="1" si="450"/>
        <v>-8.4114722858661466</v>
      </c>
      <c r="L970" s="304">
        <f t="shared" ca="1" si="435"/>
        <v>737.76039019810582</v>
      </c>
      <c r="M970" s="306">
        <f t="shared" ca="1" si="451"/>
        <v>-1.483498909133395</v>
      </c>
      <c r="N970" s="304">
        <f t="shared" ca="1" si="452"/>
        <v>-84.998226405605152</v>
      </c>
      <c r="P970" s="310">
        <f t="shared" ca="1" si="453"/>
        <v>23</v>
      </c>
      <c r="Q970" s="304">
        <f t="shared" ca="1" si="454"/>
        <v>0</v>
      </c>
      <c r="R970" s="306">
        <f t="shared" ca="1" si="455"/>
        <v>0</v>
      </c>
      <c r="S970" s="307">
        <f t="shared" ca="1" si="456"/>
        <v>5.083000000000002</v>
      </c>
      <c r="T970" s="304">
        <f t="shared" ca="1" si="436"/>
        <v>49.86423000000002</v>
      </c>
      <c r="U970" s="311">
        <f t="shared" ca="1" si="437"/>
        <v>0</v>
      </c>
      <c r="V970" s="306">
        <f t="shared" ca="1" si="438"/>
        <v>1.2260308388986598</v>
      </c>
      <c r="W970" s="304">
        <f t="shared" ca="1" si="439"/>
        <v>42.965982875050003</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1.3197939261459641</v>
      </c>
      <c r="AH970" s="304">
        <f t="shared" ca="1" si="463"/>
        <v>-8.4528489061890664</v>
      </c>
    </row>
    <row r="971" spans="1:34" x14ac:dyDescent="0.2">
      <c r="A971" s="347">
        <f t="shared" ca="1" si="441"/>
        <v>1E-4</v>
      </c>
      <c r="B971" s="304">
        <f t="shared" ca="1" si="442"/>
        <v>33.558800000002137</v>
      </c>
      <c r="D971" s="306">
        <f t="shared" ca="1" si="443"/>
        <v>-0.73697759238856075</v>
      </c>
      <c r="E971" s="307">
        <f t="shared" ca="1" si="444"/>
        <v>-1.3893097777880268</v>
      </c>
      <c r="F971" s="304">
        <f t="shared" ca="1" si="445"/>
        <v>1.5726784891834236</v>
      </c>
      <c r="G971" s="306">
        <f t="shared" ca="1" si="446"/>
        <v>9.3144274649023036</v>
      </c>
      <c r="H971" s="307">
        <f t="shared" ca="1" si="447"/>
        <v>-106.42743017466134</v>
      </c>
      <c r="I971" s="304">
        <f t="shared" ca="1" si="448"/>
        <v>106.83424756407162</v>
      </c>
      <c r="J971" s="306">
        <f t="shared" ca="1" si="449"/>
        <v>737.71243752511418</v>
      </c>
      <c r="K971" s="307">
        <f t="shared" ca="1" si="450"/>
        <v>-8.4221150219370635</v>
      </c>
      <c r="L971" s="304">
        <f t="shared" ca="1" si="435"/>
        <v>737.76051161653277</v>
      </c>
      <c r="M971" s="306">
        <f t="shared" ca="1" si="451"/>
        <v>-1.4834997097196949</v>
      </c>
      <c r="N971" s="304">
        <f t="shared" ca="1" si="452"/>
        <v>-84.998272275821265</v>
      </c>
      <c r="P971" s="310">
        <f t="shared" ca="1" si="453"/>
        <v>23</v>
      </c>
      <c r="Q971" s="304">
        <f t="shared" ca="1" si="454"/>
        <v>0</v>
      </c>
      <c r="R971" s="306">
        <f t="shared" ca="1" si="455"/>
        <v>0</v>
      </c>
      <c r="S971" s="307">
        <f t="shared" ca="1" si="456"/>
        <v>5.083000000000002</v>
      </c>
      <c r="T971" s="304">
        <f t="shared" ca="1" si="436"/>
        <v>49.86423000000002</v>
      </c>
      <c r="U971" s="311">
        <f t="shared" ca="1" si="437"/>
        <v>0</v>
      </c>
      <c r="V971" s="306">
        <f t="shared" ca="1" si="438"/>
        <v>1.2260321437318491</v>
      </c>
      <c r="W971" s="304">
        <f t="shared" ca="1" si="439"/>
        <v>42.966134758058075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1.3197647299435964</v>
      </c>
      <c r="AH971" s="304">
        <f t="shared" ca="1" si="463"/>
        <v>-8.4528787871434172</v>
      </c>
    </row>
    <row r="972" spans="1:34" x14ac:dyDescent="0.2">
      <c r="A972" s="347">
        <f t="shared" ca="1" si="441"/>
        <v>1E-4</v>
      </c>
      <c r="B972" s="304">
        <f t="shared" ca="1" si="442"/>
        <v>33.55890000000214</v>
      </c>
      <c r="D972" s="306">
        <f t="shared" ca="1" si="443"/>
        <v>-0.73697345606118558</v>
      </c>
      <c r="E972" s="307">
        <f t="shared" ca="1" si="444"/>
        <v>-1.3892794209758286</v>
      </c>
      <c r="F972" s="304">
        <f t="shared" ca="1" si="445"/>
        <v>1.5726497335661562</v>
      </c>
      <c r="G972" s="306">
        <f t="shared" ca="1" si="446"/>
        <v>9.3143537675566979</v>
      </c>
      <c r="H972" s="307">
        <f t="shared" ca="1" si="447"/>
        <v>-106.42756910260344</v>
      </c>
      <c r="I972" s="304">
        <f t="shared" ca="1" si="448"/>
        <v>106.83437953765926</v>
      </c>
      <c r="J972" s="306">
        <f t="shared" ca="1" si="449"/>
        <v>737.71243752511418</v>
      </c>
      <c r="K972" s="307">
        <f t="shared" ca="1" si="450"/>
        <v>-8.4327577719009259</v>
      </c>
      <c r="L972" s="304">
        <f t="shared" ca="1" si="435"/>
        <v>737.76063318862782</v>
      </c>
      <c r="M972" s="306">
        <f t="shared" ca="1" si="451"/>
        <v>-1.4835005102976824</v>
      </c>
      <c r="N972" s="304">
        <f t="shared" ca="1" si="452"/>
        <v>-84.998318145561115</v>
      </c>
      <c r="P972" s="310">
        <f t="shared" ca="1" si="453"/>
        <v>23</v>
      </c>
      <c r="Q972" s="304">
        <f t="shared" ca="1" si="454"/>
        <v>0</v>
      </c>
      <c r="R972" s="306">
        <f t="shared" ca="1" si="455"/>
        <v>0</v>
      </c>
      <c r="S972" s="307">
        <f t="shared" ca="1" si="456"/>
        <v>5.083000000000002</v>
      </c>
      <c r="T972" s="304">
        <f t="shared" ca="1" si="436"/>
        <v>49.86423000000002</v>
      </c>
      <c r="U972" s="311">
        <f t="shared" ca="1" si="437"/>
        <v>0</v>
      </c>
      <c r="V972" s="306">
        <f t="shared" ca="1" si="438"/>
        <v>1.2260334485681301</v>
      </c>
      <c r="W972" s="304">
        <f t="shared" ca="1" si="439"/>
        <v>42.966286639183217</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1.319735534098287</v>
      </c>
      <c r="AH972" s="304">
        <f t="shared" ca="1" si="463"/>
        <v>-8.4529086677273373</v>
      </c>
    </row>
    <row r="973" spans="1:34" x14ac:dyDescent="0.2">
      <c r="A973" s="347">
        <f t="shared" ca="1" si="441"/>
        <v>1E-4</v>
      </c>
      <c r="B973" s="304">
        <f t="shared" ca="1" si="442"/>
        <v>33.559000000002143</v>
      </c>
      <c r="D973" s="306">
        <f t="shared" ca="1" si="443"/>
        <v>-0.73696931972337709</v>
      </c>
      <c r="E973" s="307">
        <f t="shared" ca="1" si="444"/>
        <v>-1.3892490645400066</v>
      </c>
      <c r="F973" s="304">
        <f t="shared" ca="1" si="445"/>
        <v>1.5726209783475549</v>
      </c>
      <c r="G973" s="306">
        <f t="shared" ca="1" si="446"/>
        <v>9.3142800706247257</v>
      </c>
      <c r="H973" s="307">
        <f t="shared" ca="1" si="447"/>
        <v>-106.42770802750989</v>
      </c>
      <c r="I973" s="304">
        <f t="shared" ca="1" si="448"/>
        <v>106.83451150832735</v>
      </c>
      <c r="J973" s="306">
        <f t="shared" ca="1" si="449"/>
        <v>737.71243752511418</v>
      </c>
      <c r="K973" s="307">
        <f t="shared" ca="1" si="450"/>
        <v>-8.4434005357574318</v>
      </c>
      <c r="L973" s="304">
        <f t="shared" ca="1" si="435"/>
        <v>737.76075491439144</v>
      </c>
      <c r="M973" s="306">
        <f t="shared" ca="1" si="451"/>
        <v>-1.4835013108673576</v>
      </c>
      <c r="N973" s="304">
        <f t="shared" ca="1" si="452"/>
        <v>-84.998364014824716</v>
      </c>
      <c r="P973" s="310">
        <f t="shared" ca="1" si="453"/>
        <v>23</v>
      </c>
      <c r="Q973" s="304">
        <f t="shared" ca="1" si="454"/>
        <v>0</v>
      </c>
      <c r="R973" s="306">
        <f t="shared" ca="1" si="455"/>
        <v>0</v>
      </c>
      <c r="S973" s="307">
        <f t="shared" ca="1" si="456"/>
        <v>5.083000000000002</v>
      </c>
      <c r="T973" s="304">
        <f t="shared" ca="1" si="436"/>
        <v>49.86423000000002</v>
      </c>
      <c r="U973" s="311">
        <f t="shared" ca="1" si="437"/>
        <v>0</v>
      </c>
      <c r="V973" s="306">
        <f t="shared" ca="1" si="438"/>
        <v>1.2260347534075042</v>
      </c>
      <c r="W973" s="304">
        <f t="shared" ca="1" si="439"/>
        <v>42.966438518425477</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1.3197063386100378</v>
      </c>
      <c r="AH973" s="304">
        <f t="shared" ca="1" si="463"/>
        <v>-8.452938547940823</v>
      </c>
    </row>
    <row r="974" spans="1:34" x14ac:dyDescent="0.2">
      <c r="A974" s="347">
        <f t="shared" ca="1" si="441"/>
        <v>1E-4</v>
      </c>
      <c r="B974" s="304">
        <f t="shared" ca="1" si="442"/>
        <v>33.559100000002147</v>
      </c>
      <c r="D974" s="306">
        <f t="shared" ca="1" si="443"/>
        <v>-0.73696518337513561</v>
      </c>
      <c r="E974" s="307">
        <f t="shared" ca="1" si="444"/>
        <v>-1.3892187084805538</v>
      </c>
      <c r="F974" s="304">
        <f t="shared" ca="1" si="445"/>
        <v>1.572592223527614</v>
      </c>
      <c r="G974" s="306">
        <f t="shared" ca="1" si="446"/>
        <v>9.314206374106389</v>
      </c>
      <c r="H974" s="307">
        <f t="shared" ca="1" si="447"/>
        <v>-106.42784694938074</v>
      </c>
      <c r="I974" s="304">
        <f t="shared" ca="1" si="448"/>
        <v>106.83464347607594</v>
      </c>
      <c r="J974" s="306">
        <f t="shared" ca="1" si="449"/>
        <v>737.71243752511418</v>
      </c>
      <c r="K974" s="307">
        <f t="shared" ca="1" si="450"/>
        <v>-8.4540433135062756</v>
      </c>
      <c r="L974" s="304">
        <f t="shared" ca="1" si="435"/>
        <v>737.76087679382408</v>
      </c>
      <c r="M974" s="306">
        <f t="shared" ca="1" si="451"/>
        <v>-1.483502111428721</v>
      </c>
      <c r="N974" s="304">
        <f t="shared" ca="1" si="452"/>
        <v>-84.998409883612084</v>
      </c>
      <c r="P974" s="310">
        <f t="shared" ca="1" si="453"/>
        <v>23</v>
      </c>
      <c r="Q974" s="304">
        <f t="shared" ca="1" si="454"/>
        <v>0</v>
      </c>
      <c r="R974" s="306">
        <f t="shared" ca="1" si="455"/>
        <v>0</v>
      </c>
      <c r="S974" s="307">
        <f t="shared" ca="1" si="456"/>
        <v>5.083000000000002</v>
      </c>
      <c r="T974" s="304">
        <f t="shared" ca="1" si="436"/>
        <v>49.86423000000002</v>
      </c>
      <c r="U974" s="311">
        <f t="shared" ca="1" si="437"/>
        <v>0</v>
      </c>
      <c r="V974" s="306">
        <f t="shared" ca="1" si="438"/>
        <v>1.2260360582499708</v>
      </c>
      <c r="W974" s="304">
        <f t="shared" ca="1" si="439"/>
        <v>42.966590395784863</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1.319677143478847</v>
      </c>
      <c r="AH974" s="304">
        <f t="shared" ca="1" si="463"/>
        <v>-8.4529684277838797</v>
      </c>
    </row>
    <row r="975" spans="1:34" x14ac:dyDescent="0.2">
      <c r="A975" s="347">
        <f t="shared" ca="1" si="441"/>
        <v>1E-4</v>
      </c>
      <c r="B975" s="304">
        <f t="shared" ca="1" si="442"/>
        <v>33.55920000000215</v>
      </c>
      <c r="D975" s="306">
        <f t="shared" ca="1" si="443"/>
        <v>-0.73696104701645915</v>
      </c>
      <c r="E975" s="307">
        <f t="shared" ca="1" si="444"/>
        <v>-1.3891883527974667</v>
      </c>
      <c r="F975" s="304">
        <f t="shared" ca="1" si="445"/>
        <v>1.5725634691063297</v>
      </c>
      <c r="G975" s="306">
        <f t="shared" ca="1" si="446"/>
        <v>9.3141326780016875</v>
      </c>
      <c r="H975" s="307">
        <f t="shared" ca="1" si="447"/>
        <v>-106.42798586821601</v>
      </c>
      <c r="I975" s="304">
        <f t="shared" ca="1" si="448"/>
        <v>106.83477544090503</v>
      </c>
      <c r="J975" s="306">
        <f t="shared" ca="1" si="449"/>
        <v>737.71243752511418</v>
      </c>
      <c r="K975" s="307">
        <f t="shared" ca="1" si="450"/>
        <v>-8.4646861051471554</v>
      </c>
      <c r="L975" s="304">
        <f t="shared" ca="1" si="435"/>
        <v>737.76099882692642</v>
      </c>
      <c r="M975" s="306">
        <f t="shared" ca="1" si="451"/>
        <v>-1.4835029119817722</v>
      </c>
      <c r="N975" s="304">
        <f t="shared" ca="1" si="452"/>
        <v>-84.998455751923188</v>
      </c>
      <c r="P975" s="310">
        <f t="shared" ca="1" si="453"/>
        <v>23</v>
      </c>
      <c r="Q975" s="304">
        <f t="shared" ca="1" si="454"/>
        <v>0</v>
      </c>
      <c r="R975" s="306">
        <f t="shared" ca="1" si="455"/>
        <v>0</v>
      </c>
      <c r="S975" s="307">
        <f t="shared" ca="1" si="456"/>
        <v>5.083000000000002</v>
      </c>
      <c r="T975" s="304">
        <f t="shared" ca="1" si="436"/>
        <v>49.86423000000002</v>
      </c>
      <c r="U975" s="311">
        <f t="shared" ca="1" si="437"/>
        <v>0</v>
      </c>
      <c r="V975" s="306">
        <f t="shared" ca="1" si="438"/>
        <v>1.2260373630955297</v>
      </c>
      <c r="W975" s="304">
        <f t="shared" ca="1" si="439"/>
        <v>42.966742271261374</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1.3196479487047075</v>
      </c>
      <c r="AH975" s="304">
        <f t="shared" ca="1" si="463"/>
        <v>-8.4529983072565109</v>
      </c>
    </row>
    <row r="976" spans="1:34" x14ac:dyDescent="0.2">
      <c r="A976" s="347">
        <f t="shared" ca="1" si="441"/>
        <v>1E-4</v>
      </c>
      <c r="B976" s="304">
        <f t="shared" ca="1" si="442"/>
        <v>33.559300000002153</v>
      </c>
      <c r="D976" s="306">
        <f t="shared" ca="1" si="443"/>
        <v>-0.73695691064735336</v>
      </c>
      <c r="E976" s="307">
        <f t="shared" ca="1" si="444"/>
        <v>-1.3891579974907469</v>
      </c>
      <c r="F976" s="304">
        <f t="shared" ca="1" si="445"/>
        <v>1.5725347150837061</v>
      </c>
      <c r="G976" s="306">
        <f t="shared" ca="1" si="446"/>
        <v>9.3140589823106232</v>
      </c>
      <c r="H976" s="307">
        <f t="shared" ca="1" si="447"/>
        <v>-106.42812478401576</v>
      </c>
      <c r="I976" s="304">
        <f t="shared" ca="1" si="448"/>
        <v>106.83490740281471</v>
      </c>
      <c r="J976" s="306">
        <f t="shared" ca="1" si="449"/>
        <v>737.71243752511418</v>
      </c>
      <c r="K976" s="307">
        <f t="shared" ca="1" si="450"/>
        <v>-8.4753289106797673</v>
      </c>
      <c r="L976" s="304">
        <f t="shared" ca="1" si="435"/>
        <v>737.76112101369893</v>
      </c>
      <c r="M976" s="306">
        <f t="shared" ca="1" si="451"/>
        <v>-1.4835037125265118</v>
      </c>
      <c r="N976" s="304">
        <f t="shared" ca="1" si="452"/>
        <v>-84.998501619758088</v>
      </c>
      <c r="P976" s="310">
        <f t="shared" ca="1" si="453"/>
        <v>23</v>
      </c>
      <c r="Q976" s="304">
        <f t="shared" ca="1" si="454"/>
        <v>0</v>
      </c>
      <c r="R976" s="306">
        <f t="shared" ca="1" si="455"/>
        <v>0</v>
      </c>
      <c r="S976" s="307">
        <f t="shared" ca="1" si="456"/>
        <v>5.083000000000002</v>
      </c>
      <c r="T976" s="304">
        <f t="shared" ca="1" si="436"/>
        <v>49.86423000000002</v>
      </c>
      <c r="U976" s="311">
        <f t="shared" ca="1" si="437"/>
        <v>0</v>
      </c>
      <c r="V976" s="306">
        <f t="shared" ca="1" si="438"/>
        <v>1.2260386679441813</v>
      </c>
      <c r="W976" s="304">
        <f t="shared" ca="1" si="439"/>
        <v>42.966894144855047</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1.319618754287621</v>
      </c>
      <c r="AH976" s="304">
        <f t="shared" ca="1" si="463"/>
        <v>-8.4530281863587167</v>
      </c>
    </row>
    <row r="977" spans="1:34" x14ac:dyDescent="0.2">
      <c r="A977" s="347">
        <f t="shared" ca="1" si="441"/>
        <v>1E-4</v>
      </c>
      <c r="B977" s="304">
        <f t="shared" ca="1" si="442"/>
        <v>33.559400000002157</v>
      </c>
      <c r="D977" s="306">
        <f t="shared" ca="1" si="443"/>
        <v>-0.73695277426781469</v>
      </c>
      <c r="E977" s="307">
        <f t="shared" ca="1" si="444"/>
        <v>-1.3891276425603873</v>
      </c>
      <c r="F977" s="304">
        <f t="shared" ca="1" si="445"/>
        <v>1.5725059614597359</v>
      </c>
      <c r="G977" s="306">
        <f t="shared" ca="1" si="446"/>
        <v>9.3139852870331961</v>
      </c>
      <c r="H977" s="307">
        <f t="shared" ca="1" si="447"/>
        <v>-106.42826369678002</v>
      </c>
      <c r="I977" s="304">
        <f t="shared" ca="1" si="448"/>
        <v>106.83503936180496</v>
      </c>
      <c r="J977" s="306">
        <f t="shared" ca="1" si="449"/>
        <v>737.71243752511418</v>
      </c>
      <c r="K977" s="307">
        <f t="shared" ca="1" si="450"/>
        <v>-8.4859717301038078</v>
      </c>
      <c r="L977" s="304">
        <f t="shared" ca="1" si="435"/>
        <v>737.76124335414204</v>
      </c>
      <c r="M977" s="306">
        <f t="shared" ca="1" si="451"/>
        <v>-1.4835045130629394</v>
      </c>
      <c r="N977" s="304">
        <f t="shared" ca="1" si="452"/>
        <v>-84.998547487116724</v>
      </c>
      <c r="P977" s="310">
        <f t="shared" ca="1" si="453"/>
        <v>23</v>
      </c>
      <c r="Q977" s="304">
        <f t="shared" ca="1" si="454"/>
        <v>0</v>
      </c>
      <c r="R977" s="306">
        <f t="shared" ca="1" si="455"/>
        <v>0</v>
      </c>
      <c r="S977" s="307">
        <f t="shared" ca="1" si="456"/>
        <v>5.083000000000002</v>
      </c>
      <c r="T977" s="304">
        <f t="shared" ca="1" si="436"/>
        <v>49.86423000000002</v>
      </c>
      <c r="U977" s="311">
        <f t="shared" ca="1" si="437"/>
        <v>0</v>
      </c>
      <c r="V977" s="306">
        <f t="shared" ca="1" si="438"/>
        <v>1.2260399727959252</v>
      </c>
      <c r="W977" s="304">
        <f t="shared" ca="1" si="439"/>
        <v>42.967046016565874</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1.3195895602275804</v>
      </c>
      <c r="AH977" s="304">
        <f t="shared" ca="1" si="463"/>
        <v>-8.4530580650905041</v>
      </c>
    </row>
    <row r="978" spans="1:34" x14ac:dyDescent="0.2">
      <c r="A978" s="347">
        <f t="shared" ca="1" si="441"/>
        <v>1E-4</v>
      </c>
      <c r="B978" s="304">
        <f t="shared" ca="1" si="442"/>
        <v>33.55950000000216</v>
      </c>
      <c r="D978" s="306">
        <f t="shared" ca="1" si="443"/>
        <v>-0.73694863787784837</v>
      </c>
      <c r="E978" s="307">
        <f t="shared" ca="1" si="444"/>
        <v>-1.3890972880063899</v>
      </c>
      <c r="F978" s="304">
        <f t="shared" ca="1" si="445"/>
        <v>1.5724772082344225</v>
      </c>
      <c r="G978" s="306">
        <f t="shared" ca="1" si="446"/>
        <v>9.3139115921694078</v>
      </c>
      <c r="H978" s="307">
        <f t="shared" ca="1" si="447"/>
        <v>-106.42840260650883</v>
      </c>
      <c r="I978" s="304">
        <f t="shared" ca="1" si="448"/>
        <v>106.83517131787585</v>
      </c>
      <c r="J978" s="306">
        <f t="shared" ca="1" si="449"/>
        <v>737.71243752511418</v>
      </c>
      <c r="K978" s="307">
        <f t="shared" ca="1" si="450"/>
        <v>-8.4966145634189729</v>
      </c>
      <c r="L978" s="304">
        <f t="shared" ca="1" si="435"/>
        <v>737.76136584825633</v>
      </c>
      <c r="M978" s="306">
        <f t="shared" ca="1" si="451"/>
        <v>-1.4835053135910556</v>
      </c>
      <c r="N978" s="304">
        <f t="shared" ca="1" si="452"/>
        <v>-84.998593353999169</v>
      </c>
      <c r="P978" s="310">
        <f t="shared" ca="1" si="453"/>
        <v>23</v>
      </c>
      <c r="Q978" s="304">
        <f t="shared" ca="1" si="454"/>
        <v>0</v>
      </c>
      <c r="R978" s="306">
        <f t="shared" ca="1" si="455"/>
        <v>0</v>
      </c>
      <c r="S978" s="307">
        <f t="shared" ca="1" si="456"/>
        <v>5.083000000000002</v>
      </c>
      <c r="T978" s="304">
        <f t="shared" ca="1" si="436"/>
        <v>49.86423000000002</v>
      </c>
      <c r="U978" s="311">
        <f t="shared" ca="1" si="437"/>
        <v>0</v>
      </c>
      <c r="V978" s="306">
        <f t="shared" ca="1" si="438"/>
        <v>1.2260412776507619</v>
      </c>
      <c r="W978" s="304">
        <f t="shared" ca="1" si="439"/>
        <v>42.967197886393876</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1.319560366524593</v>
      </c>
      <c r="AH978" s="304">
        <f t="shared" ca="1" si="463"/>
        <v>-8.4530879434518695</v>
      </c>
    </row>
    <row r="979" spans="1:34" x14ac:dyDescent="0.2">
      <c r="A979" s="347">
        <f t="shared" ca="1" si="441"/>
        <v>1E-4</v>
      </c>
      <c r="B979" s="304">
        <f t="shared" ca="1" si="442"/>
        <v>33.559600000002163</v>
      </c>
      <c r="D979" s="306">
        <f t="shared" ca="1" si="443"/>
        <v>-0.73694450147745083</v>
      </c>
      <c r="E979" s="307">
        <f t="shared" ca="1" si="444"/>
        <v>-1.3890669338287491</v>
      </c>
      <c r="F979" s="304">
        <f t="shared" ca="1" si="445"/>
        <v>1.5724484554077602</v>
      </c>
      <c r="G979" s="306">
        <f t="shared" ca="1" si="446"/>
        <v>9.3138378977192602</v>
      </c>
      <c r="H979" s="307">
        <f t="shared" ca="1" si="447"/>
        <v>-106.42854151320221</v>
      </c>
      <c r="I979" s="304">
        <f t="shared" ca="1" si="448"/>
        <v>106.83530327102739</v>
      </c>
      <c r="J979" s="306">
        <f t="shared" ca="1" si="449"/>
        <v>737.71243752511418</v>
      </c>
      <c r="K979" s="307">
        <f t="shared" ca="1" si="450"/>
        <v>-8.507257410624959</v>
      </c>
      <c r="L979" s="304">
        <f t="shared" ca="1" si="435"/>
        <v>737.76148849604238</v>
      </c>
      <c r="M979" s="306">
        <f t="shared" ca="1" si="451"/>
        <v>-1.4835061141108603</v>
      </c>
      <c r="N979" s="304">
        <f t="shared" ca="1" si="452"/>
        <v>-84.998639220405394</v>
      </c>
      <c r="P979" s="310">
        <f t="shared" ca="1" si="453"/>
        <v>23</v>
      </c>
      <c r="Q979" s="304">
        <f t="shared" ca="1" si="454"/>
        <v>0</v>
      </c>
      <c r="R979" s="306">
        <f t="shared" ca="1" si="455"/>
        <v>0</v>
      </c>
      <c r="S979" s="307">
        <f t="shared" ca="1" si="456"/>
        <v>5.083000000000002</v>
      </c>
      <c r="T979" s="304">
        <f t="shared" ca="1" si="436"/>
        <v>49.86423000000002</v>
      </c>
      <c r="U979" s="311">
        <f t="shared" ca="1" si="437"/>
        <v>0</v>
      </c>
      <c r="V979" s="306">
        <f t="shared" ca="1" si="438"/>
        <v>1.22604258250869</v>
      </c>
      <c r="W979" s="304">
        <f t="shared" ca="1" si="439"/>
        <v>42.967349754339047</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1.3195311731786461</v>
      </c>
      <c r="AH979" s="304">
        <f t="shared" ca="1" si="463"/>
        <v>-8.4531178214428202</v>
      </c>
    </row>
    <row r="980" spans="1:34" x14ac:dyDescent="0.2">
      <c r="A980" s="347">
        <f t="shared" ca="1" si="441"/>
        <v>1E-4</v>
      </c>
      <c r="B980" s="304">
        <f t="shared" ca="1" si="442"/>
        <v>33.559700000002167</v>
      </c>
      <c r="D980" s="306">
        <f t="shared" ca="1" si="443"/>
        <v>-0.73694036506662575</v>
      </c>
      <c r="E980" s="307">
        <f t="shared" ca="1" si="444"/>
        <v>-1.3890365800274651</v>
      </c>
      <c r="F980" s="304">
        <f t="shared" ca="1" si="445"/>
        <v>1.5724197029797509</v>
      </c>
      <c r="G980" s="306">
        <f t="shared" ca="1" si="446"/>
        <v>9.3137642036827533</v>
      </c>
      <c r="H980" s="307">
        <f t="shared" ca="1" si="447"/>
        <v>-106.4286804168602</v>
      </c>
      <c r="I980" s="304">
        <f t="shared" ca="1" si="448"/>
        <v>106.83543522125963</v>
      </c>
      <c r="J980" s="306">
        <f t="shared" ca="1" si="449"/>
        <v>737.71243752511418</v>
      </c>
      <c r="K980" s="307">
        <f t="shared" ca="1" si="450"/>
        <v>-8.5179002717214622</v>
      </c>
      <c r="L980" s="304">
        <f t="shared" ca="1" si="435"/>
        <v>737.76161129750062</v>
      </c>
      <c r="M980" s="306">
        <f t="shared" ca="1" si="451"/>
        <v>-1.4835069146223536</v>
      </c>
      <c r="N980" s="304">
        <f t="shared" ca="1" si="452"/>
        <v>-84.998685086335414</v>
      </c>
      <c r="P980" s="310">
        <f t="shared" ca="1" si="453"/>
        <v>23</v>
      </c>
      <c r="Q980" s="304">
        <f t="shared" ca="1" si="454"/>
        <v>0</v>
      </c>
      <c r="R980" s="306">
        <f t="shared" ca="1" si="455"/>
        <v>0</v>
      </c>
      <c r="S980" s="307">
        <f t="shared" ca="1" si="456"/>
        <v>5.083000000000002</v>
      </c>
      <c r="T980" s="304">
        <f t="shared" ca="1" si="436"/>
        <v>49.86423000000002</v>
      </c>
      <c r="U980" s="311">
        <f t="shared" ca="1" si="437"/>
        <v>0</v>
      </c>
      <c r="V980" s="306">
        <f t="shared" ca="1" si="438"/>
        <v>1.2260438873697117</v>
      </c>
      <c r="W980" s="304">
        <f t="shared" ca="1" si="439"/>
        <v>42.967501620401443</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1.319501980189747</v>
      </c>
      <c r="AH980" s="304">
        <f t="shared" ca="1" si="463"/>
        <v>-8.4531476990633543</v>
      </c>
    </row>
    <row r="981" spans="1:34" x14ac:dyDescent="0.2">
      <c r="A981" s="347">
        <f t="shared" ca="1" si="441"/>
        <v>1E-4</v>
      </c>
      <c r="B981" s="304">
        <f t="shared" ca="1" si="442"/>
        <v>33.55980000000217</v>
      </c>
      <c r="D981" s="306">
        <f t="shared" ca="1" si="443"/>
        <v>-0.73693622864537345</v>
      </c>
      <c r="E981" s="307">
        <f t="shared" ca="1" si="444"/>
        <v>-1.3890062266025289</v>
      </c>
      <c r="F981" s="304">
        <f t="shared" ca="1" si="445"/>
        <v>1.5723909509503871</v>
      </c>
      <c r="G981" s="306">
        <f t="shared" ca="1" si="446"/>
        <v>9.3136905100598888</v>
      </c>
      <c r="H981" s="307">
        <f t="shared" ca="1" si="447"/>
        <v>-106.42881931748286</v>
      </c>
      <c r="I981" s="304">
        <f t="shared" ca="1" si="448"/>
        <v>106.83556716857262</v>
      </c>
      <c r="J981" s="306">
        <f t="shared" ca="1" si="449"/>
        <v>737.71243752511418</v>
      </c>
      <c r="K981" s="307">
        <f t="shared" ca="1" si="450"/>
        <v>-8.5285431467081789</v>
      </c>
      <c r="L981" s="304">
        <f t="shared" ca="1" si="435"/>
        <v>737.76173425263164</v>
      </c>
      <c r="M981" s="306">
        <f t="shared" ca="1" si="451"/>
        <v>-1.4835077151255356</v>
      </c>
      <c r="N981" s="304">
        <f t="shared" ca="1" si="452"/>
        <v>-84.998730951789227</v>
      </c>
      <c r="P981" s="310">
        <f t="shared" ca="1" si="453"/>
        <v>23</v>
      </c>
      <c r="Q981" s="304">
        <f t="shared" ca="1" si="454"/>
        <v>0</v>
      </c>
      <c r="R981" s="306">
        <f t="shared" ca="1" si="455"/>
        <v>0</v>
      </c>
      <c r="S981" s="307">
        <f t="shared" ca="1" si="456"/>
        <v>5.083000000000002</v>
      </c>
      <c r="T981" s="304">
        <f t="shared" ca="1" si="436"/>
        <v>49.86423000000002</v>
      </c>
      <c r="U981" s="311">
        <f t="shared" ca="1" si="437"/>
        <v>0</v>
      </c>
      <c r="V981" s="306">
        <f t="shared" ca="1" si="438"/>
        <v>1.2260451922338251</v>
      </c>
      <c r="W981" s="304">
        <f t="shared" ca="1" si="439"/>
        <v>42.967653484581042</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1.3194727875578831</v>
      </c>
      <c r="AH981" s="304">
        <f t="shared" ca="1" si="463"/>
        <v>-8.4531775763134807</v>
      </c>
    </row>
    <row r="982" spans="1:34" x14ac:dyDescent="0.2">
      <c r="A982" s="347">
        <f t="shared" ca="1" si="441"/>
        <v>1E-4</v>
      </c>
      <c r="B982" s="304">
        <f t="shared" ca="1" si="442"/>
        <v>33.559900000002173</v>
      </c>
      <c r="D982" s="306">
        <f t="shared" ca="1" si="443"/>
        <v>-0.73693209221369538</v>
      </c>
      <c r="E982" s="307">
        <f t="shared" ca="1" si="444"/>
        <v>-1.3889758735539441</v>
      </c>
      <c r="F982" s="304">
        <f t="shared" ca="1" si="445"/>
        <v>1.5723621993196721</v>
      </c>
      <c r="G982" s="306">
        <f t="shared" ca="1" si="446"/>
        <v>9.3136168168506668</v>
      </c>
      <c r="H982" s="307">
        <f t="shared" ca="1" si="447"/>
        <v>-106.42895821507022</v>
      </c>
      <c r="I982" s="304">
        <f t="shared" ca="1" si="448"/>
        <v>106.8356991129664</v>
      </c>
      <c r="J982" s="306">
        <f t="shared" ca="1" si="449"/>
        <v>737.71243752511418</v>
      </c>
      <c r="K982" s="307">
        <f t="shared" ca="1" si="450"/>
        <v>-8.539186035584807</v>
      </c>
      <c r="L982" s="304">
        <f t="shared" ca="1" si="435"/>
        <v>737.761857361436</v>
      </c>
      <c r="M982" s="306">
        <f t="shared" ca="1" si="451"/>
        <v>-1.4835085156204064</v>
      </c>
      <c r="N982" s="304">
        <f t="shared" ca="1" si="452"/>
        <v>-84.998776816766849</v>
      </c>
      <c r="P982" s="310">
        <f t="shared" ca="1" si="453"/>
        <v>23</v>
      </c>
      <c r="Q982" s="304">
        <f t="shared" ca="1" si="454"/>
        <v>0</v>
      </c>
      <c r="R982" s="306">
        <f t="shared" ca="1" si="455"/>
        <v>0</v>
      </c>
      <c r="S982" s="307">
        <f t="shared" ca="1" si="456"/>
        <v>5.083000000000002</v>
      </c>
      <c r="T982" s="304">
        <f t="shared" ca="1" si="436"/>
        <v>49.86423000000002</v>
      </c>
      <c r="U982" s="311">
        <f t="shared" ca="1" si="437"/>
        <v>0</v>
      </c>
      <c r="V982" s="306">
        <f t="shared" ca="1" si="438"/>
        <v>1.226046497101031</v>
      </c>
      <c r="W982" s="304">
        <f t="shared" ca="1" si="439"/>
        <v>42.967805346877881</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1.3194435952830599</v>
      </c>
      <c r="AH982" s="304">
        <f t="shared" ca="1" si="463"/>
        <v>-8.4532074531931976</v>
      </c>
    </row>
    <row r="983" spans="1:34" x14ac:dyDescent="0.2">
      <c r="A983" s="347">
        <f t="shared" ca="1" si="441"/>
        <v>1E-4</v>
      </c>
      <c r="B983" s="304">
        <f t="shared" ca="1" si="442"/>
        <v>33.560000000002177</v>
      </c>
      <c r="D983" s="306">
        <f t="shared" ca="1" si="443"/>
        <v>-0.7369279557715922</v>
      </c>
      <c r="E983" s="307">
        <f t="shared" ca="1" si="444"/>
        <v>-1.3889455208817019</v>
      </c>
      <c r="F983" s="304">
        <f t="shared" ca="1" si="445"/>
        <v>1.5723334480875995</v>
      </c>
      <c r="G983" s="306">
        <f t="shared" ca="1" si="446"/>
        <v>9.313543124055089</v>
      </c>
      <c r="H983" s="307">
        <f t="shared" ca="1" si="447"/>
        <v>-106.42909710962232</v>
      </c>
      <c r="I983" s="304">
        <f t="shared" ca="1" si="448"/>
        <v>106.83583105444096</v>
      </c>
      <c r="J983" s="306">
        <f t="shared" ca="1" si="449"/>
        <v>737.71243752511418</v>
      </c>
      <c r="K983" s="307">
        <f t="shared" ca="1" si="450"/>
        <v>-8.5498289383510411</v>
      </c>
      <c r="L983" s="304">
        <f t="shared" ca="1" si="435"/>
        <v>737.76198062391404</v>
      </c>
      <c r="M983" s="306">
        <f t="shared" ca="1" si="451"/>
        <v>-1.4835093161069663</v>
      </c>
      <c r="N983" s="304">
        <f t="shared" ca="1" si="452"/>
        <v>-84.998822681268294</v>
      </c>
      <c r="P983" s="310">
        <f t="shared" ca="1" si="453"/>
        <v>23</v>
      </c>
      <c r="Q983" s="304">
        <f t="shared" ca="1" si="454"/>
        <v>0</v>
      </c>
      <c r="R983" s="306">
        <f t="shared" ca="1" si="455"/>
        <v>0</v>
      </c>
      <c r="S983" s="307">
        <f t="shared" ca="1" si="456"/>
        <v>5.083000000000002</v>
      </c>
      <c r="T983" s="304">
        <f t="shared" ca="1" si="436"/>
        <v>49.86423000000002</v>
      </c>
      <c r="U983" s="311">
        <f t="shared" ca="1" si="437"/>
        <v>0</v>
      </c>
      <c r="V983" s="306">
        <f t="shared" ca="1" si="438"/>
        <v>1.2260478019713288</v>
      </c>
      <c r="W983" s="304">
        <f t="shared" ca="1" si="439"/>
        <v>42.967957207291931</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1.3194144033652684</v>
      </c>
      <c r="AH983" s="304">
        <f t="shared" ca="1" si="463"/>
        <v>-8.4532373297025121</v>
      </c>
    </row>
    <row r="984" spans="1:34" x14ac:dyDescent="0.2">
      <c r="A984" s="347">
        <f t="shared" ca="1" si="441"/>
        <v>1E-4</v>
      </c>
      <c r="B984" s="304">
        <f t="shared" ca="1" si="442"/>
        <v>33.56010000000218</v>
      </c>
      <c r="D984" s="306">
        <f t="shared" ca="1" si="443"/>
        <v>-0.73692381931906259</v>
      </c>
      <c r="E984" s="307">
        <f t="shared" ca="1" si="444"/>
        <v>-1.3889151685858128</v>
      </c>
      <c r="F984" s="304">
        <f t="shared" ca="1" si="445"/>
        <v>1.5723046972541777</v>
      </c>
      <c r="G984" s="306">
        <f t="shared" ca="1" si="446"/>
        <v>9.3134694316731572</v>
      </c>
      <c r="H984" s="307">
        <f t="shared" ca="1" si="447"/>
        <v>-106.42923600113917</v>
      </c>
      <c r="I984" s="304">
        <f t="shared" ca="1" si="448"/>
        <v>106.83596299299637</v>
      </c>
      <c r="J984" s="306">
        <f t="shared" ca="1" si="449"/>
        <v>737.71243752511418</v>
      </c>
      <c r="K984" s="307">
        <f t="shared" ca="1" si="450"/>
        <v>-8.560471855006579</v>
      </c>
      <c r="L984" s="304">
        <f t="shared" ca="1" si="435"/>
        <v>737.76210404006645</v>
      </c>
      <c r="M984" s="306">
        <f t="shared" ca="1" si="451"/>
        <v>-1.4835101165852154</v>
      </c>
      <c r="N984" s="304">
        <f t="shared" ca="1" si="452"/>
        <v>-84.998868545293547</v>
      </c>
      <c r="P984" s="310">
        <f t="shared" ca="1" si="453"/>
        <v>23</v>
      </c>
      <c r="Q984" s="304">
        <f t="shared" ca="1" si="454"/>
        <v>0</v>
      </c>
      <c r="R984" s="306">
        <f t="shared" ca="1" si="455"/>
        <v>0</v>
      </c>
      <c r="S984" s="307">
        <f t="shared" ca="1" si="456"/>
        <v>5.083000000000002</v>
      </c>
      <c r="T984" s="304">
        <f t="shared" ca="1" si="436"/>
        <v>49.86423000000002</v>
      </c>
      <c r="U984" s="311">
        <f t="shared" ca="1" si="437"/>
        <v>0</v>
      </c>
      <c r="V984" s="306">
        <f t="shared" ca="1" si="438"/>
        <v>1.2260491068447192</v>
      </c>
      <c r="W984" s="304">
        <f t="shared" ca="1" si="439"/>
        <v>42.968109065823249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1.3193852118045175</v>
      </c>
      <c r="AH984" s="304">
        <f t="shared" ca="1" si="463"/>
        <v>-8.4532672058414153</v>
      </c>
    </row>
    <row r="985" spans="1:34" x14ac:dyDescent="0.2">
      <c r="A985" s="347">
        <f t="shared" ca="1" si="441"/>
        <v>1E-4</v>
      </c>
      <c r="B985" s="304">
        <f t="shared" ca="1" si="442"/>
        <v>33.560200000002183</v>
      </c>
      <c r="D985" s="306">
        <f t="shared" ca="1" si="443"/>
        <v>-0.73691968285610965</v>
      </c>
      <c r="E985" s="307">
        <f t="shared" ca="1" si="444"/>
        <v>-1.3888848166662591</v>
      </c>
      <c r="F985" s="304">
        <f t="shared" ca="1" si="445"/>
        <v>1.5722759468193925</v>
      </c>
      <c r="G985" s="306">
        <f t="shared" ca="1" si="446"/>
        <v>9.3133957397048714</v>
      </c>
      <c r="H985" s="307">
        <f t="shared" ca="1" si="447"/>
        <v>-106.42937488962085</v>
      </c>
      <c r="I985" s="304">
        <f t="shared" ca="1" si="448"/>
        <v>106.83609492863266</v>
      </c>
      <c r="J985" s="306">
        <f t="shared" ca="1" si="449"/>
        <v>737.71243752511418</v>
      </c>
      <c r="K985" s="307">
        <f t="shared" ca="1" si="450"/>
        <v>-8.5711147855511172</v>
      </c>
      <c r="L985" s="304">
        <f t="shared" ca="1" si="435"/>
        <v>737.76222760989367</v>
      </c>
      <c r="M985" s="306">
        <f t="shared" ca="1" si="451"/>
        <v>-1.4835109170551537</v>
      </c>
      <c r="N985" s="304">
        <f t="shared" ca="1" si="452"/>
        <v>-84.998914408842651</v>
      </c>
      <c r="P985" s="310">
        <f t="shared" ca="1" si="453"/>
        <v>23</v>
      </c>
      <c r="Q985" s="304">
        <f t="shared" ca="1" si="454"/>
        <v>0</v>
      </c>
      <c r="R985" s="306">
        <f t="shared" ca="1" si="455"/>
        <v>0</v>
      </c>
      <c r="S985" s="307">
        <f t="shared" ca="1" si="456"/>
        <v>5.083000000000002</v>
      </c>
      <c r="T985" s="304">
        <f t="shared" ca="1" si="436"/>
        <v>49.86423000000002</v>
      </c>
      <c r="U985" s="311">
        <f t="shared" ca="1" si="437"/>
        <v>0</v>
      </c>
      <c r="V985" s="306">
        <f t="shared" ca="1" si="438"/>
        <v>1.2260504117212019</v>
      </c>
      <c r="W985" s="304">
        <f t="shared" ca="1" si="439"/>
        <v>42.968260922471828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1.3193560206007948</v>
      </c>
      <c r="AH985" s="304">
        <f t="shared" ca="1" si="463"/>
        <v>-8.4532970816099215</v>
      </c>
    </row>
    <row r="986" spans="1:34" x14ac:dyDescent="0.2">
      <c r="A986" s="347">
        <f t="shared" ca="1" si="441"/>
        <v>1E-4</v>
      </c>
      <c r="B986" s="304">
        <f t="shared" ca="1" si="442"/>
        <v>33.560300000002186</v>
      </c>
      <c r="D986" s="306">
        <f t="shared" ca="1" si="443"/>
        <v>-0.73691554638273282</v>
      </c>
      <c r="E986" s="307">
        <f t="shared" ca="1" si="444"/>
        <v>-1.3888544651230461</v>
      </c>
      <c r="F986" s="304">
        <f t="shared" ca="1" si="445"/>
        <v>1.572247196783249</v>
      </c>
      <c r="G986" s="306">
        <f t="shared" ca="1" si="446"/>
        <v>9.3133220481502335</v>
      </c>
      <c r="H986" s="307">
        <f t="shared" ca="1" si="447"/>
        <v>-106.42951377506736</v>
      </c>
      <c r="I986" s="304">
        <f t="shared" ca="1" si="448"/>
        <v>106.83622686134987</v>
      </c>
      <c r="J986" s="306">
        <f t="shared" ca="1" si="449"/>
        <v>737.71243752511418</v>
      </c>
      <c r="K986" s="307">
        <f t="shared" ca="1" si="450"/>
        <v>-8.5817577299843517</v>
      </c>
      <c r="L986" s="304">
        <f t="shared" ca="1" si="435"/>
        <v>737.76235133339628</v>
      </c>
      <c r="M986" s="306">
        <f t="shared" ca="1" si="451"/>
        <v>-1.4835117175167811</v>
      </c>
      <c r="N986" s="304">
        <f t="shared" ca="1" si="452"/>
        <v>-84.998960271915564</v>
      </c>
      <c r="P986" s="310">
        <f t="shared" ca="1" si="453"/>
        <v>23</v>
      </c>
      <c r="Q986" s="304">
        <f t="shared" ca="1" si="454"/>
        <v>0</v>
      </c>
      <c r="R986" s="306">
        <f t="shared" ca="1" si="455"/>
        <v>0</v>
      </c>
      <c r="S986" s="307">
        <f t="shared" ca="1" si="456"/>
        <v>5.083000000000002</v>
      </c>
      <c r="T986" s="304">
        <f t="shared" ca="1" si="436"/>
        <v>49.86423000000002</v>
      </c>
      <c r="U986" s="311">
        <f t="shared" ca="1" si="437"/>
        <v>0</v>
      </c>
      <c r="V986" s="306">
        <f t="shared" ca="1" si="438"/>
        <v>1.2260517166007767</v>
      </c>
      <c r="W986" s="304">
        <f t="shared" ca="1" si="439"/>
        <v>42.968412777237681</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1.3193268297541021</v>
      </c>
      <c r="AH986" s="304">
        <f t="shared" ca="1" si="463"/>
        <v>-8.4533269570080289</v>
      </c>
    </row>
    <row r="987" spans="1:34" x14ac:dyDescent="0.2">
      <c r="A987" s="347">
        <f t="shared" ca="1" si="441"/>
        <v>1E-4</v>
      </c>
      <c r="B987" s="304">
        <f t="shared" ca="1" si="442"/>
        <v>33.56040000000219</v>
      </c>
      <c r="D987" s="306">
        <f t="shared" ca="1" si="443"/>
        <v>-0.73691140989893589</v>
      </c>
      <c r="E987" s="307">
        <f t="shared" ca="1" si="444"/>
        <v>-1.3888241139561721</v>
      </c>
      <c r="F987" s="304">
        <f t="shared" ca="1" si="445"/>
        <v>1.572218447145747</v>
      </c>
      <c r="G987" s="306">
        <f t="shared" ca="1" si="446"/>
        <v>9.3132483570092433</v>
      </c>
      <c r="H987" s="307">
        <f t="shared" ca="1" si="447"/>
        <v>-106.42965265747875</v>
      </c>
      <c r="I987" s="304">
        <f t="shared" ca="1" si="448"/>
        <v>106.83635879114802</v>
      </c>
      <c r="J987" s="306">
        <f t="shared" ca="1" si="449"/>
        <v>737.71243752511418</v>
      </c>
      <c r="K987" s="307">
        <f t="shared" ca="1" si="450"/>
        <v>-8.5924006883059789</v>
      </c>
      <c r="L987" s="304">
        <f t="shared" ca="1" si="435"/>
        <v>737.76247521057473</v>
      </c>
      <c r="M987" s="306">
        <f t="shared" ca="1" si="451"/>
        <v>-1.4835125179700981</v>
      </c>
      <c r="N987" s="304">
        <f t="shared" ca="1" si="452"/>
        <v>-84.999006134512314</v>
      </c>
      <c r="P987" s="310">
        <f t="shared" ca="1" si="453"/>
        <v>23</v>
      </c>
      <c r="Q987" s="304">
        <f t="shared" ca="1" si="454"/>
        <v>0</v>
      </c>
      <c r="R987" s="306">
        <f t="shared" ca="1" si="455"/>
        <v>0</v>
      </c>
      <c r="S987" s="307">
        <f t="shared" ca="1" si="456"/>
        <v>5.083000000000002</v>
      </c>
      <c r="T987" s="304">
        <f t="shared" ca="1" si="436"/>
        <v>49.86423000000002</v>
      </c>
      <c r="U987" s="311">
        <f t="shared" ca="1" si="437"/>
        <v>0</v>
      </c>
      <c r="V987" s="306">
        <f t="shared" ca="1" si="438"/>
        <v>1.2260530214834435</v>
      </c>
      <c r="W987" s="304">
        <f t="shared" ca="1" si="439"/>
        <v>42.96856463012081</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1.3192976392644375</v>
      </c>
      <c r="AH987" s="304">
        <f t="shared" ca="1" si="463"/>
        <v>-8.4533568320357393</v>
      </c>
    </row>
    <row r="988" spans="1:34" x14ac:dyDescent="0.2">
      <c r="A988" s="347">
        <f t="shared" ca="1" si="441"/>
        <v>1E-4</v>
      </c>
      <c r="B988" s="304">
        <f t="shared" ca="1" si="442"/>
        <v>33.560500000002193</v>
      </c>
      <c r="D988" s="306">
        <f t="shared" ca="1" si="443"/>
        <v>-0.73690727340471696</v>
      </c>
      <c r="E988" s="307">
        <f t="shared" ca="1" si="444"/>
        <v>-1.3887937631656317</v>
      </c>
      <c r="F988" s="304">
        <f t="shared" ca="1" si="445"/>
        <v>1.5721896979068815</v>
      </c>
      <c r="G988" s="306">
        <f t="shared" ca="1" si="446"/>
        <v>9.3131746662819026</v>
      </c>
      <c r="H988" s="307">
        <f t="shared" ca="1" si="447"/>
        <v>-106.42979153685508</v>
      </c>
      <c r="I988" s="304">
        <f t="shared" ca="1" si="448"/>
        <v>106.83649071802716</v>
      </c>
      <c r="J988" s="306">
        <f t="shared" ca="1" si="449"/>
        <v>737.71243752511418</v>
      </c>
      <c r="K988" s="307">
        <f t="shared" ca="1" si="450"/>
        <v>-8.603043660515695</v>
      </c>
      <c r="L988" s="304">
        <f t="shared" ca="1" si="435"/>
        <v>737.7625992414296</v>
      </c>
      <c r="M988" s="306">
        <f t="shared" ca="1" si="451"/>
        <v>-1.4835133184151048</v>
      </c>
      <c r="N988" s="304">
        <f t="shared" ca="1" si="452"/>
        <v>-84.999051996632929</v>
      </c>
      <c r="P988" s="310">
        <f t="shared" ca="1" si="453"/>
        <v>23</v>
      </c>
      <c r="Q988" s="304">
        <f t="shared" ca="1" si="454"/>
        <v>0</v>
      </c>
      <c r="R988" s="306">
        <f t="shared" ca="1" si="455"/>
        <v>0</v>
      </c>
      <c r="S988" s="307">
        <f t="shared" ca="1" si="456"/>
        <v>5.083000000000002</v>
      </c>
      <c r="T988" s="304">
        <f t="shared" ca="1" si="436"/>
        <v>49.86423000000002</v>
      </c>
      <c r="U988" s="311">
        <f t="shared" ca="1" si="437"/>
        <v>0</v>
      </c>
      <c r="V988" s="306">
        <f t="shared" ca="1" si="438"/>
        <v>1.2260543263692023</v>
      </c>
      <c r="W988" s="304">
        <f t="shared" ca="1" si="439"/>
        <v>42.968716481121241</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1.3192684491317994</v>
      </c>
      <c r="AH988" s="304">
        <f t="shared" ca="1" si="463"/>
        <v>-8.4533867066930544</v>
      </c>
    </row>
    <row r="989" spans="1:34" x14ac:dyDescent="0.2">
      <c r="A989" s="347">
        <f t="shared" ca="1" si="441"/>
        <v>1E-4</v>
      </c>
      <c r="B989" s="304">
        <f t="shared" ca="1" si="442"/>
        <v>33.560600000002196</v>
      </c>
      <c r="D989" s="306">
        <f t="shared" ca="1" si="443"/>
        <v>-0.73690313690007603</v>
      </c>
      <c r="E989" s="307">
        <f t="shared" ca="1" si="444"/>
        <v>-1.388763412751425</v>
      </c>
      <c r="F989" s="304">
        <f t="shared" ca="1" si="445"/>
        <v>1.5721609490666524</v>
      </c>
      <c r="G989" s="306">
        <f t="shared" ca="1" si="446"/>
        <v>9.3131009759682133</v>
      </c>
      <c r="H989" s="307">
        <f t="shared" ca="1" si="447"/>
        <v>-106.42993041319636</v>
      </c>
      <c r="I989" s="304">
        <f t="shared" ca="1" si="448"/>
        <v>106.83662264198732</v>
      </c>
      <c r="J989" s="306">
        <f t="shared" ca="1" si="449"/>
        <v>737.71243752511418</v>
      </c>
      <c r="K989" s="307">
        <f t="shared" ca="1" si="450"/>
        <v>-8.6136866466131981</v>
      </c>
      <c r="L989" s="304">
        <f t="shared" ca="1" si="435"/>
        <v>737.76272342596133</v>
      </c>
      <c r="M989" s="306">
        <f t="shared" ca="1" si="451"/>
        <v>-1.4835141188518011</v>
      </c>
      <c r="N989" s="304">
        <f t="shared" ca="1" si="452"/>
        <v>-84.999097858277395</v>
      </c>
      <c r="P989" s="310">
        <f t="shared" ca="1" si="453"/>
        <v>23</v>
      </c>
      <c r="Q989" s="304">
        <f t="shared" ca="1" si="454"/>
        <v>0</v>
      </c>
      <c r="R989" s="306">
        <f t="shared" ca="1" si="455"/>
        <v>0</v>
      </c>
      <c r="S989" s="307">
        <f t="shared" ca="1" si="456"/>
        <v>5.083000000000002</v>
      </c>
      <c r="T989" s="304">
        <f t="shared" ca="1" si="436"/>
        <v>49.86423000000002</v>
      </c>
      <c r="U989" s="311">
        <f t="shared" ca="1" si="437"/>
        <v>0</v>
      </c>
      <c r="V989" s="306">
        <f t="shared" ca="1" si="438"/>
        <v>1.2260556312580539</v>
      </c>
      <c r="W989" s="304">
        <f t="shared" ca="1" si="439"/>
        <v>42.968868330239005</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1.3192392593561859</v>
      </c>
      <c r="AH989" s="304">
        <f t="shared" ca="1" si="463"/>
        <v>-8.4534165809799777</v>
      </c>
    </row>
    <row r="990" spans="1:34" x14ac:dyDescent="0.2">
      <c r="A990" s="347">
        <f t="shared" ca="1" si="441"/>
        <v>1E-4</v>
      </c>
      <c r="B990" s="304">
        <f t="shared" ca="1" si="442"/>
        <v>33.5607000000022</v>
      </c>
      <c r="D990" s="306">
        <f t="shared" ca="1" si="443"/>
        <v>-0.73689900038501699</v>
      </c>
      <c r="E990" s="307">
        <f t="shared" ca="1" si="444"/>
        <v>-1.388733062713543</v>
      </c>
      <c r="F990" s="304">
        <f t="shared" ca="1" si="445"/>
        <v>1.572132200625054</v>
      </c>
      <c r="G990" s="306">
        <f t="shared" ca="1" si="446"/>
        <v>9.3130272860681753</v>
      </c>
      <c r="H990" s="307">
        <f t="shared" ca="1" si="447"/>
        <v>-106.43006928650263</v>
      </c>
      <c r="I990" s="304">
        <f t="shared" ca="1" si="448"/>
        <v>106.83675456302855</v>
      </c>
      <c r="J990" s="306">
        <f t="shared" ca="1" si="449"/>
        <v>737.71243752511418</v>
      </c>
      <c r="K990" s="307">
        <f t="shared" ca="1" si="450"/>
        <v>-8.6243296465981825</v>
      </c>
      <c r="L990" s="304">
        <f t="shared" ca="1" si="435"/>
        <v>737.76284776417049</v>
      </c>
      <c r="M990" s="306">
        <f t="shared" ca="1" si="451"/>
        <v>-1.4835149192801871</v>
      </c>
      <c r="N990" s="304">
        <f t="shared" ca="1" si="452"/>
        <v>-84.999143719445712</v>
      </c>
      <c r="P990" s="310">
        <f t="shared" ca="1" si="453"/>
        <v>23</v>
      </c>
      <c r="Q990" s="304">
        <f t="shared" ca="1" si="454"/>
        <v>0</v>
      </c>
      <c r="R990" s="306">
        <f t="shared" ca="1" si="455"/>
        <v>0</v>
      </c>
      <c r="S990" s="307">
        <f t="shared" ca="1" si="456"/>
        <v>5.083000000000002</v>
      </c>
      <c r="T990" s="304">
        <f t="shared" ca="1" si="436"/>
        <v>49.86423000000002</v>
      </c>
      <c r="U990" s="311">
        <f t="shared" ca="1" si="437"/>
        <v>0</v>
      </c>
      <c r="V990" s="306">
        <f t="shared" ca="1" si="438"/>
        <v>1.2260569361499969</v>
      </c>
      <c r="W990" s="304">
        <f t="shared" ca="1" si="439"/>
        <v>42.969020177474079</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1.3192100699375882</v>
      </c>
      <c r="AH990" s="304">
        <f t="shared" ca="1" si="463"/>
        <v>-8.4534464548965147</v>
      </c>
    </row>
    <row r="991" spans="1:34" x14ac:dyDescent="0.2">
      <c r="A991" s="347">
        <f t="shared" ca="1" si="441"/>
        <v>1E-4</v>
      </c>
      <c r="B991" s="304">
        <f t="shared" ca="1" si="442"/>
        <v>33.560800000002203</v>
      </c>
      <c r="D991" s="306">
        <f t="shared" ca="1" si="443"/>
        <v>-0.73689486385953962</v>
      </c>
      <c r="E991" s="307">
        <f t="shared" ca="1" si="444"/>
        <v>-1.3887027130519911</v>
      </c>
      <c r="F991" s="304">
        <f t="shared" ca="1" si="445"/>
        <v>1.5721034525820907</v>
      </c>
      <c r="G991" s="306">
        <f t="shared" ca="1" si="446"/>
        <v>9.3129535965817887</v>
      </c>
      <c r="H991" s="307">
        <f t="shared" ca="1" si="447"/>
        <v>-106.43020815677393</v>
      </c>
      <c r="I991" s="304">
        <f t="shared" ca="1" si="448"/>
        <v>106.83688648115086</v>
      </c>
      <c r="J991" s="306">
        <f t="shared" ca="1" si="449"/>
        <v>737.71243752511418</v>
      </c>
      <c r="K991" s="307">
        <f t="shared" ca="1" si="450"/>
        <v>-8.6349726604703463</v>
      </c>
      <c r="L991" s="304">
        <f t="shared" ca="1" si="435"/>
        <v>737.76297225605765</v>
      </c>
      <c r="M991" s="306">
        <f t="shared" ca="1" si="451"/>
        <v>-1.4835157197002631</v>
      </c>
      <c r="N991" s="304">
        <f t="shared" ca="1" si="452"/>
        <v>-84.999189580137909</v>
      </c>
      <c r="P991" s="310">
        <f t="shared" ca="1" si="453"/>
        <v>23</v>
      </c>
      <c r="Q991" s="304">
        <f t="shared" ca="1" si="454"/>
        <v>0</v>
      </c>
      <c r="R991" s="306">
        <f t="shared" ca="1" si="455"/>
        <v>0</v>
      </c>
      <c r="S991" s="307">
        <f t="shared" ca="1" si="456"/>
        <v>5.083000000000002</v>
      </c>
      <c r="T991" s="304">
        <f t="shared" ca="1" si="436"/>
        <v>49.86423000000002</v>
      </c>
      <c r="U991" s="311">
        <f t="shared" ca="1" si="437"/>
        <v>0</v>
      </c>
      <c r="V991" s="306">
        <f t="shared" ca="1" si="438"/>
        <v>1.2260582410450325</v>
      </c>
      <c r="W991" s="304">
        <f t="shared" ca="1" si="439"/>
        <v>42.969172022826505</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1.3191808808760133</v>
      </c>
      <c r="AH991" s="304">
        <f t="shared" ca="1" si="463"/>
        <v>-8.4534763284426635</v>
      </c>
    </row>
    <row r="992" spans="1:34" x14ac:dyDescent="0.2">
      <c r="A992" s="347">
        <f t="shared" ca="1" si="441"/>
        <v>1E-4</v>
      </c>
      <c r="B992" s="304">
        <f t="shared" ca="1" si="442"/>
        <v>33.560900000002206</v>
      </c>
      <c r="D992" s="306">
        <f t="shared" ca="1" si="443"/>
        <v>-0.73689072732364425</v>
      </c>
      <c r="E992" s="307">
        <f t="shared" ca="1" si="444"/>
        <v>-1.3886723637667622</v>
      </c>
      <c r="F992" s="304">
        <f t="shared" ca="1" si="445"/>
        <v>1.572074704937757</v>
      </c>
      <c r="G992" s="306">
        <f t="shared" ca="1" si="446"/>
        <v>9.3128799075090569</v>
      </c>
      <c r="H992" s="307">
        <f t="shared" ca="1" si="447"/>
        <v>-106.4303470240103</v>
      </c>
      <c r="I992" s="304">
        <f t="shared" ca="1" si="448"/>
        <v>106.83701839635428</v>
      </c>
      <c r="J992" s="306">
        <f t="shared" ca="1" si="449"/>
        <v>737.71243752511418</v>
      </c>
      <c r="K992" s="307">
        <f t="shared" ca="1" si="450"/>
        <v>-8.6456156882293858</v>
      </c>
      <c r="L992" s="304">
        <f t="shared" ca="1" si="435"/>
        <v>737.76309690162327</v>
      </c>
      <c r="M992" s="306">
        <f t="shared" ca="1" si="451"/>
        <v>-1.4835165201120293</v>
      </c>
      <c r="N992" s="304">
        <f t="shared" ca="1" si="452"/>
        <v>-84.999235440353985</v>
      </c>
      <c r="P992" s="310">
        <f t="shared" ca="1" si="453"/>
        <v>23</v>
      </c>
      <c r="Q992" s="304">
        <f t="shared" ca="1" si="454"/>
        <v>0</v>
      </c>
      <c r="R992" s="306">
        <f t="shared" ca="1" si="455"/>
        <v>0</v>
      </c>
      <c r="S992" s="307">
        <f t="shared" ca="1" si="456"/>
        <v>5.083000000000002</v>
      </c>
      <c r="T992" s="304">
        <f t="shared" ca="1" si="436"/>
        <v>49.86423000000002</v>
      </c>
      <c r="U992" s="311">
        <f t="shared" ca="1" si="437"/>
        <v>0</v>
      </c>
      <c r="V992" s="306">
        <f t="shared" ca="1" si="438"/>
        <v>1.2260595459431598</v>
      </c>
      <c r="W992" s="304">
        <f t="shared" ca="1" si="439"/>
        <v>42.969323866296264</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1.3191516921714488</v>
      </c>
      <c r="AH992" s="304">
        <f t="shared" ca="1" si="463"/>
        <v>-8.4535062016184312</v>
      </c>
    </row>
    <row r="993" spans="1:34" x14ac:dyDescent="0.2">
      <c r="A993" s="347">
        <f t="shared" ca="1" si="441"/>
        <v>1E-4</v>
      </c>
      <c r="B993" s="304">
        <f t="shared" ca="1" si="442"/>
        <v>33.56100000000221</v>
      </c>
      <c r="D993" s="306">
        <f t="shared" ca="1" si="443"/>
        <v>-0.73688659077733043</v>
      </c>
      <c r="E993" s="307">
        <f t="shared" ca="1" si="444"/>
        <v>-1.3886420148578562</v>
      </c>
      <c r="F993" s="304">
        <f t="shared" ca="1" si="445"/>
        <v>1.5720459576920527</v>
      </c>
      <c r="G993" s="306">
        <f t="shared" ca="1" si="446"/>
        <v>9.3128062188499801</v>
      </c>
      <c r="H993" s="307">
        <f t="shared" ca="1" si="447"/>
        <v>-106.43048588821179</v>
      </c>
      <c r="I993" s="304">
        <f t="shared" ca="1" si="448"/>
        <v>106.8371503086389</v>
      </c>
      <c r="J993" s="306">
        <f t="shared" ca="1" si="449"/>
        <v>737.71243752511418</v>
      </c>
      <c r="K993" s="307">
        <f t="shared" ca="1" si="450"/>
        <v>-8.6562587298749971</v>
      </c>
      <c r="L993" s="304">
        <f t="shared" ca="1" si="435"/>
        <v>737.76322170086792</v>
      </c>
      <c r="M993" s="306">
        <f t="shared" ca="1" si="451"/>
        <v>-1.4835173205154855</v>
      </c>
      <c r="N993" s="304">
        <f t="shared" ca="1" si="452"/>
        <v>-84.999281300093941</v>
      </c>
      <c r="P993" s="310">
        <f t="shared" ca="1" si="453"/>
        <v>23</v>
      </c>
      <c r="Q993" s="304">
        <f t="shared" ca="1" si="454"/>
        <v>0</v>
      </c>
      <c r="R993" s="306">
        <f t="shared" ca="1" si="455"/>
        <v>0</v>
      </c>
      <c r="S993" s="307">
        <f t="shared" ca="1" si="456"/>
        <v>5.083000000000002</v>
      </c>
      <c r="T993" s="304">
        <f t="shared" ca="1" si="436"/>
        <v>49.86423000000002</v>
      </c>
      <c r="U993" s="311">
        <f t="shared" ca="1" si="437"/>
        <v>0</v>
      </c>
      <c r="V993" s="306">
        <f t="shared" ca="1" si="438"/>
        <v>1.2260608508443791</v>
      </c>
      <c r="W993" s="304">
        <f t="shared" ca="1" si="439"/>
        <v>42.969475707883412</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1.3191225038239054</v>
      </c>
      <c r="AH993" s="304">
        <f t="shared" ca="1" si="463"/>
        <v>-8.4535360744238144</v>
      </c>
    </row>
    <row r="994" spans="1:34" x14ac:dyDescent="0.2">
      <c r="A994" s="347">
        <f t="shared" ca="1" si="441"/>
        <v>1E-4</v>
      </c>
      <c r="B994" s="304">
        <f t="shared" ca="1" si="442"/>
        <v>33.561100000002213</v>
      </c>
      <c r="D994" s="306">
        <f t="shared" ca="1" si="443"/>
        <v>-0.73688245422060217</v>
      </c>
      <c r="E994" s="307">
        <f t="shared" ca="1" si="444"/>
        <v>-1.3886116663252679</v>
      </c>
      <c r="F994" s="304">
        <f t="shared" ca="1" si="445"/>
        <v>1.572017210844975</v>
      </c>
      <c r="G994" s="306">
        <f t="shared" ca="1" si="446"/>
        <v>9.3127325306045581</v>
      </c>
      <c r="H994" s="307">
        <f t="shared" ca="1" si="447"/>
        <v>-106.43062474937842</v>
      </c>
      <c r="I994" s="304">
        <f t="shared" ca="1" si="448"/>
        <v>106.8372822180047</v>
      </c>
      <c r="J994" s="306">
        <f t="shared" ca="1" si="449"/>
        <v>737.71243752511418</v>
      </c>
      <c r="K994" s="307">
        <f t="shared" ca="1" si="450"/>
        <v>-8.6669017854068766</v>
      </c>
      <c r="L994" s="304">
        <f t="shared" ca="1" si="435"/>
        <v>737.76334665379204</v>
      </c>
      <c r="M994" s="306">
        <f t="shared" ca="1" si="451"/>
        <v>-1.4835181209106318</v>
      </c>
      <c r="N994" s="304">
        <f t="shared" ca="1" si="452"/>
        <v>-84.999327159357762</v>
      </c>
      <c r="P994" s="310">
        <f t="shared" ca="1" si="453"/>
        <v>23</v>
      </c>
      <c r="Q994" s="304">
        <f t="shared" ca="1" si="454"/>
        <v>0</v>
      </c>
      <c r="R994" s="306">
        <f t="shared" ca="1" si="455"/>
        <v>0</v>
      </c>
      <c r="S994" s="307">
        <f t="shared" ca="1" si="456"/>
        <v>5.083000000000002</v>
      </c>
      <c r="T994" s="304">
        <f t="shared" ca="1" si="436"/>
        <v>49.86423000000002</v>
      </c>
      <c r="U994" s="311">
        <f t="shared" ca="1" si="437"/>
        <v>0</v>
      </c>
      <c r="V994" s="306">
        <f t="shared" ca="1" si="438"/>
        <v>1.2260621557486902</v>
      </c>
      <c r="W994" s="304">
        <f t="shared" ca="1" si="439"/>
        <v>42.969627547587905</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1.3190933158333671</v>
      </c>
      <c r="AH994" s="304">
        <f t="shared" ca="1" si="463"/>
        <v>-8.4535659468588218</v>
      </c>
    </row>
    <row r="995" spans="1:34" x14ac:dyDescent="0.2">
      <c r="A995" s="347">
        <f t="shared" ca="1" si="441"/>
        <v>1E-4</v>
      </c>
      <c r="B995" s="304">
        <f t="shared" ca="1" si="442"/>
        <v>33.561200000002216</v>
      </c>
      <c r="D995" s="306">
        <f t="shared" ca="1" si="443"/>
        <v>-0.73687831765345913</v>
      </c>
      <c r="E995" s="307">
        <f t="shared" ca="1" si="444"/>
        <v>-1.388581318168999</v>
      </c>
      <c r="F995" s="304">
        <f t="shared" ca="1" si="445"/>
        <v>1.5719884643965256</v>
      </c>
      <c r="G995" s="306">
        <f t="shared" ca="1" si="446"/>
        <v>9.3126588427727928</v>
      </c>
      <c r="H995" s="307">
        <f t="shared" ca="1" si="447"/>
        <v>-106.43076360751024</v>
      </c>
      <c r="I995" s="304">
        <f t="shared" ca="1" si="448"/>
        <v>106.83741412445174</v>
      </c>
      <c r="J995" s="306">
        <f t="shared" ca="1" si="449"/>
        <v>737.71243752511418</v>
      </c>
      <c r="K995" s="307">
        <f t="shared" ca="1" si="450"/>
        <v>-8.6775448548247205</v>
      </c>
      <c r="L995" s="304">
        <f t="shared" ca="1" si="435"/>
        <v>737.76347176039621</v>
      </c>
      <c r="M995" s="306">
        <f t="shared" ca="1" si="451"/>
        <v>-1.4835189212974689</v>
      </c>
      <c r="N995" s="304">
        <f t="shared" ca="1" si="452"/>
        <v>-84.999373018145505</v>
      </c>
      <c r="P995" s="310">
        <f t="shared" ca="1" si="453"/>
        <v>23</v>
      </c>
      <c r="Q995" s="304">
        <f t="shared" ca="1" si="454"/>
        <v>0</v>
      </c>
      <c r="R995" s="306">
        <f t="shared" ca="1" si="455"/>
        <v>0</v>
      </c>
      <c r="S995" s="307">
        <f t="shared" ca="1" si="456"/>
        <v>5.083000000000002</v>
      </c>
      <c r="T995" s="304">
        <f t="shared" ca="1" si="436"/>
        <v>49.86423000000002</v>
      </c>
      <c r="U995" s="311">
        <f t="shared" ca="1" si="437"/>
        <v>0</v>
      </c>
      <c r="V995" s="306">
        <f t="shared" ca="1" si="438"/>
        <v>1.2260634606560934</v>
      </c>
      <c r="W995" s="304">
        <f t="shared" ca="1" si="439"/>
        <v>42.969779385409801</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1.3190641281998463</v>
      </c>
      <c r="AH995" s="304">
        <f t="shared" ca="1" si="463"/>
        <v>-8.4535958189234481</v>
      </c>
    </row>
    <row r="996" spans="1:34" x14ac:dyDescent="0.2">
      <c r="A996" s="347">
        <f t="shared" ca="1" si="441"/>
        <v>1E-4</v>
      </c>
      <c r="B996" s="304">
        <f t="shared" ca="1" si="442"/>
        <v>33.56130000000222</v>
      </c>
      <c r="D996" s="306">
        <f t="shared" ca="1" si="443"/>
        <v>-0.73687418107589964</v>
      </c>
      <c r="E996" s="307">
        <f t="shared" ca="1" si="444"/>
        <v>-1.3885509703890424</v>
      </c>
      <c r="F996" s="304">
        <f t="shared" ca="1" si="445"/>
        <v>1.5719597183466976</v>
      </c>
      <c r="G996" s="306">
        <f t="shared" ca="1" si="446"/>
        <v>9.3125851553546859</v>
      </c>
      <c r="H996" s="307">
        <f t="shared" ca="1" si="447"/>
        <v>-106.43090246260728</v>
      </c>
      <c r="I996" s="304">
        <f t="shared" ca="1" si="448"/>
        <v>106.83754602798005</v>
      </c>
      <c r="J996" s="306">
        <f t="shared" ca="1" si="449"/>
        <v>737.71243752511418</v>
      </c>
      <c r="K996" s="307">
        <f t="shared" ca="1" si="450"/>
        <v>-8.6881879381282268</v>
      </c>
      <c r="L996" s="304">
        <f t="shared" ca="1" si="435"/>
        <v>737.76359702068089</v>
      </c>
      <c r="M996" s="306">
        <f t="shared" ca="1" si="451"/>
        <v>-1.4835197216759961</v>
      </c>
      <c r="N996" s="304">
        <f t="shared" ca="1" si="452"/>
        <v>-84.999418876457128</v>
      </c>
      <c r="P996" s="310">
        <f t="shared" ca="1" si="453"/>
        <v>23</v>
      </c>
      <c r="Q996" s="304">
        <f t="shared" ca="1" si="454"/>
        <v>0</v>
      </c>
      <c r="R996" s="306">
        <f t="shared" ca="1" si="455"/>
        <v>0</v>
      </c>
      <c r="S996" s="307">
        <f t="shared" ca="1" si="456"/>
        <v>5.083000000000002</v>
      </c>
      <c r="T996" s="304">
        <f t="shared" ca="1" si="436"/>
        <v>49.86423000000002</v>
      </c>
      <c r="U996" s="311">
        <f t="shared" ca="1" si="437"/>
        <v>0</v>
      </c>
      <c r="V996" s="306">
        <f t="shared" ca="1" si="438"/>
        <v>1.2260647655665886</v>
      </c>
      <c r="W996" s="304">
        <f t="shared" ca="1" si="439"/>
        <v>42.969931221349107</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1.3190349409233306</v>
      </c>
      <c r="AH996" s="304">
        <f t="shared" ca="1" si="463"/>
        <v>-8.4536256906177023</v>
      </c>
    </row>
    <row r="997" spans="1:34" x14ac:dyDescent="0.2">
      <c r="A997" s="347">
        <f t="shared" ca="1" si="441"/>
        <v>1E-4</v>
      </c>
      <c r="B997" s="304">
        <f t="shared" ca="1" si="442"/>
        <v>33.561400000002223</v>
      </c>
      <c r="D997" s="306">
        <f t="shared" ca="1" si="443"/>
        <v>-0.73687004448792981</v>
      </c>
      <c r="E997" s="307">
        <f t="shared" ca="1" si="444"/>
        <v>-1.3885206229853946</v>
      </c>
      <c r="F997" s="304">
        <f t="shared" ca="1" si="445"/>
        <v>1.5719309726954909</v>
      </c>
      <c r="G997" s="306">
        <f t="shared" ca="1" si="446"/>
        <v>9.3125114683502375</v>
      </c>
      <c r="H997" s="307">
        <f t="shared" ca="1" si="447"/>
        <v>-106.43104131466957</v>
      </c>
      <c r="I997" s="304">
        <f t="shared" ca="1" si="448"/>
        <v>106.83767792858967</v>
      </c>
      <c r="J997" s="306">
        <f t="shared" ca="1" si="449"/>
        <v>737.71243752511418</v>
      </c>
      <c r="K997" s="307">
        <f t="shared" ca="1" si="450"/>
        <v>-8.6988310353170899</v>
      </c>
      <c r="L997" s="304">
        <f t="shared" ca="1" si="435"/>
        <v>737.76372243464675</v>
      </c>
      <c r="M997" s="306">
        <f t="shared" ca="1" si="451"/>
        <v>-1.4835205220462142</v>
      </c>
      <c r="N997" s="304">
        <f t="shared" ca="1" si="452"/>
        <v>-84.999464734292673</v>
      </c>
      <c r="P997" s="310">
        <f t="shared" ca="1" si="453"/>
        <v>23</v>
      </c>
      <c r="Q997" s="304">
        <f t="shared" ca="1" si="454"/>
        <v>0</v>
      </c>
      <c r="R997" s="306">
        <f t="shared" ca="1" si="455"/>
        <v>0</v>
      </c>
      <c r="S997" s="307">
        <f t="shared" ca="1" si="456"/>
        <v>5.083000000000002</v>
      </c>
      <c r="T997" s="304">
        <f t="shared" ca="1" si="436"/>
        <v>49.86423000000002</v>
      </c>
      <c r="U997" s="311">
        <f t="shared" ca="1" si="437"/>
        <v>0</v>
      </c>
      <c r="V997" s="306">
        <f t="shared" ca="1" si="438"/>
        <v>1.2260660704801751</v>
      </c>
      <c r="W997" s="304">
        <f t="shared" ca="1" si="439"/>
        <v>42.970083055405809</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1.3190057540038183</v>
      </c>
      <c r="AH997" s="304">
        <f t="shared" ca="1" si="463"/>
        <v>-8.4536555619415878</v>
      </c>
    </row>
    <row r="998" spans="1:34" x14ac:dyDescent="0.2">
      <c r="A998" s="347">
        <f t="shared" ca="1" si="441"/>
        <v>1E-4</v>
      </c>
      <c r="B998" s="304">
        <f t="shared" ca="1" si="442"/>
        <v>33.561500000002226</v>
      </c>
      <c r="D998" s="306">
        <f t="shared" ca="1" si="443"/>
        <v>-0.73686590788954487</v>
      </c>
      <c r="E998" s="307">
        <f t="shared" ca="1" si="444"/>
        <v>-1.3884902759580626</v>
      </c>
      <c r="F998" s="304">
        <f t="shared" ca="1" si="445"/>
        <v>1.5719022274429095</v>
      </c>
      <c r="G998" s="306">
        <f t="shared" ca="1" si="446"/>
        <v>9.3124377817594493</v>
      </c>
      <c r="H998" s="307">
        <f t="shared" ca="1" si="447"/>
        <v>-106.43118016369716</v>
      </c>
      <c r="I998" s="304">
        <f t="shared" ca="1" si="448"/>
        <v>106.83780982628063</v>
      </c>
      <c r="J998" s="306">
        <f t="shared" ca="1" si="449"/>
        <v>737.71243752511418</v>
      </c>
      <c r="K998" s="307">
        <f t="shared" ca="1" si="450"/>
        <v>-8.7094741463910079</v>
      </c>
      <c r="L998" s="304">
        <f t="shared" ca="1" si="435"/>
        <v>737.76384800229403</v>
      </c>
      <c r="M998" s="306">
        <f t="shared" ca="1" si="451"/>
        <v>-1.4835213224081232</v>
      </c>
      <c r="N998" s="304">
        <f t="shared" ca="1" si="452"/>
        <v>-84.99951059165214</v>
      </c>
      <c r="P998" s="310">
        <f t="shared" ca="1" si="453"/>
        <v>23</v>
      </c>
      <c r="Q998" s="304">
        <f t="shared" ca="1" si="454"/>
        <v>0</v>
      </c>
      <c r="R998" s="306">
        <f t="shared" ca="1" si="455"/>
        <v>0</v>
      </c>
      <c r="S998" s="307">
        <f t="shared" ca="1" si="456"/>
        <v>5.083000000000002</v>
      </c>
      <c r="T998" s="304">
        <f t="shared" ca="1" si="436"/>
        <v>49.86423000000002</v>
      </c>
      <c r="U998" s="311">
        <f t="shared" ca="1" si="437"/>
        <v>0</v>
      </c>
      <c r="V998" s="306">
        <f t="shared" ca="1" si="438"/>
        <v>1.2260673753968543</v>
      </c>
      <c r="W998" s="304">
        <f t="shared" ca="1" si="439"/>
        <v>42.97023488757997</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1.3189765674413128</v>
      </c>
      <c r="AH998" s="304">
        <f t="shared" ca="1" si="463"/>
        <v>-8.4536854328950994</v>
      </c>
    </row>
    <row r="999" spans="1:34" x14ac:dyDescent="0.2">
      <c r="A999" s="347">
        <f t="shared" ca="1" si="441"/>
        <v>1E-4</v>
      </c>
      <c r="B999" s="304">
        <f t="shared" ca="1" si="442"/>
        <v>33.56160000000223</v>
      </c>
      <c r="D999" s="306">
        <f t="shared" ca="1" si="443"/>
        <v>-0.7368617712807477</v>
      </c>
      <c r="E999" s="307">
        <f t="shared" ca="1" si="444"/>
        <v>-1.3884599293070288</v>
      </c>
      <c r="F999" s="304">
        <f t="shared" ca="1" si="445"/>
        <v>1.5718734825889393</v>
      </c>
      <c r="G999" s="306">
        <f t="shared" ca="1" si="446"/>
        <v>9.3123640955823213</v>
      </c>
      <c r="H999" s="307">
        <f t="shared" ca="1" si="447"/>
        <v>-106.4313190096901</v>
      </c>
      <c r="I999" s="304">
        <f t="shared" ca="1" si="448"/>
        <v>106.83794172105297</v>
      </c>
      <c r="J999" s="306">
        <f t="shared" ca="1" si="449"/>
        <v>737.71243752511418</v>
      </c>
      <c r="K999" s="307">
        <f t="shared" ca="1" si="450"/>
        <v>-8.7201172713496771</v>
      </c>
      <c r="L999" s="304">
        <f t="shared" ca="1" si="435"/>
        <v>737.76397372362362</v>
      </c>
      <c r="M999" s="306">
        <f t="shared" ca="1" si="451"/>
        <v>-1.4835221227617228</v>
      </c>
      <c r="N999" s="304">
        <f t="shared" ca="1" si="452"/>
        <v>-84.999556448535515</v>
      </c>
      <c r="P999" s="310">
        <f t="shared" ca="1" si="453"/>
        <v>23</v>
      </c>
      <c r="Q999" s="304">
        <f t="shared" ca="1" si="454"/>
        <v>0</v>
      </c>
      <c r="R999" s="306">
        <f t="shared" ca="1" si="455"/>
        <v>0</v>
      </c>
      <c r="S999" s="307">
        <f t="shared" ca="1" si="456"/>
        <v>5.083000000000002</v>
      </c>
      <c r="T999" s="304">
        <f t="shared" ca="1" si="436"/>
        <v>49.86423000000002</v>
      </c>
      <c r="U999" s="311">
        <f t="shared" ca="1" si="437"/>
        <v>0</v>
      </c>
      <c r="V999" s="306">
        <f t="shared" ca="1" si="438"/>
        <v>1.2260686803166247</v>
      </c>
      <c r="W999" s="304">
        <f t="shared" ca="1" si="439"/>
        <v>42.970386717871541</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1.3189473812358035</v>
      </c>
      <c r="AH999" s="304">
        <f t="shared" ca="1" si="463"/>
        <v>-8.4537153034782513</v>
      </c>
    </row>
    <row r="1000" spans="1:34" x14ac:dyDescent="0.2">
      <c r="A1000" s="347">
        <f t="shared" ca="1" si="441"/>
        <v>1E-4</v>
      </c>
      <c r="B1000" s="304">
        <f t="shared" ca="1" si="442"/>
        <v>33.561700000002233</v>
      </c>
      <c r="D1000" s="306">
        <f t="shared" ca="1" si="443"/>
        <v>-0.73685763466154108</v>
      </c>
      <c r="E1000" s="307">
        <f t="shared" ca="1" si="444"/>
        <v>-1.3884295830323037</v>
      </c>
      <c r="F1000" s="304">
        <f t="shared" ca="1" si="445"/>
        <v>1.5718447381335912</v>
      </c>
      <c r="G1000" s="306">
        <f t="shared" ca="1" si="446"/>
        <v>9.3122904098188553</v>
      </c>
      <c r="H1000" s="307">
        <f t="shared" ca="1" si="447"/>
        <v>-106.43145785264841</v>
      </c>
      <c r="I1000" s="304">
        <f t="shared" ca="1" si="448"/>
        <v>106.83807361290674</v>
      </c>
      <c r="J1000" s="306">
        <f t="shared" ca="1" si="449"/>
        <v>737.71243752511418</v>
      </c>
      <c r="K1000" s="307">
        <f t="shared" ca="1" si="450"/>
        <v>-8.7307604101927936</v>
      </c>
      <c r="L1000" s="304">
        <f t="shared" ca="1" si="435"/>
        <v>737.76409959863565</v>
      </c>
      <c r="M1000" s="306">
        <f t="shared" ca="1" si="451"/>
        <v>-1.4835229231070135</v>
      </c>
      <c r="N1000" s="304">
        <f t="shared" ca="1" si="452"/>
        <v>-84.999602304942826</v>
      </c>
      <c r="P1000" s="310">
        <f t="shared" ca="1" si="453"/>
        <v>23</v>
      </c>
      <c r="Q1000" s="304">
        <f t="shared" ca="1" si="454"/>
        <v>0</v>
      </c>
      <c r="R1000" s="306">
        <f t="shared" ca="1" si="455"/>
        <v>0</v>
      </c>
      <c r="S1000" s="307">
        <f t="shared" ca="1" si="456"/>
        <v>5.083000000000002</v>
      </c>
      <c r="T1000" s="304">
        <f t="shared" ca="1" si="436"/>
        <v>49.86423000000002</v>
      </c>
      <c r="U1000" s="311">
        <f t="shared" ca="1" si="437"/>
        <v>0</v>
      </c>
      <c r="V1000" s="306">
        <f t="shared" ca="1" si="438"/>
        <v>1.226069985239487</v>
      </c>
      <c r="W1000" s="304">
        <f t="shared" ca="1" si="439"/>
        <v>42.970538546280586</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1.3189181953872957</v>
      </c>
      <c r="AH1000" s="304">
        <f t="shared" ca="1" si="463"/>
        <v>-8.4537451736910345</v>
      </c>
    </row>
    <row r="1001" spans="1:34" x14ac:dyDescent="0.2">
      <c r="A1001" s="347">
        <f t="shared" ca="1" si="441"/>
        <v>1E-4</v>
      </c>
      <c r="B1001" s="304">
        <f t="shared" ca="1" si="442"/>
        <v>33.561800000002236</v>
      </c>
      <c r="D1001" s="306">
        <f t="shared" ca="1" si="443"/>
        <v>-0.73685349803192401</v>
      </c>
      <c r="E1001" s="307">
        <f t="shared" ca="1" si="444"/>
        <v>-1.3883992371338785</v>
      </c>
      <c r="F1001" s="304">
        <f t="shared" ca="1" si="445"/>
        <v>1.571815994076857</v>
      </c>
      <c r="G1001" s="306">
        <f t="shared" ca="1" si="446"/>
        <v>9.3122167244690512</v>
      </c>
      <c r="H1001" s="307">
        <f t="shared" ca="1" si="447"/>
        <v>-106.43159669257211</v>
      </c>
      <c r="I1001" s="304">
        <f t="shared" ca="1" si="448"/>
        <v>106.83820550184194</v>
      </c>
      <c r="J1001" s="306">
        <f t="shared" ca="1" si="449"/>
        <v>737.71243752511418</v>
      </c>
      <c r="K1001" s="307">
        <f t="shared" ca="1" si="450"/>
        <v>-8.7414035629200555</v>
      </c>
      <c r="L1001" s="304">
        <f t="shared" ca="1" si="435"/>
        <v>737.76422562733092</v>
      </c>
      <c r="M1001" s="306">
        <f t="shared" ca="1" si="451"/>
        <v>-1.4835237234439953</v>
      </c>
      <c r="N1001" s="304">
        <f t="shared" ca="1" si="452"/>
        <v>-84.999648160874074</v>
      </c>
      <c r="P1001" s="310">
        <f t="shared" ca="1" si="453"/>
        <v>23</v>
      </c>
      <c r="Q1001" s="304">
        <f t="shared" ca="1" si="454"/>
        <v>0</v>
      </c>
      <c r="R1001" s="306">
        <f t="shared" ca="1" si="455"/>
        <v>0</v>
      </c>
      <c r="S1001" s="307">
        <f t="shared" ca="1" si="456"/>
        <v>5.083000000000002</v>
      </c>
      <c r="T1001" s="304">
        <f t="shared" ca="1" si="436"/>
        <v>49.86423000000002</v>
      </c>
      <c r="U1001" s="311">
        <f t="shared" ca="1" si="437"/>
        <v>0</v>
      </c>
      <c r="V1001" s="306">
        <f t="shared" ca="1" si="438"/>
        <v>1.2260712901654411</v>
      </c>
      <c r="W1001" s="304">
        <f t="shared" ca="1" si="439"/>
        <v>42.970690372807091</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1.3188890098957842</v>
      </c>
      <c r="AH1001" s="304">
        <f t="shared" ca="1" si="463"/>
        <v>-8.453775043533458</v>
      </c>
    </row>
    <row r="1002" spans="1:34" x14ac:dyDescent="0.2">
      <c r="A1002" s="347">
        <f t="shared" ca="1" si="441"/>
        <v>1E-4</v>
      </c>
      <c r="B1002" s="304">
        <f t="shared" ca="1" si="442"/>
        <v>33.56190000000224</v>
      </c>
      <c r="D1002" s="306">
        <f t="shared" ca="1" si="443"/>
        <v>-0.73684936139189794</v>
      </c>
      <c r="E1002" s="307">
        <f t="shared" ca="1" si="444"/>
        <v>-1.3883688916117514</v>
      </c>
      <c r="F1002" s="304">
        <f t="shared" ca="1" si="445"/>
        <v>1.5717872504187362</v>
      </c>
      <c r="G1002" s="306">
        <f t="shared" ca="1" si="446"/>
        <v>9.3121430395329128</v>
      </c>
      <c r="H1002" s="307">
        <f t="shared" ca="1" si="447"/>
        <v>-106.43173552946128</v>
      </c>
      <c r="I1002" s="304">
        <f t="shared" ca="1" si="448"/>
        <v>106.83833738785863</v>
      </c>
      <c r="J1002" s="306">
        <f t="shared" ca="1" si="449"/>
        <v>737.71243752511418</v>
      </c>
      <c r="K1002" s="307">
        <f t="shared" ca="1" si="450"/>
        <v>-8.7520467295311573</v>
      </c>
      <c r="L1002" s="304">
        <f t="shared" ca="1" si="435"/>
        <v>737.76435180970986</v>
      </c>
      <c r="M1002" s="306">
        <f t="shared" ca="1" si="451"/>
        <v>-1.4835245237726682</v>
      </c>
      <c r="N1002" s="304">
        <f t="shared" ca="1" si="452"/>
        <v>-84.999694016329258</v>
      </c>
      <c r="P1002" s="310">
        <f t="shared" ca="1" si="453"/>
        <v>23</v>
      </c>
      <c r="Q1002" s="304">
        <f t="shared" ca="1" si="454"/>
        <v>0</v>
      </c>
      <c r="R1002" s="306">
        <f t="shared" ca="1" si="455"/>
        <v>0</v>
      </c>
      <c r="S1002" s="307">
        <f t="shared" ca="1" si="456"/>
        <v>5.083000000000002</v>
      </c>
      <c r="T1002" s="304">
        <f t="shared" ca="1" si="436"/>
        <v>49.86423000000002</v>
      </c>
      <c r="U1002" s="311">
        <f t="shared" ca="1" si="437"/>
        <v>0</v>
      </c>
      <c r="V1002" s="306">
        <f t="shared" ca="1" si="438"/>
        <v>1.2260725950944873</v>
      </c>
      <c r="W1002" s="304">
        <f t="shared" ca="1" si="439"/>
        <v>42.970842197451084</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1.3188598247612653</v>
      </c>
      <c r="AH1002" s="304">
        <f t="shared" ca="1" si="463"/>
        <v>-8.4538049130055235</v>
      </c>
    </row>
    <row r="1003" spans="1:34" x14ac:dyDescent="0.2">
      <c r="A1003" s="347">
        <f t="shared" ca="1" si="441"/>
        <v>1E-4</v>
      </c>
      <c r="B1003" s="304">
        <f t="shared" ca="1" si="442"/>
        <v>33.562000000002243</v>
      </c>
      <c r="D1003" s="306">
        <f t="shared" ca="1" si="443"/>
        <v>-0.73684522474146463</v>
      </c>
      <c r="E1003" s="307">
        <f t="shared" ca="1" si="444"/>
        <v>-1.3883385464659206</v>
      </c>
      <c r="F1003" s="304">
        <f t="shared" ca="1" si="445"/>
        <v>1.5717585071592279</v>
      </c>
      <c r="G1003" s="306">
        <f t="shared" ca="1" si="446"/>
        <v>9.3120693550104381</v>
      </c>
      <c r="H1003" s="307">
        <f t="shared" ca="1" si="447"/>
        <v>-106.43187436331593</v>
      </c>
      <c r="I1003" s="304">
        <f t="shared" ca="1" si="448"/>
        <v>106.83846927095685</v>
      </c>
      <c r="J1003" s="306">
        <f t="shared" ca="1" si="449"/>
        <v>737.71243752511418</v>
      </c>
      <c r="K1003" s="307">
        <f t="shared" ca="1" si="450"/>
        <v>-8.7626899100257969</v>
      </c>
      <c r="L1003" s="304">
        <f t="shared" ca="1" si="435"/>
        <v>737.76447814577296</v>
      </c>
      <c r="M1003" s="306">
        <f t="shared" ca="1" si="451"/>
        <v>-1.4835253240930326</v>
      </c>
      <c r="N1003" s="304">
        <f t="shared" ca="1" si="452"/>
        <v>-84.999739871308392</v>
      </c>
      <c r="P1003" s="310">
        <f t="shared" ca="1" si="453"/>
        <v>23</v>
      </c>
      <c r="Q1003" s="304">
        <f t="shared" ca="1" si="454"/>
        <v>0</v>
      </c>
      <c r="R1003" s="306">
        <f t="shared" ca="1" si="455"/>
        <v>0</v>
      </c>
      <c r="S1003" s="307">
        <f t="shared" ca="1" si="456"/>
        <v>5.083000000000002</v>
      </c>
      <c r="T1003" s="304">
        <f t="shared" ca="1" si="436"/>
        <v>49.86423000000002</v>
      </c>
      <c r="U1003" s="311">
        <f t="shared" ca="1" si="437"/>
        <v>0</v>
      </c>
      <c r="V1003" s="306">
        <f ca="1">Rho_moyen*(20000-Alt_rampe-pos_z)/(20000+Alt_rampe+pos_z)</f>
        <v>1.2260739000266245</v>
      </c>
      <c r="W1003" s="304">
        <f t="shared" ca="1" si="439"/>
        <v>42.970994020212551</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1.3188306399837408</v>
      </c>
      <c r="AH1003" s="304">
        <f t="shared" ca="1" si="463"/>
        <v>-8.4538347821072328</v>
      </c>
    </row>
    <row r="1004" spans="1:34" x14ac:dyDescent="0.2">
      <c r="A1004" s="348">
        <f t="shared" ca="1" si="441"/>
        <v>1E-4</v>
      </c>
      <c r="B1004" s="305">
        <f t="shared" ca="1" si="442"/>
        <v>33.562100000002246</v>
      </c>
      <c r="D1004" s="308">
        <f t="shared" ca="1" si="443"/>
        <v>-0.7368410880806221</v>
      </c>
      <c r="E1004" s="309">
        <f t="shared" ca="1" si="444"/>
        <v>-1.3883082016963861</v>
      </c>
      <c r="F1004" s="305">
        <f t="shared" ca="1" si="445"/>
        <v>1.5717297642983314</v>
      </c>
      <c r="G1004" s="308">
        <f t="shared" ca="1" si="446"/>
        <v>9.3119956709016307</v>
      </c>
      <c r="H1004" s="309">
        <f t="shared" ca="1" si="447"/>
        <v>-106.43201319413609</v>
      </c>
      <c r="I1004" s="305">
        <f t="shared" ca="1" si="448"/>
        <v>106.83860115113661</v>
      </c>
      <c r="J1004" s="308">
        <f t="shared" ca="1" si="449"/>
        <v>737.71243752511418</v>
      </c>
      <c r="K1004" s="309">
        <f t="shared" ca="1" si="450"/>
        <v>-8.7733331044036689</v>
      </c>
      <c r="L1004" s="305">
        <f t="shared" ca="1" si="435"/>
        <v>737.76460463552075</v>
      </c>
      <c r="M1004" s="308">
        <f t="shared" ca="1" si="451"/>
        <v>-1.4835261244050884</v>
      </c>
      <c r="N1004" s="305">
        <f t="shared" ca="1" si="452"/>
        <v>-84.999785725811478</v>
      </c>
      <c r="P1004" s="312">
        <f t="shared" ca="1" si="453"/>
        <v>23</v>
      </c>
      <c r="Q1004" s="305">
        <f t="shared" ca="1" si="454"/>
        <v>0</v>
      </c>
      <c r="R1004" s="308">
        <f t="shared" ca="1" si="455"/>
        <v>0</v>
      </c>
      <c r="S1004" s="309">
        <f t="shared" ca="1" si="456"/>
        <v>5.083000000000002</v>
      </c>
      <c r="T1004" s="305">
        <f t="shared" ca="1" si="436"/>
        <v>49.86423000000002</v>
      </c>
      <c r="U1004" s="313">
        <f t="shared" ca="1" si="437"/>
        <v>0</v>
      </c>
      <c r="V1004" s="308">
        <f t="shared" ca="1" si="438"/>
        <v>1.2260752049618537</v>
      </c>
      <c r="W1004" s="305">
        <f ca="1">1/2*Rho*Sref*Cx*vit_xz^2</f>
        <v>42.971145841091527</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1.3188014555632055</v>
      </c>
      <c r="AH1004" s="305">
        <f t="shared" ca="1" si="463"/>
        <v>-8.453864650838586</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v>
      </c>
      <c r="D8" s="633"/>
      <c r="M8" s="75"/>
    </row>
    <row r="9" spans="1:13" ht="15.75" x14ac:dyDescent="0.25">
      <c r="A9" s="59"/>
      <c r="B9" s="140" t="s">
        <v>4</v>
      </c>
      <c r="C9" s="633" t="str">
        <f>Club</f>
        <v>L'AéroIPSA</v>
      </c>
      <c r="D9" s="633"/>
      <c r="M9" s="75"/>
    </row>
    <row r="10" spans="1:13" ht="15.75" x14ac:dyDescent="0.25">
      <c r="A10" s="59"/>
      <c r="B10" s="140" t="s">
        <v>562</v>
      </c>
      <c r="C10" s="662" t="str">
        <f>Matricule</f>
        <v>FX0</v>
      </c>
      <c r="D10" s="663"/>
      <c r="M10" s="75"/>
    </row>
    <row r="11" spans="1:13" x14ac:dyDescent="0.2">
      <c r="A11" s="59"/>
      <c r="B11" s="140" t="str">
        <f>IF(Lang="Français","Masse sans propu",IF(Lang="English","Mass without M",""))</f>
        <v>Masse sans propu</v>
      </c>
      <c r="C11" s="664">
        <f>MasseSans</f>
        <v>5.0830000000000002</v>
      </c>
      <c r="D11" s="664"/>
      <c r="M11" s="75"/>
    </row>
    <row r="12" spans="1:13" x14ac:dyDescent="0.2">
      <c r="A12" s="59"/>
      <c r="B12" s="140" t="str">
        <f>IF(Lang="Français","Masse totale",IF(Lang="English","Total mass",""))</f>
        <v>Masse totale</v>
      </c>
      <c r="C12" s="667" t="str">
        <f ca="1">MassePlein &amp; " kg ±" &amp; MasseSans &amp; " kg"</f>
        <v>5,0831 kg ±5,083 kg</v>
      </c>
      <c r="D12" s="667"/>
      <c r="M12" s="75"/>
    </row>
    <row r="13" spans="1:13" x14ac:dyDescent="0.2">
      <c r="A13" s="59"/>
      <c r="B13" s="227" t="str">
        <f>IF(Lang="Français","Propulseur",IF(Lang="English","Motor",""))</f>
        <v>Propulseur</v>
      </c>
      <c r="C13" s="610" t="str">
        <f>Propu</f>
        <v>Aucun (2e ét. inerte)</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104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52</v>
      </c>
      <c r="C43" s="403">
        <f t="shared" ref="C43:C69" ca="1" si="1">1/2*Rho_moyen*PI()*D_var^2/4*Cx/10^6</f>
        <v>7.804658629313125E-4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15.609317258626248</v>
      </c>
      <c r="I43" s="403" t="e">
        <f t="shared" ref="I43:I69" ca="1" si="6">Q_var/m_bal</f>
        <v>#DIV/0!</v>
      </c>
      <c r="J43" s="403">
        <f t="shared" ref="J43:J69" ca="1" si="7">1/(2*b_prop)*LN(  ((EXP(2*SQRT(a_prop*b_prop)*Temps_fin_propu)+1)^2)  /  (((1+1)^2)*EXP(2*SQRT(a_prop*b_prop)*Temps_fin_propu)))</f>
        <v>0.7635638288956943</v>
      </c>
      <c r="K43" s="410">
        <f t="shared" ref="K43:K69" ca="1" si="8">SQRT(a_prop/b_prop)  *  (EXP(2*SQRT(a_prop*b_prop)*Temps_fin_propu)-1)/(EXP(2*SQRT(a_prop*b_prop)*Temps_fin_propu)+1)</f>
        <v>0.80796981852254368</v>
      </c>
      <c r="L43" s="413" t="e">
        <f t="shared" ref="L43:L69" ca="1" si="9">alt_prop + 1/(2*b_bal) * LN(1+b_bal/g*V_prop^2)</f>
        <v>#DIV/0!</v>
      </c>
      <c r="M43" s="416" t="e">
        <f t="shared" ref="M43:M69" ca="1" si="10">Temps_fin_propu + ATAN(SQRT(b_bal/g)*V_prop)/SQRT(b_bal*g)</f>
        <v>#DIV/0!</v>
      </c>
    </row>
    <row r="44" spans="1:13" x14ac:dyDescent="0.2">
      <c r="B44" s="426">
        <f t="shared" ca="1" si="0"/>
        <v>52</v>
      </c>
      <c r="C44" s="404">
        <f t="shared" ca="1" si="1"/>
        <v>7.804658629313125E-4</v>
      </c>
      <c r="D44" s="401">
        <f ca="1">MpropuPlein+0.25*MasseSans</f>
        <v>1.27085</v>
      </c>
      <c r="E44" s="401">
        <f t="shared" ca="1" si="2"/>
        <v>1.2707999999999999</v>
      </c>
      <c r="F44" s="401">
        <f t="shared" ca="1" si="3"/>
        <v>1.27075</v>
      </c>
      <c r="G44" s="408">
        <f t="shared" ca="1" si="4"/>
        <v>0</v>
      </c>
      <c r="H44" s="404">
        <f t="shared" ca="1" si="5"/>
        <v>6.1415318140644671E-4</v>
      </c>
      <c r="I44" s="404">
        <f t="shared" ca="1" si="6"/>
        <v>6.1417734639489469E-4</v>
      </c>
      <c r="J44" s="404">
        <f t="shared" ca="1" si="7"/>
        <v>0</v>
      </c>
      <c r="K44" s="411">
        <f t="shared" ca="1" si="8"/>
        <v>0</v>
      </c>
      <c r="L44" s="414">
        <f t="shared" ca="1" si="9"/>
        <v>0</v>
      </c>
      <c r="M44" s="417">
        <f t="shared" ca="1" si="10"/>
        <v>1</v>
      </c>
    </row>
    <row r="45" spans="1:13" x14ac:dyDescent="0.2">
      <c r="B45" s="426">
        <f t="shared" ca="1" si="0"/>
        <v>52</v>
      </c>
      <c r="C45" s="404">
        <f t="shared" ca="1" si="1"/>
        <v>7.804658629313125E-4</v>
      </c>
      <c r="D45" s="401">
        <f ca="1">MpropuPlein+0.5*MasseSans</f>
        <v>2.5416000000000003</v>
      </c>
      <c r="E45" s="401">
        <f t="shared" ca="1" si="2"/>
        <v>2.5415500000000004</v>
      </c>
      <c r="F45" s="401">
        <f t="shared" ca="1" si="3"/>
        <v>2.5415000000000001</v>
      </c>
      <c r="G45" s="408">
        <f t="shared" ca="1" si="4"/>
        <v>0</v>
      </c>
      <c r="H45" s="404">
        <f t="shared" ca="1" si="5"/>
        <v>3.0708263183148565E-4</v>
      </c>
      <c r="I45" s="404">
        <f t="shared" ca="1" si="6"/>
        <v>3.0708867319744734E-4</v>
      </c>
      <c r="J45" s="404">
        <f t="shared" ca="1" si="7"/>
        <v>0</v>
      </c>
      <c r="K45" s="411">
        <f t="shared" ca="1" si="8"/>
        <v>0</v>
      </c>
      <c r="L45" s="414">
        <f t="shared" ca="1" si="9"/>
        <v>0</v>
      </c>
      <c r="M45" s="417">
        <f t="shared" ca="1" si="10"/>
        <v>1</v>
      </c>
    </row>
    <row r="46" spans="1:13" x14ac:dyDescent="0.2">
      <c r="B46" s="426">
        <f t="shared" ca="1" si="0"/>
        <v>52</v>
      </c>
      <c r="C46" s="404">
        <f t="shared" ca="1" si="1"/>
        <v>7.804658629313125E-4</v>
      </c>
      <c r="D46" s="401">
        <f ca="1">MpropuPlein+0.75*MasseSans</f>
        <v>3.8123500000000003</v>
      </c>
      <c r="E46" s="401">
        <f t="shared" ca="1" si="2"/>
        <v>3.8123000000000005</v>
      </c>
      <c r="F46" s="401">
        <f t="shared" ca="1" si="3"/>
        <v>3.8122500000000001</v>
      </c>
      <c r="G46" s="408">
        <f t="shared" ca="1" si="4"/>
        <v>0</v>
      </c>
      <c r="H46" s="404">
        <f t="shared" ca="1" si="5"/>
        <v>2.0472309706248522E-4</v>
      </c>
      <c r="I46" s="404">
        <f t="shared" ca="1" si="6"/>
        <v>2.0472578213163157E-4</v>
      </c>
      <c r="J46" s="404">
        <f t="shared" ca="1" si="7"/>
        <v>0</v>
      </c>
      <c r="K46" s="411">
        <f t="shared" ca="1" si="8"/>
        <v>0</v>
      </c>
      <c r="L46" s="414">
        <f t="shared" ca="1" si="9"/>
        <v>0</v>
      </c>
      <c r="M46" s="417">
        <f t="shared" ca="1" si="10"/>
        <v>1</v>
      </c>
    </row>
    <row r="47" spans="1:13" x14ac:dyDescent="0.2">
      <c r="B47" s="426">
        <f t="shared" ca="1" si="0"/>
        <v>52</v>
      </c>
      <c r="C47" s="404">
        <f t="shared" ca="1" si="1"/>
        <v>7.804658629313125E-4</v>
      </c>
      <c r="D47" s="401">
        <f ca="1">MpropuPlein+1*MasseSans</f>
        <v>5.0831</v>
      </c>
      <c r="E47" s="401">
        <f t="shared" ca="1" si="2"/>
        <v>5.0830500000000001</v>
      </c>
      <c r="F47" s="401">
        <f t="shared" ca="1" si="3"/>
        <v>5.0830000000000002</v>
      </c>
      <c r="G47" s="408">
        <f t="shared" ca="1" si="4"/>
        <v>0</v>
      </c>
      <c r="H47" s="404">
        <f t="shared" ca="1" si="5"/>
        <v>1.5354282624237663E-4</v>
      </c>
      <c r="I47" s="404">
        <f t="shared" ca="1" si="6"/>
        <v>1.5354433659872367E-4</v>
      </c>
      <c r="J47" s="404">
        <f t="shared" ca="1" si="7"/>
        <v>0</v>
      </c>
      <c r="K47" s="411">
        <f t="shared" ca="1" si="8"/>
        <v>0</v>
      </c>
      <c r="L47" s="414">
        <f t="shared" ca="1" si="9"/>
        <v>0</v>
      </c>
      <c r="M47" s="417">
        <f t="shared" ca="1" si="10"/>
        <v>1</v>
      </c>
    </row>
    <row r="48" spans="1:13" x14ac:dyDescent="0.2">
      <c r="B48" s="426">
        <f t="shared" ca="1" si="0"/>
        <v>52</v>
      </c>
      <c r="C48" s="404">
        <f t="shared" ca="1" si="1"/>
        <v>7.804658629313125E-4</v>
      </c>
      <c r="D48" s="401">
        <f ca="1">MpropuPlein+1.25*MasseSans</f>
        <v>6.3538499999999996</v>
      </c>
      <c r="E48" s="401">
        <f t="shared" ca="1" si="2"/>
        <v>6.3537999999999997</v>
      </c>
      <c r="F48" s="401">
        <f t="shared" ca="1" si="3"/>
        <v>6.3537499999999998</v>
      </c>
      <c r="G48" s="408">
        <f t="shared" ca="1" si="4"/>
        <v>0</v>
      </c>
      <c r="H48" s="404">
        <f t="shared" ca="1" si="5"/>
        <v>1.2283450264901515E-4</v>
      </c>
      <c r="I48" s="404">
        <f t="shared" ca="1" si="6"/>
        <v>1.2283546927897894E-4</v>
      </c>
      <c r="J48" s="404">
        <f t="shared" ca="1" si="7"/>
        <v>0</v>
      </c>
      <c r="K48" s="411">
        <f t="shared" ca="1" si="8"/>
        <v>0</v>
      </c>
      <c r="L48" s="414">
        <f t="shared" ca="1" si="9"/>
        <v>0</v>
      </c>
      <c r="M48" s="417">
        <f t="shared" ca="1" si="10"/>
        <v>1</v>
      </c>
    </row>
    <row r="49" spans="2:13" x14ac:dyDescent="0.2">
      <c r="B49" s="426">
        <f t="shared" ca="1" si="0"/>
        <v>52</v>
      </c>
      <c r="C49" s="404">
        <f t="shared" ca="1" si="1"/>
        <v>7.804658629313125E-4</v>
      </c>
      <c r="D49" s="401">
        <f ca="1">MpropuPlein+1.5*MasseSans</f>
        <v>7.6246</v>
      </c>
      <c r="E49" s="401">
        <f t="shared" ca="1" si="2"/>
        <v>7.6245500000000002</v>
      </c>
      <c r="F49" s="401">
        <f t="shared" ca="1" si="3"/>
        <v>7.6245000000000003</v>
      </c>
      <c r="G49" s="408">
        <f t="shared" ca="1" si="4"/>
        <v>0</v>
      </c>
      <c r="H49" s="404">
        <f t="shared" ca="1" si="5"/>
        <v>1.0236221979412719E-4</v>
      </c>
      <c r="I49" s="404">
        <f t="shared" ca="1" si="6"/>
        <v>1.0236289106581579E-4</v>
      </c>
      <c r="J49" s="404">
        <f t="shared" ca="1" si="7"/>
        <v>0</v>
      </c>
      <c r="K49" s="411">
        <f t="shared" ca="1" si="8"/>
        <v>0</v>
      </c>
      <c r="L49" s="414">
        <f t="shared" ca="1" si="9"/>
        <v>0</v>
      </c>
      <c r="M49" s="417">
        <f t="shared" ca="1" si="10"/>
        <v>1</v>
      </c>
    </row>
    <row r="50" spans="2:13" x14ac:dyDescent="0.2">
      <c r="B50" s="426">
        <f t="shared" ca="1" si="0"/>
        <v>52</v>
      </c>
      <c r="C50" s="404">
        <f t="shared" ca="1" si="1"/>
        <v>7.804658629313125E-4</v>
      </c>
      <c r="D50" s="401">
        <f ca="1">MpropuPlein+1.75*MasseSans</f>
        <v>8.8953500000000005</v>
      </c>
      <c r="E50" s="401">
        <f t="shared" ca="1" si="2"/>
        <v>8.8953000000000007</v>
      </c>
      <c r="F50" s="401">
        <f t="shared" ca="1" si="3"/>
        <v>8.8952500000000008</v>
      </c>
      <c r="G50" s="408">
        <f t="shared" ca="1" si="4"/>
        <v>0</v>
      </c>
      <c r="H50" s="404">
        <f t="shared" ca="1" si="5"/>
        <v>8.7739127733894582E-5</v>
      </c>
      <c r="I50" s="404">
        <f t="shared" ca="1" si="6"/>
        <v>8.7739620913556378E-5</v>
      </c>
      <c r="J50" s="404">
        <f t="shared" ca="1" si="7"/>
        <v>0</v>
      </c>
      <c r="K50" s="411">
        <f t="shared" ca="1" si="8"/>
        <v>0</v>
      </c>
      <c r="L50" s="414">
        <f t="shared" ca="1" si="9"/>
        <v>0</v>
      </c>
      <c r="M50" s="417">
        <f t="shared" ca="1" si="10"/>
        <v>1</v>
      </c>
    </row>
    <row r="51" spans="2:13" x14ac:dyDescent="0.2">
      <c r="B51" s="427">
        <f t="shared" ca="1" si="0"/>
        <v>52</v>
      </c>
      <c r="C51" s="405">
        <f t="shared" ca="1" si="1"/>
        <v>7.804658629313125E-4</v>
      </c>
      <c r="D51" s="402">
        <f ca="1">MpropuPlein+2*MasseSans</f>
        <v>10.1661</v>
      </c>
      <c r="E51" s="402">
        <f t="shared" ca="1" si="2"/>
        <v>10.16605</v>
      </c>
      <c r="F51" s="402">
        <f t="shared" ca="1" si="3"/>
        <v>10.166</v>
      </c>
      <c r="G51" s="409">
        <f t="shared" ca="1" si="4"/>
        <v>0</v>
      </c>
      <c r="H51" s="405">
        <f t="shared" ca="1" si="5"/>
        <v>7.6771790708417972E-5</v>
      </c>
      <c r="I51" s="405">
        <f t="shared" ca="1" si="6"/>
        <v>7.6772168299361836E-5</v>
      </c>
      <c r="J51" s="405">
        <f t="shared" ca="1" si="7"/>
        <v>0</v>
      </c>
      <c r="K51" s="412">
        <f t="shared" ca="1" si="8"/>
        <v>0</v>
      </c>
      <c r="L51" s="415">
        <f t="shared" ca="1" si="9"/>
        <v>0</v>
      </c>
      <c r="M51" s="418">
        <f t="shared" ca="1" si="10"/>
        <v>1</v>
      </c>
    </row>
    <row r="52" spans="2:13" x14ac:dyDescent="0.2">
      <c r="B52" s="425">
        <f t="shared" ref="B52:B60" si="11">D_ref</f>
        <v>104</v>
      </c>
      <c r="C52" s="403">
        <f t="shared" si="1"/>
        <v>3.12186345172525E-3</v>
      </c>
      <c r="D52" s="400">
        <f ca="1">MpropuPlein+0*MasseSans</f>
        <v>1E-4</v>
      </c>
      <c r="E52" s="400">
        <f t="shared" ca="1" si="2"/>
        <v>5.0000000000000002E-5</v>
      </c>
      <c r="F52" s="400">
        <f t="shared" ca="1" si="3"/>
        <v>0</v>
      </c>
      <c r="G52" s="407">
        <f t="shared" ca="1" si="4"/>
        <v>10.19</v>
      </c>
      <c r="H52" s="403">
        <f t="shared" ca="1" si="5"/>
        <v>62.437269034504993</v>
      </c>
      <c r="I52" s="403" t="e">
        <f t="shared" ca="1" si="6"/>
        <v>#DIV/0!</v>
      </c>
      <c r="J52" s="403">
        <f t="shared" ca="1" si="7"/>
        <v>0.39288341185886755</v>
      </c>
      <c r="K52" s="410">
        <f t="shared" ca="1" si="8"/>
        <v>0.40398490927024355</v>
      </c>
      <c r="L52" s="413" t="e">
        <f t="shared" ca="1" si="9"/>
        <v>#DIV/0!</v>
      </c>
      <c r="M52" s="416" t="e">
        <f t="shared" ca="1" si="10"/>
        <v>#DIV/0!</v>
      </c>
    </row>
    <row r="53" spans="2:13" x14ac:dyDescent="0.2">
      <c r="B53" s="426">
        <f t="shared" si="11"/>
        <v>104</v>
      </c>
      <c r="C53" s="404">
        <f t="shared" si="1"/>
        <v>3.12186345172525E-3</v>
      </c>
      <c r="D53" s="401">
        <f ca="1">MpropuPlein+0.25*MasseSans</f>
        <v>1.27085</v>
      </c>
      <c r="E53" s="401">
        <f t="shared" ca="1" si="2"/>
        <v>1.2707999999999999</v>
      </c>
      <c r="F53" s="401">
        <f t="shared" ca="1" si="3"/>
        <v>1.27075</v>
      </c>
      <c r="G53" s="408">
        <f t="shared" ca="1" si="4"/>
        <v>0</v>
      </c>
      <c r="H53" s="404">
        <f t="shared" ca="1" si="5"/>
        <v>2.4566127256257868E-3</v>
      </c>
      <c r="I53" s="404">
        <f t="shared" ca="1" si="6"/>
        <v>2.4567093855795787E-3</v>
      </c>
      <c r="J53" s="404">
        <f t="shared" ca="1" si="7"/>
        <v>0</v>
      </c>
      <c r="K53" s="411">
        <f t="shared" ca="1" si="8"/>
        <v>0</v>
      </c>
      <c r="L53" s="414">
        <f t="shared" ca="1" si="9"/>
        <v>0</v>
      </c>
      <c r="M53" s="417">
        <f t="shared" ca="1" si="10"/>
        <v>1</v>
      </c>
    </row>
    <row r="54" spans="2:13" x14ac:dyDescent="0.2">
      <c r="B54" s="426">
        <f t="shared" si="11"/>
        <v>104</v>
      </c>
      <c r="C54" s="404">
        <f t="shared" si="1"/>
        <v>3.12186345172525E-3</v>
      </c>
      <c r="D54" s="401">
        <f ca="1">MpropuPlein+0.5*MasseSans</f>
        <v>2.5416000000000003</v>
      </c>
      <c r="E54" s="401">
        <f t="shared" ca="1" si="2"/>
        <v>2.5415500000000004</v>
      </c>
      <c r="F54" s="401">
        <f t="shared" ca="1" si="3"/>
        <v>2.5415000000000001</v>
      </c>
      <c r="G54" s="408">
        <f t="shared" ca="1" si="4"/>
        <v>0</v>
      </c>
      <c r="H54" s="404">
        <f t="shared" ca="1" si="5"/>
        <v>1.2283305273259426E-3</v>
      </c>
      <c r="I54" s="404">
        <f t="shared" ca="1" si="6"/>
        <v>1.2283546927897894E-3</v>
      </c>
      <c r="J54" s="404">
        <f t="shared" ca="1" si="7"/>
        <v>0</v>
      </c>
      <c r="K54" s="411">
        <f t="shared" ca="1" si="8"/>
        <v>0</v>
      </c>
      <c r="L54" s="414">
        <f t="shared" ca="1" si="9"/>
        <v>0</v>
      </c>
      <c r="M54" s="417">
        <f t="shared" ca="1" si="10"/>
        <v>1</v>
      </c>
    </row>
    <row r="55" spans="2:13" x14ac:dyDescent="0.2">
      <c r="B55" s="426">
        <f t="shared" si="11"/>
        <v>104</v>
      </c>
      <c r="C55" s="404">
        <f t="shared" si="1"/>
        <v>3.12186345172525E-3</v>
      </c>
      <c r="D55" s="401">
        <f ca="1">MpropuPlein+0.75*MasseSans</f>
        <v>3.8123500000000003</v>
      </c>
      <c r="E55" s="401">
        <f t="shared" ca="1" si="2"/>
        <v>3.8123000000000005</v>
      </c>
      <c r="F55" s="401">
        <f t="shared" ca="1" si="3"/>
        <v>3.8122500000000001</v>
      </c>
      <c r="G55" s="408">
        <f t="shared" ca="1" si="4"/>
        <v>0</v>
      </c>
      <c r="H55" s="404">
        <f t="shared" ca="1" si="5"/>
        <v>8.1889238824994087E-4</v>
      </c>
      <c r="I55" s="404">
        <f t="shared" ca="1" si="6"/>
        <v>8.1890312852652628E-4</v>
      </c>
      <c r="J55" s="404">
        <f t="shared" ca="1" si="7"/>
        <v>0</v>
      </c>
      <c r="K55" s="411">
        <f t="shared" ca="1" si="8"/>
        <v>0</v>
      </c>
      <c r="L55" s="414">
        <f t="shared" ca="1" si="9"/>
        <v>0</v>
      </c>
      <c r="M55" s="417">
        <f t="shared" ca="1" si="10"/>
        <v>1</v>
      </c>
    </row>
    <row r="56" spans="2:13" x14ac:dyDescent="0.2">
      <c r="B56" s="426">
        <f t="shared" si="11"/>
        <v>104</v>
      </c>
      <c r="C56" s="404">
        <f t="shared" si="1"/>
        <v>3.12186345172525E-3</v>
      </c>
      <c r="D56" s="401">
        <f ca="1">MpropuPlein+1*MasseSans</f>
        <v>5.0831</v>
      </c>
      <c r="E56" s="401">
        <f t="shared" ca="1" si="2"/>
        <v>5.0830500000000001</v>
      </c>
      <c r="F56" s="401">
        <f t="shared" ca="1" si="3"/>
        <v>5.0830000000000002</v>
      </c>
      <c r="G56" s="408">
        <f t="shared" ca="1" si="4"/>
        <v>0</v>
      </c>
      <c r="H56" s="404">
        <f t="shared" ca="1" si="5"/>
        <v>6.1417130496950652E-4</v>
      </c>
      <c r="I56" s="404">
        <f t="shared" ca="1" si="6"/>
        <v>6.1417734639489469E-4</v>
      </c>
      <c r="J56" s="404">
        <f t="shared" ca="1" si="7"/>
        <v>0</v>
      </c>
      <c r="K56" s="411">
        <f t="shared" ca="1" si="8"/>
        <v>0</v>
      </c>
      <c r="L56" s="414">
        <f t="shared" ca="1" si="9"/>
        <v>0</v>
      </c>
      <c r="M56" s="417">
        <f t="shared" ca="1" si="10"/>
        <v>1</v>
      </c>
    </row>
    <row r="57" spans="2:13" x14ac:dyDescent="0.2">
      <c r="B57" s="426">
        <f t="shared" si="11"/>
        <v>104</v>
      </c>
      <c r="C57" s="404">
        <f t="shared" si="1"/>
        <v>3.12186345172525E-3</v>
      </c>
      <c r="D57" s="401">
        <f ca="1">MpropuPlein+1.25*MasseSans</f>
        <v>6.3538499999999996</v>
      </c>
      <c r="E57" s="401">
        <f t="shared" ca="1" si="2"/>
        <v>6.3537999999999997</v>
      </c>
      <c r="F57" s="401">
        <f t="shared" ca="1" si="3"/>
        <v>6.3537499999999998</v>
      </c>
      <c r="G57" s="408">
        <f t="shared" ca="1" si="4"/>
        <v>0</v>
      </c>
      <c r="H57" s="404">
        <f t="shared" ca="1" si="5"/>
        <v>4.9133801059606061E-4</v>
      </c>
      <c r="I57" s="404">
        <f t="shared" ca="1" si="6"/>
        <v>4.9134187711591577E-4</v>
      </c>
      <c r="J57" s="404">
        <f t="shared" ca="1" si="7"/>
        <v>0</v>
      </c>
      <c r="K57" s="411">
        <f t="shared" ca="1" si="8"/>
        <v>0</v>
      </c>
      <c r="L57" s="414">
        <f t="shared" ca="1" si="9"/>
        <v>0</v>
      </c>
      <c r="M57" s="417">
        <f t="shared" ca="1" si="10"/>
        <v>1</v>
      </c>
    </row>
    <row r="58" spans="2:13" x14ac:dyDescent="0.2">
      <c r="B58" s="426">
        <f t="shared" si="11"/>
        <v>104</v>
      </c>
      <c r="C58" s="404">
        <f t="shared" si="1"/>
        <v>3.12186345172525E-3</v>
      </c>
      <c r="D58" s="401">
        <f ca="1">MpropuPlein+1.5*MasseSans</f>
        <v>7.6246</v>
      </c>
      <c r="E58" s="401">
        <f t="shared" ca="1" si="2"/>
        <v>7.6245500000000002</v>
      </c>
      <c r="F58" s="401">
        <f t="shared" ca="1" si="3"/>
        <v>7.6245000000000003</v>
      </c>
      <c r="G58" s="408">
        <f t="shared" ca="1" si="4"/>
        <v>0</v>
      </c>
      <c r="H58" s="404">
        <f t="shared" ca="1" si="5"/>
        <v>4.0944887917650875E-4</v>
      </c>
      <c r="I58" s="404">
        <f t="shared" ca="1" si="6"/>
        <v>4.0945156426326314E-4</v>
      </c>
      <c r="J58" s="404">
        <f t="shared" ca="1" si="7"/>
        <v>0</v>
      </c>
      <c r="K58" s="411">
        <f t="shared" ca="1" si="8"/>
        <v>0</v>
      </c>
      <c r="L58" s="414">
        <f t="shared" ca="1" si="9"/>
        <v>0</v>
      </c>
      <c r="M58" s="417">
        <f t="shared" ca="1" si="10"/>
        <v>1</v>
      </c>
    </row>
    <row r="59" spans="2:13" x14ac:dyDescent="0.2">
      <c r="B59" s="426">
        <f t="shared" si="11"/>
        <v>104</v>
      </c>
      <c r="C59" s="404">
        <f t="shared" si="1"/>
        <v>3.12186345172525E-3</v>
      </c>
      <c r="D59" s="401">
        <f ca="1">MpropuPlein+1.75*MasseSans</f>
        <v>8.8953500000000005</v>
      </c>
      <c r="E59" s="401">
        <f t="shared" ca="1" si="2"/>
        <v>8.8953000000000007</v>
      </c>
      <c r="F59" s="401">
        <f t="shared" ca="1" si="3"/>
        <v>8.8952500000000008</v>
      </c>
      <c r="G59" s="408">
        <f t="shared" ca="1" si="4"/>
        <v>0</v>
      </c>
      <c r="H59" s="404">
        <f t="shared" ca="1" si="5"/>
        <v>3.5095651093557833E-4</v>
      </c>
      <c r="I59" s="404">
        <f t="shared" ca="1" si="6"/>
        <v>3.5095848365422551E-4</v>
      </c>
      <c r="J59" s="404">
        <f t="shared" ca="1" si="7"/>
        <v>0</v>
      </c>
      <c r="K59" s="411">
        <f t="shared" ca="1" si="8"/>
        <v>0</v>
      </c>
      <c r="L59" s="414">
        <f t="shared" ca="1" si="9"/>
        <v>0</v>
      </c>
      <c r="M59" s="417">
        <f t="shared" ca="1" si="10"/>
        <v>1</v>
      </c>
    </row>
    <row r="60" spans="2:13" x14ac:dyDescent="0.2">
      <c r="B60" s="427">
        <f t="shared" si="11"/>
        <v>104</v>
      </c>
      <c r="C60" s="405">
        <f t="shared" si="1"/>
        <v>3.12186345172525E-3</v>
      </c>
      <c r="D60" s="402">
        <f ca="1">MpropuPlein+2*MasseSans</f>
        <v>10.1661</v>
      </c>
      <c r="E60" s="402">
        <f t="shared" ca="1" si="2"/>
        <v>10.16605</v>
      </c>
      <c r="F60" s="402">
        <f t="shared" ca="1" si="3"/>
        <v>10.166</v>
      </c>
      <c r="G60" s="409">
        <f t="shared" ca="1" si="4"/>
        <v>0</v>
      </c>
      <c r="H60" s="405">
        <f t="shared" ca="1" si="5"/>
        <v>3.0708716283367189E-4</v>
      </c>
      <c r="I60" s="405">
        <f t="shared" ca="1" si="6"/>
        <v>3.0708867319744734E-4</v>
      </c>
      <c r="J60" s="405">
        <f t="shared" ca="1" si="7"/>
        <v>0</v>
      </c>
      <c r="K60" s="412">
        <f t="shared" ca="1" si="8"/>
        <v>0</v>
      </c>
      <c r="L60" s="415">
        <f t="shared" ca="1" si="9"/>
        <v>0</v>
      </c>
      <c r="M60" s="418">
        <f t="shared" ca="1" si="10"/>
        <v>1</v>
      </c>
    </row>
    <row r="61" spans="2:13" x14ac:dyDescent="0.2">
      <c r="B61" s="425">
        <f t="shared" ref="B61:B69" si="12">D_ref*1.5</f>
        <v>156</v>
      </c>
      <c r="C61" s="403">
        <f t="shared" si="1"/>
        <v>7.0241927663818107E-3</v>
      </c>
      <c r="D61" s="400">
        <f ca="1">MpropuPlein+0*MasseSans</f>
        <v>1E-4</v>
      </c>
      <c r="E61" s="400">
        <f t="shared" ca="1" si="2"/>
        <v>5.0000000000000002E-5</v>
      </c>
      <c r="F61" s="400">
        <f t="shared" ca="1" si="3"/>
        <v>0</v>
      </c>
      <c r="G61" s="407">
        <f t="shared" ca="1" si="4"/>
        <v>10.19</v>
      </c>
      <c r="H61" s="403">
        <f t="shared" ca="1" si="5"/>
        <v>140.48385532763621</v>
      </c>
      <c r="I61" s="403" t="e">
        <f t="shared" ca="1" si="6"/>
        <v>#DIV/0!</v>
      </c>
      <c r="J61" s="403">
        <f t="shared" ca="1" si="7"/>
        <v>0.26438927399732864</v>
      </c>
      <c r="K61" s="410">
        <f t="shared" ca="1" si="8"/>
        <v>0.26932327284682905</v>
      </c>
      <c r="L61" s="413" t="e">
        <f t="shared" ca="1" si="9"/>
        <v>#DIV/0!</v>
      </c>
      <c r="M61" s="416" t="e">
        <f t="shared" ca="1" si="10"/>
        <v>#DIV/0!</v>
      </c>
    </row>
    <row r="62" spans="2:13" x14ac:dyDescent="0.2">
      <c r="B62" s="426">
        <f t="shared" si="12"/>
        <v>156</v>
      </c>
      <c r="C62" s="404">
        <f t="shared" si="1"/>
        <v>7.0241927663818107E-3</v>
      </c>
      <c r="D62" s="401">
        <f ca="1">MpropuPlein+0.25*MasseSans</f>
        <v>1.27085</v>
      </c>
      <c r="E62" s="401">
        <f t="shared" ca="1" si="2"/>
        <v>1.2707999999999999</v>
      </c>
      <c r="F62" s="401">
        <f t="shared" ca="1" si="3"/>
        <v>1.27075</v>
      </c>
      <c r="G62" s="408">
        <f t="shared" ca="1" si="4"/>
        <v>0</v>
      </c>
      <c r="H62" s="404">
        <f t="shared" ca="1" si="5"/>
        <v>5.5273786326580192E-3</v>
      </c>
      <c r="I62" s="404">
        <f t="shared" ca="1" si="6"/>
        <v>5.5275961175540508E-3</v>
      </c>
      <c r="J62" s="404">
        <f t="shared" ca="1" si="7"/>
        <v>0</v>
      </c>
      <c r="K62" s="411">
        <f t="shared" ca="1" si="8"/>
        <v>0</v>
      </c>
      <c r="L62" s="414">
        <f t="shared" ca="1" si="9"/>
        <v>0</v>
      </c>
      <c r="M62" s="417">
        <f t="shared" ca="1" si="10"/>
        <v>1</v>
      </c>
    </row>
    <row r="63" spans="2:13" x14ac:dyDescent="0.2">
      <c r="B63" s="426">
        <f t="shared" si="12"/>
        <v>156</v>
      </c>
      <c r="C63" s="404">
        <f t="shared" si="1"/>
        <v>7.0241927663818107E-3</v>
      </c>
      <c r="D63" s="401">
        <f ca="1">MpropuPlein+0.5*MasseSans</f>
        <v>2.5416000000000003</v>
      </c>
      <c r="E63" s="401">
        <f t="shared" ca="1" si="2"/>
        <v>2.5415500000000004</v>
      </c>
      <c r="F63" s="401">
        <f t="shared" ca="1" si="3"/>
        <v>2.5415000000000001</v>
      </c>
      <c r="G63" s="408">
        <f t="shared" ca="1" si="4"/>
        <v>0</v>
      </c>
      <c r="H63" s="404">
        <f t="shared" ca="1" si="5"/>
        <v>2.7637436864833701E-3</v>
      </c>
      <c r="I63" s="404">
        <f t="shared" ca="1" si="6"/>
        <v>2.7637980587770254E-3</v>
      </c>
      <c r="J63" s="404">
        <f t="shared" ca="1" si="7"/>
        <v>0</v>
      </c>
      <c r="K63" s="411">
        <f t="shared" ca="1" si="8"/>
        <v>0</v>
      </c>
      <c r="L63" s="414">
        <f t="shared" ca="1" si="9"/>
        <v>0</v>
      </c>
      <c r="M63" s="417">
        <f t="shared" ca="1" si="10"/>
        <v>1</v>
      </c>
    </row>
    <row r="64" spans="2:13" x14ac:dyDescent="0.2">
      <c r="B64" s="426">
        <f t="shared" si="12"/>
        <v>156</v>
      </c>
      <c r="C64" s="404">
        <f t="shared" si="1"/>
        <v>7.0241927663818107E-3</v>
      </c>
      <c r="D64" s="401">
        <f ca="1">MpropuPlein+0.75*MasseSans</f>
        <v>3.8123500000000003</v>
      </c>
      <c r="E64" s="401">
        <f t="shared" ca="1" si="2"/>
        <v>3.8123000000000005</v>
      </c>
      <c r="F64" s="401">
        <f t="shared" ca="1" si="3"/>
        <v>3.8122500000000001</v>
      </c>
      <c r="G64" s="408">
        <f t="shared" ca="1" si="4"/>
        <v>0</v>
      </c>
      <c r="H64" s="404">
        <f t="shared" ca="1" si="5"/>
        <v>1.8425078735623665E-3</v>
      </c>
      <c r="I64" s="404">
        <f t="shared" ca="1" si="6"/>
        <v>1.8425320391846837E-3</v>
      </c>
      <c r="J64" s="404">
        <f t="shared" ca="1" si="7"/>
        <v>0</v>
      </c>
      <c r="K64" s="411">
        <f t="shared" ca="1" si="8"/>
        <v>0</v>
      </c>
      <c r="L64" s="414">
        <f t="shared" ca="1" si="9"/>
        <v>0</v>
      </c>
      <c r="M64" s="417">
        <f t="shared" ca="1" si="10"/>
        <v>1</v>
      </c>
    </row>
    <row r="65" spans="2:13" x14ac:dyDescent="0.2">
      <c r="B65" s="426">
        <f t="shared" si="12"/>
        <v>156</v>
      </c>
      <c r="C65" s="404">
        <f t="shared" si="1"/>
        <v>7.0241927663818107E-3</v>
      </c>
      <c r="D65" s="401">
        <f ca="1">MpropuPlein+1*MasseSans</f>
        <v>5.0831</v>
      </c>
      <c r="E65" s="401">
        <f t="shared" ca="1" si="2"/>
        <v>5.0830500000000001</v>
      </c>
      <c r="F65" s="401">
        <f t="shared" ca="1" si="3"/>
        <v>5.0830000000000002</v>
      </c>
      <c r="G65" s="408">
        <f t="shared" ca="1" si="4"/>
        <v>0</v>
      </c>
      <c r="H65" s="404">
        <f t="shared" ca="1" si="5"/>
        <v>1.3818854361813892E-3</v>
      </c>
      <c r="I65" s="404">
        <f t="shared" ca="1" si="6"/>
        <v>1.3818990293885127E-3</v>
      </c>
      <c r="J65" s="404">
        <f t="shared" ca="1" si="7"/>
        <v>0</v>
      </c>
      <c r="K65" s="411">
        <f t="shared" ca="1" si="8"/>
        <v>0</v>
      </c>
      <c r="L65" s="414">
        <f t="shared" ca="1" si="9"/>
        <v>0</v>
      </c>
      <c r="M65" s="417">
        <f t="shared" ca="1" si="10"/>
        <v>1</v>
      </c>
    </row>
    <row r="66" spans="2:13" x14ac:dyDescent="0.2">
      <c r="B66" s="426">
        <f t="shared" si="12"/>
        <v>156</v>
      </c>
      <c r="C66" s="404">
        <f t="shared" si="1"/>
        <v>7.0241927663818107E-3</v>
      </c>
      <c r="D66" s="401">
        <f ca="1">MpropuPlein+1.25*MasseSans</f>
        <v>6.3538499999999996</v>
      </c>
      <c r="E66" s="401">
        <f t="shared" ca="1" si="2"/>
        <v>6.3537999999999997</v>
      </c>
      <c r="F66" s="401">
        <f t="shared" ca="1" si="3"/>
        <v>6.3537499999999998</v>
      </c>
      <c r="G66" s="408">
        <f t="shared" ca="1" si="4"/>
        <v>0</v>
      </c>
      <c r="H66" s="404">
        <f t="shared" ca="1" si="5"/>
        <v>1.1055105238411361E-3</v>
      </c>
      <c r="I66" s="404">
        <f t="shared" ca="1" si="6"/>
        <v>1.1055192235108102E-3</v>
      </c>
      <c r="J66" s="404">
        <f t="shared" ca="1" si="7"/>
        <v>0</v>
      </c>
      <c r="K66" s="411">
        <f t="shared" ca="1" si="8"/>
        <v>0</v>
      </c>
      <c r="L66" s="414">
        <f t="shared" ca="1" si="9"/>
        <v>0</v>
      </c>
      <c r="M66" s="417">
        <f t="shared" ca="1" si="10"/>
        <v>1</v>
      </c>
    </row>
    <row r="67" spans="2:13" x14ac:dyDescent="0.2">
      <c r="B67" s="426">
        <f t="shared" si="12"/>
        <v>156</v>
      </c>
      <c r="C67" s="404">
        <f t="shared" si="1"/>
        <v>7.0241927663818107E-3</v>
      </c>
      <c r="D67" s="401">
        <f ca="1">MpropuPlein+1.5*MasseSans</f>
        <v>7.6246</v>
      </c>
      <c r="E67" s="401">
        <f t="shared" ca="1" si="2"/>
        <v>7.6245500000000002</v>
      </c>
      <c r="F67" s="401">
        <f t="shared" ca="1" si="3"/>
        <v>7.6245000000000003</v>
      </c>
      <c r="G67" s="408">
        <f t="shared" ca="1" si="4"/>
        <v>0</v>
      </c>
      <c r="H67" s="404">
        <f t="shared" ca="1" si="5"/>
        <v>9.2125997814714445E-4</v>
      </c>
      <c r="I67" s="404">
        <f t="shared" ca="1" si="6"/>
        <v>9.2126601959234187E-4</v>
      </c>
      <c r="J67" s="404">
        <f t="shared" ca="1" si="7"/>
        <v>0</v>
      </c>
      <c r="K67" s="411">
        <f t="shared" ca="1" si="8"/>
        <v>0</v>
      </c>
      <c r="L67" s="414">
        <f t="shared" ca="1" si="9"/>
        <v>0</v>
      </c>
      <c r="M67" s="417">
        <f t="shared" ca="1" si="10"/>
        <v>1</v>
      </c>
    </row>
    <row r="68" spans="2:13" x14ac:dyDescent="0.2">
      <c r="B68" s="426">
        <f t="shared" si="12"/>
        <v>156</v>
      </c>
      <c r="C68" s="404">
        <f t="shared" si="1"/>
        <v>7.0241927663818107E-3</v>
      </c>
      <c r="D68" s="401">
        <f ca="1">MpropuPlein+1.75*MasseSans</f>
        <v>8.8953500000000005</v>
      </c>
      <c r="E68" s="401">
        <f t="shared" ca="1" si="2"/>
        <v>8.8953000000000007</v>
      </c>
      <c r="F68" s="401">
        <f t="shared" ca="1" si="3"/>
        <v>8.8952500000000008</v>
      </c>
      <c r="G68" s="408">
        <f t="shared" ca="1" si="4"/>
        <v>0</v>
      </c>
      <c r="H68" s="404">
        <f t="shared" ca="1" si="5"/>
        <v>7.8965214960505096E-4</v>
      </c>
      <c r="I68" s="404">
        <f t="shared" ca="1" si="6"/>
        <v>7.8965658822200725E-4</v>
      </c>
      <c r="J68" s="404">
        <f t="shared" ca="1" si="7"/>
        <v>0</v>
      </c>
      <c r="K68" s="411">
        <f t="shared" ca="1" si="8"/>
        <v>0</v>
      </c>
      <c r="L68" s="414">
        <f t="shared" ca="1" si="9"/>
        <v>0</v>
      </c>
      <c r="M68" s="417">
        <f t="shared" ca="1" si="10"/>
        <v>1</v>
      </c>
    </row>
    <row r="69" spans="2:13" x14ac:dyDescent="0.2">
      <c r="B69" s="427">
        <f t="shared" si="12"/>
        <v>156</v>
      </c>
      <c r="C69" s="405">
        <f t="shared" si="1"/>
        <v>7.0241927663818107E-3</v>
      </c>
      <c r="D69" s="402">
        <f ca="1">MpropuPlein+2*MasseSans</f>
        <v>10.1661</v>
      </c>
      <c r="E69" s="402">
        <f t="shared" ca="1" si="2"/>
        <v>10.16605</v>
      </c>
      <c r="F69" s="402">
        <f t="shared" ca="1" si="3"/>
        <v>10.166</v>
      </c>
      <c r="G69" s="409">
        <f t="shared" ca="1" si="4"/>
        <v>0</v>
      </c>
      <c r="H69" s="405">
        <f t="shared" ca="1" si="5"/>
        <v>6.9094611637576157E-4</v>
      </c>
      <c r="I69" s="405">
        <f t="shared" ca="1" si="6"/>
        <v>6.9094951469425635E-4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Aucun (2e ét. inerte)</v>
      </c>
      <c r="G5" t="s">
        <v>458</v>
      </c>
      <c r="H5">
        <f>MasseSans</f>
        <v>5.0830000000000002</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0.51200000000000001</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5.0830000000000002</v>
      </c>
      <c r="F11" s="246" t="s">
        <v>123</v>
      </c>
      <c r="G11" s="246" t="s">
        <v>125</v>
      </c>
      <c r="H11" s="668" t="e">
        <f ca="1">Vsortie_de_rampe</f>
        <v>#N/A</v>
      </c>
      <c r="I11" s="669"/>
      <c r="J11" s="76"/>
      <c r="N11" s="75"/>
      <c r="P11" s="48"/>
      <c r="Q11" s="436"/>
      <c r="R11" s="48"/>
      <c r="S11" s="48"/>
      <c r="T11" s="48"/>
      <c r="U11" s="440">
        <f>IF(RIGHT(Nb_diam,1)=",", "", X_j)</f>
        <v>1</v>
      </c>
    </row>
    <row r="12" spans="2:21" ht="13.5" thickBot="1" x14ac:dyDescent="0.25">
      <c r="B12" s="74"/>
      <c r="C12" s="12"/>
      <c r="D12" s="276"/>
      <c r="E12" s="244"/>
      <c r="F12" s="6" t="s">
        <v>123</v>
      </c>
      <c r="G12" s="6" t="s">
        <v>126</v>
      </c>
      <c r="H12" s="670">
        <f>Finesse</f>
        <v>10.76923076923077</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0">
        <f>Cn</f>
        <v>15.677184507305929</v>
      </c>
      <c r="I13" s="671"/>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3.2803762470178883</v>
      </c>
      <c r="I14" s="254">
        <f ca="1">MS_max</f>
        <v>3.2804925827488094</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51.427063677883204</v>
      </c>
      <c r="I15" s="254">
        <f ca="1">MS_Cn_max</f>
        <v>51.428887494601646</v>
      </c>
      <c r="J15" s="76"/>
      <c r="K15" s="76"/>
      <c r="N15" s="75"/>
      <c r="P15" s="48"/>
      <c r="Q15" s="436"/>
      <c r="R15" s="48"/>
      <c r="S15" s="48"/>
      <c r="T15" s="48"/>
    </row>
    <row r="16" spans="2:21" x14ac:dyDescent="0.2">
      <c r="B16" s="74"/>
      <c r="C16" s="12"/>
      <c r="D16" s="276" t="s">
        <v>145</v>
      </c>
      <c r="E16" s="244">
        <f>Q_ail</f>
        <v>4</v>
      </c>
      <c r="F16" s="6" t="s">
        <v>128</v>
      </c>
      <c r="G16" s="6" t="s">
        <v>129</v>
      </c>
      <c r="H16" s="247">
        <f ca="1">V_para</f>
        <v>12.609751601803412</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15.2</v>
      </c>
      <c r="I17" s="671"/>
      <c r="J17" s="258"/>
      <c r="N17" s="75"/>
      <c r="P17" s="434" t="s">
        <v>342</v>
      </c>
      <c r="Q17" s="440">
        <f>IF(RIGHT(Nb_diam,1)=",", "", D2j)</f>
        <v>104</v>
      </c>
      <c r="R17" s="48"/>
      <c r="S17" s="48"/>
      <c r="T17" s="48"/>
      <c r="U17" s="436"/>
    </row>
    <row r="18" spans="2:21" x14ac:dyDescent="0.2">
      <c r="B18" s="74"/>
      <c r="C18" s="12"/>
      <c r="D18" s="276" t="s">
        <v>148</v>
      </c>
      <c r="E18" s="244">
        <f ca="1">XpropuRef-Long_propu</f>
        <v>1110</v>
      </c>
      <c r="F18" s="12" t="s">
        <v>130</v>
      </c>
      <c r="G18" s="12" t="s">
        <v>426</v>
      </c>
      <c r="H18" s="635">
        <f ca="1">T_para-Combustion-Depotage</f>
        <v>15.2</v>
      </c>
      <c r="I18" s="674"/>
      <c r="N18" s="75"/>
      <c r="P18" s="48"/>
      <c r="Q18" s="436"/>
      <c r="R18" s="48"/>
      <c r="S18" s="48"/>
    </row>
    <row r="19" spans="2:21" x14ac:dyDescent="0.2">
      <c r="B19" s="74"/>
      <c r="C19" s="531"/>
      <c r="D19" s="269"/>
      <c r="E19" s="271"/>
      <c r="F19" s="519" t="s">
        <v>132</v>
      </c>
      <c r="G19" s="274" t="s">
        <v>425</v>
      </c>
      <c r="H19" s="675">
        <f ca="1">Portee_balistique</f>
        <v>737.71243752511418</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495</v>
      </c>
      <c r="E23" s="527" t="s">
        <v>38</v>
      </c>
      <c r="F23" s="528">
        <f>m_ail</f>
        <v>190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1110</v>
      </c>
      <c r="E25" s="527" t="s">
        <v>443</v>
      </c>
      <c r="F25" s="528">
        <f>p_ail</f>
        <v>180</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1040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429</v>
      </c>
      <c r="P29" s="441">
        <f>n_ail</f>
        <v>80</v>
      </c>
      <c r="Q29" s="2"/>
      <c r="R29" s="48"/>
      <c r="S29" s="48"/>
      <c r="T29" s="48"/>
      <c r="U29" s="12" t="s">
        <v>433</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431</v>
      </c>
      <c r="U30" s="523">
        <f>[0]!p_can</f>
        <v>160</v>
      </c>
    </row>
    <row r="31" spans="2:21" ht="13.5" thickBot="1" x14ac:dyDescent="0.25">
      <c r="B31" s="74"/>
      <c r="C31" s="83">
        <f>Beta_rampe</f>
        <v>75.426997324279156</v>
      </c>
      <c r="D31" s="84">
        <f ca="1">Portee_balistique</f>
        <v>737.71243752511418</v>
      </c>
      <c r="E31" s="677">
        <f ca="1">T_para+Dt_para</f>
        <v>112.62531301881651</v>
      </c>
      <c r="F31" s="677"/>
      <c r="G31" s="677"/>
      <c r="H31" s="678">
        <f ca="1">Altitude_culmi</f>
        <v>1228.5089968952202</v>
      </c>
      <c r="I31" s="678"/>
      <c r="J31" s="85">
        <f ca="1">Temps_culmi</f>
        <v>15.199999999999944</v>
      </c>
      <c r="K31" s="86">
        <f ca="1">Vit_culmi</f>
        <v>23.164016636698022</v>
      </c>
      <c r="L31" s="84">
        <f ca="1">Acc_max</f>
        <v>26.00944007931453</v>
      </c>
      <c r="M31" s="86">
        <f ca="1">Vit_max</f>
        <v>153.12922149896602</v>
      </c>
      <c r="N31" s="75"/>
      <c r="O31" s="273" t="s">
        <v>435</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5.0830000000000002</v>
      </c>
      <c r="I41" s="6">
        <f ca="1">MasseVide</f>
        <v>5.0830000000000002</v>
      </c>
      <c r="J41" s="244">
        <f ca="1">MassePlein</f>
        <v>5.0831</v>
      </c>
      <c r="N41" s="75"/>
    </row>
    <row r="42" spans="2:21" x14ac:dyDescent="0.2">
      <c r="B42" s="74"/>
      <c r="D42" s="276" t="s">
        <v>150</v>
      </c>
      <c r="E42" s="6">
        <f>X_ail-m_ail</f>
        <v>850</v>
      </c>
      <c r="F42" s="255"/>
      <c r="G42" s="255" t="s">
        <v>218</v>
      </c>
      <c r="H42" s="263">
        <f>XcgSans</f>
        <v>495</v>
      </c>
      <c r="I42" s="263">
        <f ca="1">XcgVide</f>
        <v>495</v>
      </c>
      <c r="J42" s="245">
        <f ca="1">XcgPlein</f>
        <v>495.01209891601582</v>
      </c>
      <c r="N42" s="75"/>
    </row>
    <row r="43" spans="2:21" x14ac:dyDescent="0.2">
      <c r="B43" s="74"/>
      <c r="D43" s="276" t="str">
        <f>IF(Lang="Français","Emplanture 'm'",IF(Lang="English","Root edge  'm'",""))</f>
        <v>Emplanture 'm'</v>
      </c>
      <c r="E43" s="244">
        <f>m_ail</f>
        <v>190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180</v>
      </c>
      <c r="F45" s="6" t="s">
        <v>203</v>
      </c>
      <c r="G45" s="6" t="s">
        <v>208</v>
      </c>
      <c r="H45" s="670">
        <f>Finesse</f>
        <v>10.76923076923077</v>
      </c>
      <c r="I45" s="671"/>
      <c r="N45" s="75"/>
    </row>
    <row r="46" spans="2:21" x14ac:dyDescent="0.2">
      <c r="B46" s="74"/>
      <c r="D46" s="276" t="str">
        <f>IF(Lang="Français","Envergure   'E'",IF(Lang="English","Span          'E'",""))</f>
        <v>Envergure   'E'</v>
      </c>
      <c r="E46" s="244">
        <f>E_ail</f>
        <v>145</v>
      </c>
      <c r="F46" s="6" t="s">
        <v>204</v>
      </c>
      <c r="G46" s="6" t="s">
        <v>209</v>
      </c>
      <c r="H46" s="670">
        <f>Cn</f>
        <v>15.677184507305929</v>
      </c>
      <c r="I46" s="671"/>
      <c r="N46" s="75"/>
    </row>
    <row r="47" spans="2:21" x14ac:dyDescent="0.2">
      <c r="B47" s="74"/>
      <c r="D47" s="276" t="s">
        <v>144</v>
      </c>
      <c r="E47" s="244">
        <f>ep_ail</f>
        <v>3</v>
      </c>
      <c r="F47" s="6" t="s">
        <v>205</v>
      </c>
      <c r="G47" s="6" t="s">
        <v>210</v>
      </c>
      <c r="H47" s="247">
        <f ca="1">MS_min</f>
        <v>3.2803762470178883</v>
      </c>
      <c r="I47" s="254">
        <f ca="1">MS_max</f>
        <v>3.2804925827488094</v>
      </c>
      <c r="N47" s="75"/>
    </row>
    <row r="48" spans="2:21" x14ac:dyDescent="0.2">
      <c r="B48" s="74"/>
      <c r="D48" s="276" t="s">
        <v>145</v>
      </c>
      <c r="E48" s="244">
        <f>Q_ail</f>
        <v>4</v>
      </c>
      <c r="F48" s="274" t="s">
        <v>206</v>
      </c>
      <c r="G48" s="274" t="s">
        <v>211</v>
      </c>
      <c r="H48" s="256">
        <f ca="1">MS_Cn_min</f>
        <v>51.427063677883204</v>
      </c>
      <c r="I48" s="264">
        <f ca="1">MS_Cn_max</f>
        <v>51.428887494601646</v>
      </c>
      <c r="N48" s="75"/>
    </row>
    <row r="49" spans="2:14" x14ac:dyDescent="0.2">
      <c r="B49" s="74"/>
      <c r="D49" s="276" t="s">
        <v>148</v>
      </c>
      <c r="E49" s="244">
        <f ca="1">XpropuRef-Long_propu</f>
        <v>1110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1.0234866535306801E-2</v>
      </c>
      <c r="J51" s="267"/>
      <c r="N51" s="75"/>
    </row>
    <row r="52" spans="2:14" x14ac:dyDescent="0.2">
      <c r="B52" s="74"/>
      <c r="D52" s="276" t="s">
        <v>196</v>
      </c>
      <c r="E52" s="244">
        <f>MAX(D_ref,D_ail,D_og,(RIGHT(Nb_diam,1)=",")*MAX(D1j,D1r,D2j,D2r))</f>
        <v>104</v>
      </c>
      <c r="G52" s="276" t="s">
        <v>213</v>
      </c>
      <c r="H52" s="6">
        <f>Beta_rampe</f>
        <v>75.426997324279156</v>
      </c>
      <c r="I52" s="6">
        <v>80</v>
      </c>
      <c r="J52" s="244">
        <v>90</v>
      </c>
      <c r="N52" s="75"/>
    </row>
    <row r="53" spans="2:14" x14ac:dyDescent="0.2">
      <c r="B53" s="74"/>
      <c r="D53" s="277" t="s">
        <v>197</v>
      </c>
      <c r="E53" s="260">
        <f>E_ail*2+D_ail</f>
        <v>394</v>
      </c>
      <c r="G53" s="278" t="s">
        <v>215</v>
      </c>
      <c r="H53" s="247">
        <f ca="1">Temps_culmi</f>
        <v>15.199999999999944</v>
      </c>
      <c r="I53" s="259"/>
      <c r="J53" s="268"/>
      <c r="N53" s="75"/>
    </row>
    <row r="54" spans="2:14" x14ac:dyDescent="0.2">
      <c r="B54" s="74"/>
      <c r="G54" s="278" t="s">
        <v>216</v>
      </c>
      <c r="H54" s="242">
        <f ca="1">Altitude_culmi</f>
        <v>1228.5089968952202</v>
      </c>
      <c r="I54" s="259"/>
      <c r="J54" s="268"/>
      <c r="N54" s="75"/>
    </row>
    <row r="55" spans="2:14" x14ac:dyDescent="0.2">
      <c r="B55" s="74"/>
      <c r="C55" s="275" t="s">
        <v>233</v>
      </c>
      <c r="D55" s="249" t="s">
        <v>60</v>
      </c>
      <c r="E55" s="243">
        <f>Long_tot</f>
        <v>1120</v>
      </c>
      <c r="G55" s="278" t="s">
        <v>217</v>
      </c>
      <c r="H55" s="248">
        <f ca="1">Vit_culmi</f>
        <v>23.164016636698022</v>
      </c>
      <c r="I55" s="259"/>
      <c r="J55" s="268"/>
      <c r="N55" s="75"/>
    </row>
    <row r="56" spans="2:14" x14ac:dyDescent="0.2">
      <c r="B56" s="74"/>
      <c r="C56" s="276"/>
      <c r="D56" s="2" t="s">
        <v>219</v>
      </c>
      <c r="E56" s="244">
        <f>MAX(D_ref,D_ail,D_og,(RIGHT(Nb_diam,1)=",")*MAX(D1j,D1r,D2j,D2r))</f>
        <v>104</v>
      </c>
      <c r="G56" s="278" t="s">
        <v>133</v>
      </c>
      <c r="H56" s="242">
        <f ca="1">Portee_balistique</f>
        <v>737.71243752511418</v>
      </c>
      <c r="I56" s="259"/>
      <c r="J56" s="268"/>
      <c r="N56" s="75"/>
    </row>
    <row r="57" spans="2:14" x14ac:dyDescent="0.2">
      <c r="B57" s="74"/>
      <c r="C57" s="276"/>
      <c r="D57" s="2" t="s">
        <v>220</v>
      </c>
      <c r="E57" s="244">
        <f>E_ail*2+D_ail</f>
        <v>394</v>
      </c>
      <c r="G57" s="278" t="s">
        <v>214</v>
      </c>
      <c r="H57" s="242">
        <f ca="1">T_balistique</f>
        <v>33.500000000000185</v>
      </c>
      <c r="I57" s="259"/>
      <c r="J57" s="268"/>
      <c r="N57" s="75"/>
    </row>
    <row r="58" spans="2:14" x14ac:dyDescent="0.2">
      <c r="B58" s="74"/>
      <c r="C58" s="276"/>
      <c r="D58" s="2" t="s">
        <v>221</v>
      </c>
      <c r="E58" s="244">
        <f ca="1">MassePlein</f>
        <v>5.0831</v>
      </c>
      <c r="G58" s="278" t="s">
        <v>137</v>
      </c>
      <c r="H58" s="248">
        <f ca="1">Vit_max</f>
        <v>153.12922149896602</v>
      </c>
      <c r="I58" s="259"/>
      <c r="J58" s="268"/>
      <c r="N58" s="75"/>
    </row>
    <row r="59" spans="2:14" x14ac:dyDescent="0.2">
      <c r="B59" s="74"/>
      <c r="C59" s="277" t="s">
        <v>234</v>
      </c>
      <c r="D59" s="255" t="s">
        <v>145</v>
      </c>
      <c r="E59" s="260">
        <f>Q_ail</f>
        <v>4</v>
      </c>
      <c r="G59" s="278" t="s">
        <v>136</v>
      </c>
      <c r="H59" s="242">
        <f ca="1">Acc_max</f>
        <v>26.00944007931453</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264.41716973432739</v>
      </c>
      <c r="F62" s="280">
        <f ca="1">E62/9.81</f>
        <v>26.953839932143463</v>
      </c>
      <c r="H62" s="2"/>
      <c r="I62" s="2"/>
      <c r="J62" s="2"/>
      <c r="K62" s="2"/>
      <c r="N62" s="75"/>
    </row>
    <row r="63" spans="2:14" x14ac:dyDescent="0.2">
      <c r="B63" s="74"/>
      <c r="C63" s="276"/>
      <c r="D63" s="2" t="s">
        <v>223</v>
      </c>
      <c r="E63" s="242">
        <f ca="1">2*Acc_max*Masse_ail</f>
        <v>6.1096174746309826</v>
      </c>
      <c r="F63" s="248">
        <f ca="1">E63/9.81</f>
        <v>0.62279484960560472</v>
      </c>
      <c r="G63" s="246" t="s">
        <v>229</v>
      </c>
      <c r="H63" s="288">
        <f>S_ail*(ep_ail/1000)*2000</f>
        <v>0.11745</v>
      </c>
      <c r="I63" s="2"/>
      <c r="J63" s="2"/>
      <c r="K63" s="2"/>
      <c r="N63" s="75"/>
    </row>
    <row r="64" spans="2:14" x14ac:dyDescent="0.2">
      <c r="B64" s="74"/>
      <c r="C64" s="277"/>
      <c r="D64" s="255" t="s">
        <v>224</v>
      </c>
      <c r="E64" s="263">
        <f ca="1">0.104*S_ail*Vit_max^2</f>
        <v>47.736575347231074</v>
      </c>
      <c r="F64" s="281">
        <f ca="1">E64/9.81</f>
        <v>4.8661136949267148</v>
      </c>
      <c r="G64" s="274" t="s">
        <v>228</v>
      </c>
      <c r="H64" s="289">
        <f>(E_ail*(m_ail+n_ail)/2)/10^6</f>
        <v>1.9574999999999999E-2</v>
      </c>
      <c r="I64" s="2"/>
      <c r="J64" s="2"/>
      <c r="K64" s="2"/>
      <c r="N64" s="75"/>
    </row>
    <row r="65" spans="2:14" x14ac:dyDescent="0.2">
      <c r="B65" s="74"/>
      <c r="C65" s="282" t="s">
        <v>242</v>
      </c>
      <c r="D65" s="285" t="s">
        <v>240</v>
      </c>
      <c r="E65" s="286">
        <f ca="1">2*Acc_max*H65</f>
        <v>132.20858486716369</v>
      </c>
      <c r="F65" s="286">
        <f ca="1">E65/9.81</f>
        <v>13.476919966071732</v>
      </c>
      <c r="G65" s="287" t="s">
        <v>241</v>
      </c>
      <c r="H65" s="279">
        <f ca="1">E58/2</f>
        <v>2.54155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15.2</v>
      </c>
      <c r="I67" s="251">
        <f ca="1">Temps_culmi</f>
        <v>15.199999999999944</v>
      </c>
      <c r="J67" s="2"/>
      <c r="K67" s="2"/>
      <c r="N67" s="75"/>
    </row>
    <row r="68" spans="2:14" x14ac:dyDescent="0.2">
      <c r="B68" s="74"/>
      <c r="C68" s="6"/>
      <c r="D68" s="2"/>
      <c r="E68" s="2"/>
      <c r="F68" s="275" t="s">
        <v>231</v>
      </c>
      <c r="G68" s="249" t="s">
        <v>129</v>
      </c>
      <c r="H68" s="250">
        <f ca="1">V_para</f>
        <v>12.609751601803412</v>
      </c>
      <c r="I68" s="251">
        <f>V_satellite</f>
        <v>12.655562623057198</v>
      </c>
      <c r="J68" s="2"/>
      <c r="K68" s="2"/>
      <c r="N68" s="75"/>
    </row>
    <row r="69" spans="2:14" x14ac:dyDescent="0.2">
      <c r="B69" s="74"/>
      <c r="C69" s="6"/>
      <c r="D69" s="2"/>
      <c r="E69" s="2"/>
      <c r="F69" s="276"/>
      <c r="G69" s="2" t="s">
        <v>237</v>
      </c>
      <c r="H69" s="247">
        <f>S_para</f>
        <v>0.51200000000000001</v>
      </c>
      <c r="I69" s="253">
        <f>S_satellite</f>
        <v>0.1</v>
      </c>
      <c r="J69" s="2"/>
      <c r="K69" s="2"/>
      <c r="N69" s="75"/>
    </row>
    <row r="70" spans="2:14" x14ac:dyDescent="0.2">
      <c r="B70" s="74"/>
      <c r="C70" s="226"/>
      <c r="D70" s="2"/>
      <c r="F70" s="276"/>
      <c r="G70" s="2" t="s">
        <v>236</v>
      </c>
      <c r="H70" s="247">
        <f ca="1">V_ouverture</f>
        <v>23.164016636698022</v>
      </c>
      <c r="I70" s="253">
        <f ca="1">V_ouv_sat</f>
        <v>150.56603765974225</v>
      </c>
      <c r="N70" s="75"/>
    </row>
    <row r="71" spans="2:14" x14ac:dyDescent="0.2">
      <c r="B71" s="74"/>
      <c r="C71" s="226"/>
      <c r="F71" s="276"/>
      <c r="G71" s="2" t="s">
        <v>201</v>
      </c>
      <c r="H71" s="247">
        <f ca="1">m_vide</f>
        <v>5.0830000000000002</v>
      </c>
      <c r="I71" s="253">
        <f>m_satellite</f>
        <v>1</v>
      </c>
      <c r="N71" s="75"/>
    </row>
    <row r="72" spans="2:14" x14ac:dyDescent="0.2">
      <c r="B72" s="74"/>
      <c r="C72" s="226"/>
      <c r="F72" s="276"/>
      <c r="G72" s="2" t="s">
        <v>238</v>
      </c>
      <c r="H72" s="283">
        <f ca="1">1/2*Rho_moyen*S_para*V_ouverture^2</f>
        <v>168.26887469130187</v>
      </c>
      <c r="I72" s="284">
        <f ca="1">1/2*Rho_moyen*S_satellite*V_ouv_sat^2</f>
        <v>1388.5455664139893</v>
      </c>
      <c r="N72" s="75"/>
    </row>
    <row r="73" spans="2:14" x14ac:dyDescent="0.2">
      <c r="B73" s="74"/>
      <c r="D73" s="2"/>
      <c r="F73" s="277"/>
      <c r="G73" s="255" t="s">
        <v>239</v>
      </c>
      <c r="H73" s="256">
        <f ca="1">H72/9.81</f>
        <v>17.152790488409977</v>
      </c>
      <c r="I73" s="257">
        <f ca="1">I72/9.81</f>
        <v>141.54389056207842</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45991</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850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190</v>
      </c>
      <c r="G97" s="48"/>
      <c r="H97" s="48"/>
      <c r="I97" s="48"/>
      <c r="J97" s="441">
        <f>p_ail</f>
        <v>180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1110</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5.0830000000000002</v>
      </c>
      <c r="F107" s="244">
        <f ca="1">MassePlein</f>
        <v>5.0831</v>
      </c>
      <c r="N107" s="75"/>
    </row>
    <row r="108" spans="2:14" x14ac:dyDescent="0.2">
      <c r="B108" s="74"/>
      <c r="D108" s="431" t="s">
        <v>352</v>
      </c>
      <c r="E108" s="274">
        <f>XcgSans</f>
        <v>495</v>
      </c>
      <c r="F108" s="260">
        <f ca="1">XcgPlein</f>
        <v>495.01209891601582</v>
      </c>
      <c r="N108" s="75"/>
    </row>
    <row r="109" spans="2:14" x14ac:dyDescent="0.2">
      <c r="B109" s="74"/>
      <c r="N109" s="75"/>
    </row>
    <row r="110" spans="2:14" x14ac:dyDescent="0.2">
      <c r="B110" s="74"/>
      <c r="D110" s="438" t="s">
        <v>355</v>
      </c>
      <c r="E110" s="439">
        <f ca="1">MasseVide</f>
        <v>5.0830000000000002</v>
      </c>
      <c r="G110" s="429" t="s">
        <v>356</v>
      </c>
      <c r="H110" s="265"/>
      <c r="I110" s="265"/>
      <c r="J110" s="266"/>
      <c r="N110" s="75"/>
    </row>
    <row r="111" spans="2:14" x14ac:dyDescent="0.2">
      <c r="B111" s="74"/>
      <c r="G111" s="276" t="s">
        <v>213</v>
      </c>
      <c r="H111" s="6">
        <f>Beta_rampe</f>
        <v>75.426997324279156</v>
      </c>
      <c r="I111" s="6">
        <v>80</v>
      </c>
      <c r="J111" s="244">
        <v>90</v>
      </c>
      <c r="N111" s="75"/>
    </row>
    <row r="112" spans="2:14" x14ac:dyDescent="0.2">
      <c r="B112" s="74"/>
      <c r="G112" s="278" t="s">
        <v>215</v>
      </c>
      <c r="H112" s="247">
        <f ca="1">Temps_culmi</f>
        <v>15.199999999999944</v>
      </c>
      <c r="I112" s="259"/>
      <c r="J112" s="268"/>
      <c r="N112" s="75"/>
    </row>
    <row r="113" spans="2:14" ht="12.75" customHeight="1" x14ac:dyDescent="0.25">
      <c r="B113" s="74"/>
      <c r="D113" s="435" t="s">
        <v>357</v>
      </c>
      <c r="E113" s="48"/>
      <c r="G113" s="278" t="s">
        <v>216</v>
      </c>
      <c r="H113" s="242">
        <f ca="1">Altitude_culmi</f>
        <v>1228.5089968952202</v>
      </c>
      <c r="I113" s="259"/>
      <c r="J113" s="268"/>
      <c r="N113" s="75"/>
    </row>
    <row r="114" spans="2:14" ht="12.75" customHeight="1" x14ac:dyDescent="0.25">
      <c r="B114" s="74"/>
      <c r="D114" s="48"/>
      <c r="E114" s="48"/>
      <c r="F114" s="435"/>
      <c r="G114" s="278" t="s">
        <v>217</v>
      </c>
      <c r="H114" s="248">
        <f ca="1">Vit_culmi</f>
        <v>23.164016636698022</v>
      </c>
      <c r="I114" s="259"/>
      <c r="J114" s="268"/>
      <c r="N114" s="75"/>
    </row>
    <row r="115" spans="2:14" x14ac:dyDescent="0.2">
      <c r="B115" s="74"/>
      <c r="C115" s="429" t="s">
        <v>358</v>
      </c>
      <c r="D115" s="249"/>
      <c r="E115" s="446">
        <v>0.1</v>
      </c>
      <c r="G115" s="278" t="s">
        <v>133</v>
      </c>
      <c r="H115" s="242">
        <f ca="1">Portee_balistique</f>
        <v>737.71243752511418</v>
      </c>
      <c r="I115" s="259"/>
      <c r="J115" s="268"/>
      <c r="N115" s="75"/>
    </row>
    <row r="116" spans="2:14" ht="12.75" customHeight="1" x14ac:dyDescent="0.2">
      <c r="B116" s="74"/>
      <c r="C116" s="431" t="s">
        <v>359</v>
      </c>
      <c r="D116" s="255"/>
      <c r="E116" s="447">
        <f>E_ail*(m_ail+n_ail)/2</f>
        <v>19575</v>
      </c>
      <c r="G116" s="278" t="s">
        <v>137</v>
      </c>
      <c r="H116" s="248">
        <f ca="1">Vit_max</f>
        <v>153.12922149896602</v>
      </c>
      <c r="I116" s="259"/>
      <c r="J116" s="268"/>
      <c r="N116" s="75"/>
    </row>
    <row r="117" spans="2:14" ht="12.75" customHeight="1" x14ac:dyDescent="0.2">
      <c r="B117" s="74"/>
      <c r="D117" s="48"/>
      <c r="E117" s="48"/>
      <c r="F117" s="48"/>
      <c r="G117" s="278" t="s">
        <v>136</v>
      </c>
      <c r="H117" s="242">
        <f ca="1">Acc_max</f>
        <v>26.00944007931453</v>
      </c>
      <c r="I117" s="259"/>
      <c r="J117" s="268"/>
      <c r="N117" s="75"/>
    </row>
    <row r="118" spans="2:14" x14ac:dyDescent="0.2">
      <c r="B118" s="74"/>
      <c r="C118" s="429" t="s">
        <v>360</v>
      </c>
      <c r="D118" s="249"/>
      <c r="E118" s="457"/>
      <c r="F118" s="458">
        <f>J90/100</f>
        <v>8.5</v>
      </c>
      <c r="G118" s="276" t="s">
        <v>5</v>
      </c>
      <c r="H118" s="6">
        <f>Cx</f>
        <v>0.6</v>
      </c>
      <c r="I118" s="259"/>
      <c r="J118" s="268"/>
      <c r="N118" s="75"/>
    </row>
    <row r="119" spans="2:14" x14ac:dyDescent="0.2">
      <c r="B119" s="74"/>
      <c r="C119" s="437" t="s">
        <v>361</v>
      </c>
      <c r="D119" s="2"/>
      <c r="E119" s="459">
        <f ca="1">2*Acc_max*MasseSans</f>
        <v>264.41196784631154</v>
      </c>
      <c r="F119" s="460">
        <f ca="1">E119/g</f>
        <v>26.95330966832941</v>
      </c>
      <c r="G119" s="269" t="s">
        <v>222</v>
      </c>
      <c r="H119" s="270"/>
      <c r="I119" s="270"/>
      <c r="J119" s="271"/>
      <c r="N119" s="75"/>
    </row>
    <row r="120" spans="2:14" x14ac:dyDescent="0.2">
      <c r="B120" s="74"/>
      <c r="C120" s="437" t="s">
        <v>362</v>
      </c>
      <c r="D120" s="2"/>
      <c r="E120" s="459">
        <f ca="1">2*Acc_max*E115</f>
        <v>5.2018880158629059</v>
      </c>
      <c r="F120" s="460">
        <f ca="1">E120/g</f>
        <v>0.53026381405330336</v>
      </c>
      <c r="N120" s="75"/>
    </row>
    <row r="121" spans="2:14" x14ac:dyDescent="0.2">
      <c r="B121" s="74"/>
      <c r="C121" s="431" t="s">
        <v>363</v>
      </c>
      <c r="D121" s="255"/>
      <c r="E121" s="452">
        <f ca="1">0.104*E116/1000000*Vit_max^2</f>
        <v>47.736575347231074</v>
      </c>
      <c r="F121" s="453">
        <f ca="1">E121/g</f>
        <v>4.8661136949267148</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0.51200000000000001</v>
      </c>
      <c r="G127" s="48"/>
      <c r="J127" s="48"/>
      <c r="N127" s="75"/>
    </row>
    <row r="128" spans="2:14" x14ac:dyDescent="0.2">
      <c r="B128" s="74"/>
      <c r="C128" s="681" t="s">
        <v>368</v>
      </c>
      <c r="D128" s="682"/>
      <c r="E128" s="450">
        <f ca="1">0.5*Rho_moyen*S_para*Vit_culmi^2</f>
        <v>168.26887469130187</v>
      </c>
      <c r="F128" s="451">
        <f ca="1">E128/g</f>
        <v>17.152790488409977</v>
      </c>
      <c r="H128" s="48"/>
      <c r="I128" s="48"/>
      <c r="J128" s="48"/>
      <c r="K128" s="48"/>
      <c r="N128" s="75"/>
    </row>
    <row r="129" spans="2:14" x14ac:dyDescent="0.2">
      <c r="B129" s="74"/>
      <c r="C129" s="679" t="s">
        <v>369</v>
      </c>
      <c r="D129" s="680"/>
      <c r="E129" s="452">
        <f ca="1">E128/E126*2</f>
        <v>84.134437345650937</v>
      </c>
      <c r="F129" s="453">
        <f ca="1">E129/g</f>
        <v>8.5763952442049884</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5.3026381405330332</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217</vt:i4>
      </vt:variant>
    </vt:vector>
  </HeadingPairs>
  <TitlesOfParts>
    <vt:vector size="225"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FEUR</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2025-11-30T11:14:03Z</dcterms:modified>
</cp:coreProperties>
</file>